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90" yWindow="135" windowWidth="22890" windowHeight="8835"/>
  </bookViews>
  <sheets>
    <sheet name="Cover" sheetId="6" r:id="rId1"/>
    <sheet name="Reibung&gt;MaxMoment" sheetId="5" r:id="rId2"/>
    <sheet name="Reibung&lt;MaxMoment" sheetId="1" r:id="rId3"/>
    <sheet name="S(zR)" sheetId="2" r:id="rId4"/>
    <sheet name="Formeln" sheetId="3" state="hidden" r:id="rId5"/>
  </sheets>
  <calcPr calcId="145621"/>
  <customWorkbookViews>
    <customWorkbookView name="Cover" guid="{B4134397-3F37-4373-A527-802F75729C17}" maximized="1" windowWidth="1916" windowHeight="854" activeSheetId="6"/>
  </customWorkbookViews>
</workbook>
</file>

<file path=xl/calcChain.xml><?xml version="1.0" encoding="utf-8"?>
<calcChain xmlns="http://schemas.openxmlformats.org/spreadsheetml/2006/main">
  <c r="E14" i="5" l="1"/>
  <c r="F14" i="5"/>
  <c r="G14" i="5"/>
  <c r="H14" i="5"/>
  <c r="I14" i="5"/>
  <c r="E15" i="5"/>
  <c r="F15" i="5"/>
  <c r="G15" i="5"/>
  <c r="H15" i="5"/>
  <c r="H18" i="5"/>
  <c r="I15" i="5"/>
  <c r="E16" i="5"/>
  <c r="F16" i="5"/>
  <c r="G16" i="5"/>
  <c r="H16" i="5"/>
  <c r="I16" i="5"/>
  <c r="E17" i="5"/>
  <c r="F17" i="5"/>
  <c r="G17" i="5"/>
  <c r="H17" i="5"/>
  <c r="I17" i="5"/>
  <c r="E18" i="5"/>
  <c r="I18" i="5"/>
  <c r="H19" i="5"/>
  <c r="H72" i="5"/>
  <c r="H67" i="5"/>
  <c r="F18" i="5"/>
  <c r="G18" i="5"/>
  <c r="H61" i="5"/>
  <c r="H54" i="5"/>
  <c r="H70" i="5"/>
  <c r="I19" i="5"/>
  <c r="I20" i="5"/>
  <c r="I40" i="5"/>
  <c r="I45" i="5"/>
  <c r="E19" i="5"/>
  <c r="E31" i="5"/>
  <c r="E43" i="5"/>
  <c r="E45" i="5"/>
  <c r="E20" i="5"/>
  <c r="E40" i="5"/>
  <c r="E29" i="5"/>
  <c r="H20" i="5"/>
  <c r="H43" i="5"/>
  <c r="H32" i="5"/>
  <c r="H48" i="5"/>
  <c r="H29" i="5"/>
  <c r="H41" i="5"/>
  <c r="H45" i="5"/>
  <c r="H30" i="5"/>
  <c r="H34" i="5"/>
  <c r="G15" i="2"/>
  <c r="G14" i="2"/>
  <c r="C20" i="2"/>
  <c r="G13" i="2"/>
  <c r="G12" i="2"/>
  <c r="I44" i="5"/>
  <c r="I47" i="5"/>
  <c r="H22" i="5"/>
  <c r="H44" i="5"/>
  <c r="E22" i="5"/>
  <c r="E37" i="5"/>
  <c r="E39" i="5"/>
  <c r="I37" i="5"/>
  <c r="I25" i="5"/>
  <c r="I56" i="5"/>
  <c r="I60" i="5"/>
  <c r="I64" i="5"/>
  <c r="I68" i="5"/>
  <c r="I72" i="5"/>
  <c r="I73" i="5"/>
  <c r="I54" i="5"/>
  <c r="I26" i="5"/>
  <c r="I53" i="5"/>
  <c r="I57" i="5"/>
  <c r="I61" i="5"/>
  <c r="I65" i="5"/>
  <c r="I69" i="5"/>
  <c r="I66" i="5"/>
  <c r="I42" i="5"/>
  <c r="I63" i="5"/>
  <c r="I71" i="5"/>
  <c r="I62" i="5"/>
  <c r="I70" i="5"/>
  <c r="I59" i="5"/>
  <c r="I67" i="5"/>
  <c r="I38" i="5"/>
  <c r="I58" i="5"/>
  <c r="I23" i="5"/>
  <c r="I55" i="5"/>
  <c r="H73" i="5"/>
  <c r="H42" i="5"/>
  <c r="H49" i="5"/>
  <c r="H33" i="5"/>
  <c r="H38" i="5"/>
  <c r="H36" i="5"/>
  <c r="E41" i="5"/>
  <c r="E44" i="5"/>
  <c r="E47" i="5"/>
  <c r="I49" i="5"/>
  <c r="I48" i="5"/>
  <c r="I32" i="5"/>
  <c r="I22" i="5"/>
  <c r="I35" i="5"/>
  <c r="H63" i="5"/>
  <c r="H58" i="5"/>
  <c r="H65" i="5"/>
  <c r="H26" i="5"/>
  <c r="H59" i="5"/>
  <c r="H64" i="5"/>
  <c r="E25" i="5"/>
  <c r="E56" i="5"/>
  <c r="E60" i="5"/>
  <c r="E64" i="5"/>
  <c r="E68" i="5"/>
  <c r="E72" i="5"/>
  <c r="E26" i="5"/>
  <c r="E53" i="5"/>
  <c r="E57" i="5"/>
  <c r="E61" i="5"/>
  <c r="E65" i="5"/>
  <c r="E69" i="5"/>
  <c r="E73" i="5"/>
  <c r="E54" i="5"/>
  <c r="E71" i="5"/>
  <c r="E42" i="5"/>
  <c r="E70" i="5"/>
  <c r="E46" i="5"/>
  <c r="E59" i="5"/>
  <c r="E67" i="5"/>
  <c r="E58" i="5"/>
  <c r="E66" i="5"/>
  <c r="E38" i="5"/>
  <c r="E55" i="5"/>
  <c r="E63" i="5"/>
  <c r="E23" i="5"/>
  <c r="E62" i="5"/>
  <c r="E30" i="5"/>
  <c r="E50" i="5"/>
  <c r="E51" i="5"/>
  <c r="I31" i="5"/>
  <c r="G19" i="5"/>
  <c r="G20" i="5"/>
  <c r="G38" i="5"/>
  <c r="E34" i="5"/>
  <c r="H39" i="5"/>
  <c r="H60" i="5"/>
  <c r="H68" i="5"/>
  <c r="E36" i="5"/>
  <c r="I34" i="5"/>
  <c r="I41" i="5"/>
  <c r="I43" i="5"/>
  <c r="H66" i="5"/>
  <c r="H57" i="5"/>
  <c r="F20" i="5"/>
  <c r="F29" i="5"/>
  <c r="F19" i="5"/>
  <c r="F38" i="5"/>
  <c r="F31" i="5"/>
  <c r="F47" i="5"/>
  <c r="F37" i="5"/>
  <c r="F45" i="5"/>
  <c r="H31" i="5"/>
  <c r="H50" i="5"/>
  <c r="H51" i="5"/>
  <c r="H55" i="5"/>
  <c r="H25" i="5"/>
  <c r="H23" i="5"/>
  <c r="H37" i="5"/>
  <c r="H46" i="5"/>
  <c r="H40" i="5"/>
  <c r="E49" i="5"/>
  <c r="E48" i="5"/>
  <c r="E32" i="5"/>
  <c r="E33" i="5"/>
  <c r="E35" i="5"/>
  <c r="H56" i="5"/>
  <c r="I33" i="5"/>
  <c r="I36" i="5"/>
  <c r="I29" i="5"/>
  <c r="I39" i="5"/>
  <c r="H35" i="5"/>
  <c r="H62" i="5"/>
  <c r="H69" i="5"/>
  <c r="H53" i="5"/>
  <c r="I46" i="5"/>
  <c r="H47" i="5"/>
  <c r="H71" i="5"/>
  <c r="I30" i="5"/>
  <c r="C27" i="2"/>
  <c r="C23" i="2"/>
  <c r="C19" i="2"/>
  <c r="C26" i="2"/>
  <c r="D26" i="2"/>
  <c r="C22" i="2"/>
  <c r="C18" i="2"/>
  <c r="C25" i="2"/>
  <c r="C21" i="2"/>
  <c r="C28" i="2"/>
  <c r="C24" i="2"/>
  <c r="F64" i="1"/>
  <c r="G64" i="1"/>
  <c r="H64" i="1"/>
  <c r="I64" i="1"/>
  <c r="E64" i="1"/>
  <c r="F30" i="1"/>
  <c r="G30" i="1"/>
  <c r="H30" i="1"/>
  <c r="I30" i="1"/>
  <c r="E30" i="1"/>
  <c r="I9" i="1"/>
  <c r="I34" i="1"/>
  <c r="I51" i="1"/>
  <c r="F9" i="1"/>
  <c r="F31" i="1"/>
  <c r="G9" i="1"/>
  <c r="G34" i="1"/>
  <c r="H9" i="1"/>
  <c r="H34" i="1"/>
  <c r="H51" i="1"/>
  <c r="E9" i="1"/>
  <c r="E31" i="1"/>
  <c r="E23" i="1"/>
  <c r="G39" i="5"/>
  <c r="G43" i="5"/>
  <c r="G45" i="5"/>
  <c r="G29" i="5"/>
  <c r="F44" i="5"/>
  <c r="F43" i="5"/>
  <c r="F46" i="5"/>
  <c r="G54" i="5"/>
  <c r="G58" i="5"/>
  <c r="G62" i="5"/>
  <c r="G66" i="5"/>
  <c r="G70" i="5"/>
  <c r="G55" i="5"/>
  <c r="G59" i="5"/>
  <c r="G63" i="5"/>
  <c r="G67" i="5"/>
  <c r="G71" i="5"/>
  <c r="G25" i="5"/>
  <c r="G26" i="5"/>
  <c r="G61" i="5"/>
  <c r="G60" i="5"/>
  <c r="G53" i="5"/>
  <c r="G74" i="5"/>
  <c r="G65" i="5"/>
  <c r="G56" i="5"/>
  <c r="G64" i="5"/>
  <c r="G72" i="5"/>
  <c r="G69" i="5"/>
  <c r="G68" i="5"/>
  <c r="G57" i="5"/>
  <c r="G73" i="5"/>
  <c r="G34" i="5"/>
  <c r="G41" i="5"/>
  <c r="F33" i="5"/>
  <c r="F22" i="5"/>
  <c r="F32" i="5"/>
  <c r="F35" i="5"/>
  <c r="F40" i="5"/>
  <c r="G40" i="5"/>
  <c r="G47" i="5"/>
  <c r="G42" i="5"/>
  <c r="G23" i="5"/>
  <c r="G49" i="5"/>
  <c r="G33" i="5"/>
  <c r="E74" i="5"/>
  <c r="F34" i="5"/>
  <c r="I74" i="5"/>
  <c r="H74" i="5"/>
  <c r="F55" i="5"/>
  <c r="F59" i="5"/>
  <c r="F63" i="5"/>
  <c r="F67" i="5"/>
  <c r="F71" i="5"/>
  <c r="F26" i="5"/>
  <c r="F53" i="5"/>
  <c r="F25" i="5"/>
  <c r="F56" i="5"/>
  <c r="F60" i="5"/>
  <c r="F64" i="5"/>
  <c r="F68" i="5"/>
  <c r="F72" i="5"/>
  <c r="F66" i="5"/>
  <c r="F57" i="5"/>
  <c r="F73" i="5"/>
  <c r="F62" i="5"/>
  <c r="F70" i="5"/>
  <c r="F54" i="5"/>
  <c r="F61" i="5"/>
  <c r="F69" i="5"/>
  <c r="F58" i="5"/>
  <c r="F65" i="5"/>
  <c r="F30" i="5"/>
  <c r="F50" i="5"/>
  <c r="F51" i="5"/>
  <c r="G48" i="5"/>
  <c r="G36" i="5"/>
  <c r="G35" i="5"/>
  <c r="G22" i="5"/>
  <c r="I50" i="5"/>
  <c r="I51" i="5"/>
  <c r="F49" i="5"/>
  <c r="F41" i="5"/>
  <c r="F36" i="5"/>
  <c r="F39" i="5"/>
  <c r="F48" i="5"/>
  <c r="F42" i="5"/>
  <c r="F23" i="5"/>
  <c r="G32" i="5"/>
  <c r="G44" i="5"/>
  <c r="G46" i="5"/>
  <c r="G30" i="5"/>
  <c r="G31" i="5"/>
  <c r="G37" i="5"/>
  <c r="H31" i="1"/>
  <c r="D25" i="2"/>
  <c r="F25" i="2"/>
  <c r="D19" i="2"/>
  <c r="E19" i="2"/>
  <c r="D22" i="2"/>
  <c r="F22" i="2"/>
  <c r="D21" i="2"/>
  <c r="E21" i="2"/>
  <c r="D28" i="2"/>
  <c r="E28" i="2"/>
  <c r="D24" i="2"/>
  <c r="F24" i="2"/>
  <c r="D20" i="2"/>
  <c r="E20" i="2"/>
  <c r="D18" i="2"/>
  <c r="D27" i="2"/>
  <c r="D23" i="2"/>
  <c r="F20" i="2"/>
  <c r="E26" i="2"/>
  <c r="F26" i="2"/>
  <c r="G52" i="1"/>
  <c r="G51" i="1"/>
  <c r="G31" i="1"/>
  <c r="I52" i="1"/>
  <c r="F34" i="1"/>
  <c r="H52" i="1"/>
  <c r="I31" i="1"/>
  <c r="E34" i="1"/>
  <c r="F39" i="1"/>
  <c r="F40" i="1"/>
  <c r="G39" i="1"/>
  <c r="H39" i="1"/>
  <c r="I39" i="1"/>
  <c r="I40" i="1"/>
  <c r="E39" i="1"/>
  <c r="F74" i="5"/>
  <c r="G50" i="5"/>
  <c r="G51" i="5"/>
  <c r="E47" i="1"/>
  <c r="E40" i="1"/>
  <c r="F19" i="2"/>
  <c r="G19" i="2"/>
  <c r="E22" i="2"/>
  <c r="G26" i="2"/>
  <c r="E25" i="2"/>
  <c r="G25" i="2"/>
  <c r="E24" i="2"/>
  <c r="G24" i="2"/>
  <c r="F27" i="2"/>
  <c r="E27" i="2"/>
  <c r="F28" i="2"/>
  <c r="G28" i="2"/>
  <c r="E18" i="2"/>
  <c r="F18" i="2"/>
  <c r="F21" i="2"/>
  <c r="G21" i="2"/>
  <c r="G20" i="2"/>
  <c r="G22" i="2"/>
  <c r="F23" i="2"/>
  <c r="E23" i="2"/>
  <c r="E51" i="1"/>
  <c r="E52" i="1"/>
  <c r="F51" i="1"/>
  <c r="F52" i="1"/>
  <c r="H40" i="1"/>
  <c r="G40" i="1"/>
  <c r="E44" i="1"/>
  <c r="E46" i="1"/>
  <c r="E41" i="1"/>
  <c r="E48" i="1"/>
  <c r="E42" i="1"/>
  <c r="F48" i="1"/>
  <c r="E45" i="1"/>
  <c r="F43" i="1"/>
  <c r="F42" i="1"/>
  <c r="F44" i="1"/>
  <c r="F46" i="1"/>
  <c r="F45" i="1"/>
  <c r="F41" i="1"/>
  <c r="F47" i="1"/>
  <c r="I48" i="1"/>
  <c r="I47" i="1"/>
  <c r="I46" i="1"/>
  <c r="I45" i="1"/>
  <c r="I44" i="1"/>
  <c r="I43" i="1"/>
  <c r="I42" i="1"/>
  <c r="I41" i="1"/>
  <c r="H48" i="1"/>
  <c r="H47" i="1"/>
  <c r="H46" i="1"/>
  <c r="H45" i="1"/>
  <c r="H44" i="1"/>
  <c r="H43" i="1"/>
  <c r="H42" i="1"/>
  <c r="H41" i="1"/>
  <c r="E43" i="1"/>
  <c r="G48" i="1"/>
  <c r="G47" i="1"/>
  <c r="G46" i="1"/>
  <c r="G45" i="1"/>
  <c r="G44" i="1"/>
  <c r="G43" i="1"/>
  <c r="G42" i="1"/>
  <c r="G41" i="1"/>
  <c r="E20" i="1"/>
  <c r="F20" i="1"/>
  <c r="G20" i="1"/>
  <c r="H20" i="1"/>
  <c r="E21" i="1"/>
  <c r="F21" i="1"/>
  <c r="G21" i="1"/>
  <c r="H21" i="1"/>
  <c r="E22" i="1"/>
  <c r="F22" i="1"/>
  <c r="G22" i="1"/>
  <c r="H22" i="1"/>
  <c r="F23" i="1"/>
  <c r="G23" i="1"/>
  <c r="H23" i="1"/>
  <c r="I23" i="1"/>
  <c r="I22" i="1"/>
  <c r="I21" i="1"/>
  <c r="I20" i="1"/>
  <c r="G23" i="2"/>
  <c r="G27" i="2"/>
  <c r="G18" i="2"/>
  <c r="E26" i="1"/>
  <c r="H26" i="1"/>
  <c r="G26" i="1"/>
  <c r="F26" i="1"/>
  <c r="I26" i="1"/>
  <c r="H59" i="1"/>
  <c r="H27" i="1"/>
  <c r="G28" i="1"/>
  <c r="G27" i="1"/>
  <c r="G59" i="1"/>
  <c r="F27" i="1"/>
  <c r="H28" i="1"/>
  <c r="H55" i="1"/>
  <c r="F28" i="1"/>
  <c r="I27" i="1"/>
  <c r="I28" i="1"/>
  <c r="H60" i="1"/>
  <c r="F58" i="1"/>
  <c r="H61" i="1"/>
  <c r="H57" i="1"/>
  <c r="H53" i="1"/>
  <c r="I56" i="1"/>
  <c r="H32" i="1"/>
  <c r="H54" i="1"/>
  <c r="H56" i="1"/>
  <c r="G53" i="1"/>
  <c r="I55" i="1"/>
  <c r="I61" i="1"/>
  <c r="F59" i="1"/>
  <c r="F54" i="1"/>
  <c r="G56" i="1"/>
  <c r="G58" i="1"/>
  <c r="I58" i="1"/>
  <c r="I32" i="1"/>
  <c r="I57" i="1"/>
  <c r="F60" i="1"/>
  <c r="F55" i="1"/>
  <c r="F61" i="1"/>
  <c r="G61" i="1"/>
  <c r="G54" i="1"/>
  <c r="I54" i="1"/>
  <c r="I60" i="1"/>
  <c r="I53" i="1"/>
  <c r="H58" i="1"/>
  <c r="F56" i="1"/>
  <c r="F53" i="1"/>
  <c r="F57" i="1"/>
  <c r="G60" i="1"/>
  <c r="G55" i="1"/>
  <c r="I25" i="1"/>
  <c r="G32" i="1"/>
  <c r="G57" i="1"/>
  <c r="I59" i="1"/>
  <c r="F32" i="1"/>
  <c r="H25" i="1"/>
  <c r="G25" i="1"/>
  <c r="F25" i="1"/>
  <c r="E27" i="1"/>
  <c r="E28" i="1"/>
  <c r="E32" i="1"/>
  <c r="E57" i="1"/>
  <c r="E54" i="1"/>
  <c r="E55" i="1"/>
  <c r="E61" i="1"/>
  <c r="E58" i="1"/>
  <c r="E59" i="1"/>
  <c r="E53" i="1"/>
  <c r="E60" i="1"/>
  <c r="E56" i="1"/>
  <c r="E25" i="1"/>
  <c r="G63" i="1"/>
  <c r="H63" i="1"/>
  <c r="I63" i="1"/>
  <c r="F63" i="1"/>
  <c r="E63" i="1"/>
</calcChain>
</file>

<file path=xl/sharedStrings.xml><?xml version="1.0" encoding="utf-8"?>
<sst xmlns="http://schemas.openxmlformats.org/spreadsheetml/2006/main" count="260" uniqueCount="151">
  <si>
    <t>Vorgabe</t>
  </si>
  <si>
    <t>Außenrradius der Nabe</t>
  </si>
  <si>
    <r>
      <t>r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>[mm]</t>
    </r>
  </si>
  <si>
    <t>Außenrradius der Welle</t>
  </si>
  <si>
    <t>Innenradius der Welle</t>
  </si>
  <si>
    <r>
      <t>r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theme="1"/>
        <rFont val="Arial Narrow"/>
        <family val="2"/>
      </rPr>
      <t xml:space="preserve"> [mm]</t>
    </r>
  </si>
  <si>
    <t>Länge der Nabe</t>
  </si>
  <si>
    <t>l [mm]</t>
  </si>
  <si>
    <t>Material der Nabe</t>
  </si>
  <si>
    <t>.-.</t>
  </si>
  <si>
    <t>St</t>
  </si>
  <si>
    <t>Material der Welle</t>
  </si>
  <si>
    <t>Gleitmodul der Nabe</t>
  </si>
  <si>
    <r>
      <t>G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[N/mm²]</t>
    </r>
  </si>
  <si>
    <t>Gleitmodul der Welle</t>
  </si>
  <si>
    <r>
      <t>G</t>
    </r>
    <r>
      <rPr>
        <vertAlign val="subscript"/>
        <sz val="10"/>
        <color indexed="8"/>
        <rFont val="Arial Narrow"/>
        <family val="2"/>
      </rPr>
      <t>W</t>
    </r>
    <r>
      <rPr>
        <sz val="10"/>
        <color theme="1"/>
        <rFont val="Arial Narrow"/>
        <family val="2"/>
      </rPr>
      <t xml:space="preserve"> [N/mm²]</t>
    </r>
  </si>
  <si>
    <t>Berechnungskonstanten</t>
  </si>
  <si>
    <t>Radienverhältnis</t>
  </si>
  <si>
    <r>
      <t>Q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[-]</t>
    </r>
  </si>
  <si>
    <r>
      <t>Q</t>
    </r>
    <r>
      <rPr>
        <vertAlign val="subscript"/>
        <sz val="10"/>
        <color indexed="8"/>
        <rFont val="Arial Narrow"/>
        <family val="2"/>
      </rPr>
      <t>W</t>
    </r>
    <r>
      <rPr>
        <sz val="10"/>
        <color theme="1"/>
        <rFont val="Arial Narrow"/>
        <family val="2"/>
      </rPr>
      <t xml:space="preserve"> [-]</t>
    </r>
  </si>
  <si>
    <t>Längenverhältnis</t>
  </si>
  <si>
    <t>Gleitmodulverhältnis</t>
  </si>
  <si>
    <r>
      <t>G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/ G</t>
    </r>
    <r>
      <rPr>
        <vertAlign val="subscript"/>
        <sz val="10"/>
        <color indexed="8"/>
        <rFont val="Arial Narrow"/>
        <family val="2"/>
      </rPr>
      <t>W</t>
    </r>
    <r>
      <rPr>
        <sz val="10"/>
        <color theme="1"/>
        <rFont val="Arial Narrow"/>
        <family val="2"/>
      </rPr>
      <t xml:space="preserve"> [-]</t>
    </r>
  </si>
  <si>
    <t>Exponentkonstante</t>
  </si>
  <si>
    <t>√C [-]</t>
  </si>
  <si>
    <t xml:space="preserve">Integrationskonstante </t>
  </si>
  <si>
    <t>A [-]</t>
  </si>
  <si>
    <t>B [-]</t>
  </si>
  <si>
    <t>Fugenpressung</t>
  </si>
  <si>
    <t>Reibwert</t>
  </si>
  <si>
    <t>p [N/mm²]</t>
  </si>
  <si>
    <t>µ [-]</t>
  </si>
  <si>
    <t>S [-]</t>
  </si>
  <si>
    <r>
      <t>r</t>
    </r>
    <r>
      <rPr>
        <vertAlign val="subscript"/>
        <sz val="10"/>
        <color indexed="8"/>
        <rFont val="Arial Narrow"/>
        <family val="2"/>
      </rPr>
      <t>W</t>
    </r>
    <r>
      <rPr>
        <sz val="10"/>
        <color theme="1"/>
        <rFont val="Arial Narrow"/>
        <family val="2"/>
      </rPr>
      <t xml:space="preserve"> [mm]</t>
    </r>
  </si>
  <si>
    <r>
      <t>r</t>
    </r>
    <r>
      <rPr>
        <i/>
        <vertAlign val="subscript"/>
        <sz val="9"/>
        <color indexed="8"/>
        <rFont val="Arial Narrow"/>
        <family val="2"/>
      </rPr>
      <t>W</t>
    </r>
    <r>
      <rPr>
        <i/>
        <sz val="9"/>
        <color indexed="8"/>
        <rFont val="Arial Narrow"/>
        <family val="2"/>
      </rPr>
      <t xml:space="preserve"> / r</t>
    </r>
    <r>
      <rPr>
        <i/>
        <vertAlign val="subscript"/>
        <sz val="9"/>
        <color indexed="8"/>
        <rFont val="Arial Narrow"/>
        <family val="2"/>
      </rPr>
      <t>N</t>
    </r>
    <r>
      <rPr>
        <i/>
        <sz val="9"/>
        <color indexed="8"/>
        <rFont val="Arial Narrow"/>
        <family val="2"/>
      </rPr>
      <t xml:space="preserve"> </t>
    </r>
  </si>
  <si>
    <r>
      <t>r</t>
    </r>
    <r>
      <rPr>
        <i/>
        <vertAlign val="subscript"/>
        <sz val="9"/>
        <color indexed="8"/>
        <rFont val="Arial Narrow"/>
        <family val="2"/>
      </rPr>
      <t>B</t>
    </r>
    <r>
      <rPr>
        <i/>
        <sz val="9"/>
        <color indexed="8"/>
        <rFont val="Arial Narrow"/>
        <family val="2"/>
      </rPr>
      <t xml:space="preserve"> / r</t>
    </r>
    <r>
      <rPr>
        <i/>
        <vertAlign val="subscript"/>
        <sz val="9"/>
        <color indexed="8"/>
        <rFont val="Arial Narrow"/>
        <family val="2"/>
      </rPr>
      <t>W</t>
    </r>
    <r>
      <rPr>
        <i/>
        <sz val="9"/>
        <color indexed="8"/>
        <rFont val="Arial Narrow"/>
        <family val="2"/>
      </rPr>
      <t xml:space="preserve"> </t>
    </r>
  </si>
  <si>
    <r>
      <t>l / r</t>
    </r>
    <r>
      <rPr>
        <i/>
        <vertAlign val="subscript"/>
        <sz val="9"/>
        <color indexed="8"/>
        <rFont val="Arial Narrow"/>
        <family val="2"/>
      </rPr>
      <t xml:space="preserve">W </t>
    </r>
  </si>
  <si>
    <r>
      <t>G</t>
    </r>
    <r>
      <rPr>
        <i/>
        <vertAlign val="subscript"/>
        <sz val="9"/>
        <color indexed="8"/>
        <rFont val="Arial Narrow"/>
        <family val="2"/>
      </rPr>
      <t>N</t>
    </r>
    <r>
      <rPr>
        <i/>
        <sz val="9"/>
        <color indexed="8"/>
        <rFont val="Arial Narrow"/>
        <family val="2"/>
      </rPr>
      <t xml:space="preserve"> / G</t>
    </r>
    <r>
      <rPr>
        <i/>
        <vertAlign val="subscript"/>
        <sz val="9"/>
        <color indexed="8"/>
        <rFont val="Arial Narrow"/>
        <family val="2"/>
      </rPr>
      <t>W</t>
    </r>
    <r>
      <rPr>
        <i/>
        <sz val="9"/>
        <color indexed="8"/>
        <rFont val="Arial Narrow"/>
        <family val="2"/>
      </rPr>
      <t xml:space="preserve"> </t>
    </r>
  </si>
  <si>
    <r>
      <t>.-1/(e</t>
    </r>
    <r>
      <rPr>
        <i/>
        <vertAlign val="superscript"/>
        <sz val="9"/>
        <color indexed="8"/>
        <rFont val="Arial Narrow"/>
        <family val="2"/>
      </rPr>
      <t>2·√C</t>
    </r>
    <r>
      <rPr>
        <i/>
        <sz val="9"/>
        <color indexed="8"/>
        <rFont val="Arial Narrow"/>
        <family val="2"/>
      </rPr>
      <t>-1)</t>
    </r>
  </si>
  <si>
    <r>
      <t>.-1(1-e</t>
    </r>
    <r>
      <rPr>
        <i/>
        <vertAlign val="superscript"/>
        <sz val="9"/>
        <color indexed="8"/>
        <rFont val="Arial Narrow"/>
        <family val="2"/>
      </rPr>
      <t>-2·√C</t>
    </r>
    <r>
      <rPr>
        <i/>
        <sz val="9"/>
        <color indexed="8"/>
        <rFont val="Arial Narrow"/>
        <family val="2"/>
      </rPr>
      <t>)</t>
    </r>
  </si>
  <si>
    <t>Übertragungssicherheit</t>
  </si>
  <si>
    <t>Übergang</t>
  </si>
  <si>
    <t>Check</t>
  </si>
  <si>
    <r>
      <t>l / r</t>
    </r>
    <r>
      <rPr>
        <vertAlign val="subscript"/>
        <sz val="10"/>
        <color indexed="8"/>
        <rFont val="Arial Narrow"/>
        <family val="2"/>
      </rPr>
      <t xml:space="preserve">W </t>
    </r>
    <r>
      <rPr>
        <sz val="10"/>
        <color theme="1"/>
        <rFont val="Arial Narrow"/>
        <family val="2"/>
      </rPr>
      <t>[-]</t>
    </r>
  </si>
  <si>
    <t>zu übertragenes Moment</t>
  </si>
  <si>
    <t>Max. diml. Schubspannung</t>
  </si>
  <si>
    <r>
      <rPr>
        <sz val="10"/>
        <color indexed="17"/>
        <rFont val="Symbol"/>
        <family val="1"/>
        <charset val="2"/>
      </rPr>
      <t>t</t>
    </r>
    <r>
      <rPr>
        <vertAlign val="subscript"/>
        <sz val="10"/>
        <color indexed="17"/>
        <rFont val="Symbol"/>
        <family val="1"/>
        <charset val="2"/>
      </rPr>
      <t>2</t>
    </r>
    <r>
      <rPr>
        <sz val="10"/>
        <color indexed="17"/>
        <rFont val="Symbol"/>
        <family val="1"/>
        <charset val="2"/>
      </rPr>
      <t>*</t>
    </r>
    <r>
      <rPr>
        <sz val="10"/>
        <color indexed="17"/>
        <rFont val="Arial Narrow"/>
        <family val="2"/>
      </rPr>
      <t xml:space="preserve"> [-]</t>
    </r>
  </si>
  <si>
    <r>
      <rPr>
        <sz val="10"/>
        <color indexed="36"/>
        <rFont val="Symbol"/>
        <family val="1"/>
        <charset val="2"/>
      </rPr>
      <t>z</t>
    </r>
    <r>
      <rPr>
        <vertAlign val="subscript"/>
        <sz val="10"/>
        <color indexed="36"/>
        <rFont val="Symbol"/>
        <family val="1"/>
        <charset val="2"/>
      </rPr>
      <t>2</t>
    </r>
    <r>
      <rPr>
        <sz val="10"/>
        <color indexed="36"/>
        <rFont val="Arial Narrow"/>
        <family val="2"/>
      </rPr>
      <t xml:space="preserve"> [-]</t>
    </r>
  </si>
  <si>
    <r>
      <rPr>
        <sz val="10"/>
        <color indexed="17"/>
        <rFont val="Symbol"/>
        <family val="1"/>
        <charset val="2"/>
      </rPr>
      <t>z</t>
    </r>
    <r>
      <rPr>
        <vertAlign val="subscript"/>
        <sz val="10"/>
        <color indexed="17"/>
        <rFont val="Symbol"/>
        <family val="1"/>
        <charset val="2"/>
      </rPr>
      <t>3</t>
    </r>
    <r>
      <rPr>
        <sz val="10"/>
        <color indexed="17"/>
        <rFont val="Arial Narrow"/>
        <family val="2"/>
      </rPr>
      <t xml:space="preserve"> [-]</t>
    </r>
  </si>
  <si>
    <r>
      <rPr>
        <sz val="10"/>
        <color indexed="17"/>
        <rFont val="Symbol"/>
        <family val="1"/>
        <charset val="2"/>
      </rPr>
      <t>z</t>
    </r>
    <r>
      <rPr>
        <vertAlign val="subscript"/>
        <sz val="10"/>
        <color indexed="17"/>
        <rFont val="Symbol"/>
        <family val="1"/>
        <charset val="2"/>
      </rPr>
      <t>4</t>
    </r>
    <r>
      <rPr>
        <sz val="10"/>
        <color indexed="17"/>
        <rFont val="Arial Narrow"/>
        <family val="2"/>
      </rPr>
      <t xml:space="preserve"> [-]</t>
    </r>
  </si>
  <si>
    <r>
      <rPr>
        <sz val="10"/>
        <color indexed="60"/>
        <rFont val="Symbol"/>
        <family val="1"/>
        <charset val="2"/>
      </rPr>
      <t>z</t>
    </r>
    <r>
      <rPr>
        <vertAlign val="subscript"/>
        <sz val="10"/>
        <color indexed="60"/>
        <rFont val="Symbol"/>
        <family val="1"/>
        <charset val="2"/>
      </rPr>
      <t>5</t>
    </r>
    <r>
      <rPr>
        <sz val="10"/>
        <color indexed="60"/>
        <rFont val="Arial Narrow"/>
        <family val="2"/>
      </rPr>
      <t xml:space="preserve"> [-]</t>
    </r>
  </si>
  <si>
    <t>const</t>
  </si>
  <si>
    <t>Sicherheit:</t>
  </si>
  <si>
    <t xml:space="preserve"> </t>
  </si>
  <si>
    <t>Soll</t>
  </si>
  <si>
    <t>variabel  &gt;1,0</t>
  </si>
  <si>
    <t>Min. diml. Schubspannung</t>
  </si>
  <si>
    <r>
      <rPr>
        <sz val="10"/>
        <color indexed="36"/>
        <rFont val="Symbol"/>
        <family val="1"/>
        <charset val="2"/>
      </rPr>
      <t>t</t>
    </r>
    <r>
      <rPr>
        <vertAlign val="subscript"/>
        <sz val="10"/>
        <color indexed="36"/>
        <rFont val="Symbol"/>
        <family val="1"/>
        <charset val="2"/>
      </rPr>
      <t>1,5</t>
    </r>
    <r>
      <rPr>
        <sz val="10"/>
        <color indexed="36"/>
        <rFont val="Symbol"/>
        <family val="1"/>
        <charset val="2"/>
      </rPr>
      <t>*</t>
    </r>
    <r>
      <rPr>
        <sz val="10"/>
        <color indexed="36"/>
        <rFont val="Arial Narrow"/>
        <family val="2"/>
      </rPr>
      <t xml:space="preserve"> [-]</t>
    </r>
  </si>
  <si>
    <r>
      <rPr>
        <sz val="10"/>
        <color indexed="17"/>
        <rFont val="Symbol"/>
        <family val="1"/>
        <charset val="2"/>
      </rPr>
      <t>t</t>
    </r>
    <r>
      <rPr>
        <vertAlign val="subscript"/>
        <sz val="10"/>
        <color indexed="17"/>
        <rFont val="Symbol"/>
        <family val="1"/>
        <charset val="2"/>
      </rPr>
      <t>2,5</t>
    </r>
    <r>
      <rPr>
        <sz val="10"/>
        <color indexed="17"/>
        <rFont val="Symbol"/>
        <family val="1"/>
        <charset val="2"/>
      </rPr>
      <t>*</t>
    </r>
    <r>
      <rPr>
        <sz val="10"/>
        <color indexed="17"/>
        <rFont val="Arial Narrow"/>
        <family val="2"/>
      </rPr>
      <t xml:space="preserve"> [-]</t>
    </r>
  </si>
  <si>
    <r>
      <rPr>
        <sz val="10"/>
        <color indexed="60"/>
        <rFont val="Symbol"/>
        <family val="1"/>
        <charset val="2"/>
      </rPr>
      <t>t</t>
    </r>
    <r>
      <rPr>
        <vertAlign val="subscript"/>
        <sz val="10"/>
        <color indexed="60"/>
        <rFont val="Symbol"/>
        <family val="1"/>
        <charset val="2"/>
      </rPr>
      <t>3,8</t>
    </r>
    <r>
      <rPr>
        <sz val="10"/>
        <color indexed="60"/>
        <rFont val="Symbol"/>
        <family val="1"/>
        <charset val="2"/>
      </rPr>
      <t>*</t>
    </r>
    <r>
      <rPr>
        <sz val="10"/>
        <color indexed="60"/>
        <rFont val="Arial Narrow"/>
        <family val="2"/>
      </rPr>
      <t xml:space="preserve"> [-]</t>
    </r>
  </si>
  <si>
    <r>
      <rPr>
        <sz val="10"/>
        <color indexed="60"/>
        <rFont val="Symbol"/>
        <family val="1"/>
        <charset val="2"/>
      </rPr>
      <t>t</t>
    </r>
    <r>
      <rPr>
        <vertAlign val="subscript"/>
        <sz val="10"/>
        <color indexed="60"/>
        <rFont val="Symbol"/>
        <family val="1"/>
        <charset val="2"/>
      </rPr>
      <t>3,8.</t>
    </r>
    <r>
      <rPr>
        <sz val="10"/>
        <color indexed="60"/>
        <rFont val="Symbol"/>
        <family val="1"/>
        <charset val="2"/>
      </rPr>
      <t>*</t>
    </r>
    <r>
      <rPr>
        <sz val="10"/>
        <color indexed="60"/>
        <rFont val="Arial Narrow"/>
        <family val="2"/>
      </rPr>
      <t xml:space="preserve"> [-]</t>
    </r>
  </si>
  <si>
    <r>
      <rPr>
        <sz val="10"/>
        <color indexed="36"/>
        <rFont val="Symbol"/>
        <family val="1"/>
        <charset val="2"/>
      </rPr>
      <t>t</t>
    </r>
    <r>
      <rPr>
        <vertAlign val="subscript"/>
        <sz val="10"/>
        <color indexed="36"/>
        <rFont val="Symbol"/>
        <family val="1"/>
        <charset val="2"/>
      </rPr>
      <t>1,5.</t>
    </r>
    <r>
      <rPr>
        <sz val="10"/>
        <color indexed="36"/>
        <rFont val="Symbol"/>
        <family val="1"/>
        <charset val="2"/>
      </rPr>
      <t>*</t>
    </r>
    <r>
      <rPr>
        <sz val="10"/>
        <color indexed="36"/>
        <rFont val="Arial Narrow"/>
        <family val="2"/>
      </rPr>
      <t xml:space="preserve"> [-]</t>
    </r>
  </si>
  <si>
    <r>
      <rPr>
        <sz val="10"/>
        <color indexed="17"/>
        <rFont val="Symbol"/>
        <family val="1"/>
        <charset val="2"/>
      </rPr>
      <t>t</t>
    </r>
    <r>
      <rPr>
        <vertAlign val="subscript"/>
        <sz val="10"/>
        <color indexed="17"/>
        <rFont val="Symbol"/>
        <family val="1"/>
        <charset val="2"/>
      </rPr>
      <t>2.</t>
    </r>
    <r>
      <rPr>
        <sz val="10"/>
        <color indexed="17"/>
        <rFont val="Symbol"/>
        <family val="1"/>
        <charset val="2"/>
      </rPr>
      <t>*</t>
    </r>
    <r>
      <rPr>
        <sz val="10"/>
        <color indexed="17"/>
        <rFont val="Arial Narrow"/>
        <family val="2"/>
      </rPr>
      <t xml:space="preserve"> [-]</t>
    </r>
  </si>
  <si>
    <r>
      <rPr>
        <sz val="10"/>
        <color indexed="17"/>
        <rFont val="Symbol"/>
        <family val="1"/>
        <charset val="2"/>
      </rPr>
      <t>t</t>
    </r>
    <r>
      <rPr>
        <vertAlign val="subscript"/>
        <sz val="10"/>
        <color indexed="17"/>
        <rFont val="Symbol"/>
        <family val="1"/>
        <charset val="2"/>
      </rPr>
      <t>2,5.</t>
    </r>
    <r>
      <rPr>
        <sz val="10"/>
        <color indexed="17"/>
        <rFont val="Symbol"/>
        <family val="1"/>
        <charset val="2"/>
      </rPr>
      <t>*</t>
    </r>
    <r>
      <rPr>
        <sz val="10"/>
        <color indexed="17"/>
        <rFont val="Arial Narrow"/>
        <family val="2"/>
      </rPr>
      <t xml:space="preserve"> [-]</t>
    </r>
  </si>
  <si>
    <t>Iteration &lt;1</t>
  </si>
  <si>
    <t>Ist / Summe ∆</t>
  </si>
  <si>
    <t xml:space="preserve"> händisch</t>
  </si>
  <si>
    <t>Max. Schubspannung</t>
  </si>
  <si>
    <t>µ·p</t>
  </si>
  <si>
    <t>Mittl.. diml. Schubspannung</t>
  </si>
  <si>
    <r>
      <rPr>
        <i/>
        <sz val="9"/>
        <color indexed="10"/>
        <rFont val="Symbol"/>
        <family val="1"/>
        <charset val="2"/>
      </rPr>
      <t>t</t>
    </r>
    <r>
      <rPr>
        <i/>
        <vertAlign val="subscript"/>
        <sz val="9"/>
        <color indexed="10"/>
        <rFont val="Arial Narrow"/>
        <family val="2"/>
      </rPr>
      <t>min</t>
    </r>
    <r>
      <rPr>
        <i/>
        <sz val="9"/>
        <color indexed="10"/>
        <rFont val="Arial Narrow"/>
        <family val="2"/>
      </rPr>
      <t>/</t>
    </r>
    <r>
      <rPr>
        <i/>
        <sz val="9"/>
        <color indexed="10"/>
        <rFont val="Symbol"/>
        <family val="1"/>
        <charset val="2"/>
      </rPr>
      <t>t</t>
    </r>
    <r>
      <rPr>
        <i/>
        <vertAlign val="subscript"/>
        <sz val="9"/>
        <color indexed="10"/>
        <rFont val="Arial Narrow"/>
        <family val="2"/>
      </rPr>
      <t>m</t>
    </r>
  </si>
  <si>
    <r>
      <rPr>
        <i/>
        <sz val="9"/>
        <color indexed="10"/>
        <rFont val="Symbol"/>
        <family val="1"/>
        <charset val="2"/>
      </rPr>
      <t>t</t>
    </r>
    <r>
      <rPr>
        <i/>
        <vertAlign val="subscript"/>
        <sz val="9"/>
        <color indexed="10"/>
        <rFont val="Arial Narrow"/>
        <family val="2"/>
      </rPr>
      <t>m</t>
    </r>
    <r>
      <rPr>
        <i/>
        <sz val="9"/>
        <color indexed="10"/>
        <rFont val="Arial Narrow"/>
        <family val="2"/>
      </rPr>
      <t>/</t>
    </r>
    <r>
      <rPr>
        <i/>
        <sz val="9"/>
        <color indexed="10"/>
        <rFont val="Symbol"/>
        <family val="1"/>
        <charset val="2"/>
      </rPr>
      <t>t</t>
    </r>
    <r>
      <rPr>
        <i/>
        <vertAlign val="subscript"/>
        <sz val="9"/>
        <color indexed="10"/>
        <rFont val="Arial Narrow"/>
        <family val="2"/>
      </rPr>
      <t>m</t>
    </r>
  </si>
  <si>
    <t xml:space="preserve">        </t>
  </si>
  <si>
    <r>
      <t xml:space="preserve">→ </t>
    </r>
    <r>
      <rPr>
        <sz val="9"/>
        <color indexed="8"/>
        <rFont val="Symbol"/>
        <family val="1"/>
        <charset val="2"/>
      </rPr>
      <t>» 0</t>
    </r>
    <r>
      <rPr>
        <sz val="9"/>
        <color indexed="8"/>
        <rFont val="Arial Narrow"/>
        <family val="2"/>
      </rPr>
      <t>,000</t>
    </r>
  </si>
  <si>
    <r>
      <t>p=f(M</t>
    </r>
    <r>
      <rPr>
        <i/>
        <vertAlign val="subscript"/>
        <sz val="9"/>
        <color indexed="8"/>
        <rFont val="Arial Narrow"/>
        <family val="2"/>
      </rPr>
      <t>0</t>
    </r>
    <r>
      <rPr>
        <i/>
        <sz val="9"/>
        <color indexed="8"/>
        <rFont val="Arial Narrow"/>
        <family val="2"/>
      </rPr>
      <t>,S)</t>
    </r>
  </si>
  <si>
    <r>
      <rPr>
        <i/>
        <sz val="9"/>
        <color indexed="10"/>
        <rFont val="Symbol"/>
        <family val="1"/>
        <charset val="2"/>
      </rPr>
      <t>t</t>
    </r>
    <r>
      <rPr>
        <i/>
        <vertAlign val="subscript"/>
        <sz val="9"/>
        <color indexed="10"/>
        <rFont val="Arial Narrow"/>
        <family val="2"/>
      </rPr>
      <t>max</t>
    </r>
    <r>
      <rPr>
        <i/>
        <sz val="9"/>
        <color indexed="10"/>
        <rFont val="Arial Narrow"/>
        <family val="2"/>
      </rPr>
      <t>/</t>
    </r>
    <r>
      <rPr>
        <i/>
        <sz val="9"/>
        <color indexed="10"/>
        <rFont val="Symbol"/>
        <family val="1"/>
        <charset val="2"/>
      </rPr>
      <t>t</t>
    </r>
    <r>
      <rPr>
        <i/>
        <vertAlign val="subscript"/>
        <sz val="9"/>
        <color indexed="10"/>
        <rFont val="Arial Narrow"/>
        <family val="2"/>
      </rPr>
      <t>m</t>
    </r>
    <r>
      <rPr>
        <i/>
        <sz val="9"/>
        <color indexed="10"/>
        <rFont val="Arial Narrow"/>
        <family val="2"/>
      </rPr>
      <t>=S</t>
    </r>
  </si>
  <si>
    <t>millt. Schubspannung</t>
  </si>
  <si>
    <r>
      <rPr>
        <sz val="10"/>
        <color indexed="30"/>
        <rFont val="Symbol"/>
        <family val="1"/>
        <charset val="2"/>
      </rPr>
      <t>z</t>
    </r>
    <r>
      <rPr>
        <vertAlign val="subscript"/>
        <sz val="10"/>
        <color indexed="30"/>
        <rFont val="Symbol"/>
        <family val="1"/>
        <charset val="2"/>
      </rPr>
      <t>1</t>
    </r>
    <r>
      <rPr>
        <sz val="10"/>
        <color indexed="30"/>
        <rFont val="Arial Narrow"/>
        <family val="2"/>
      </rPr>
      <t xml:space="preserve"> [-]</t>
    </r>
  </si>
  <si>
    <r>
      <rPr>
        <sz val="10"/>
        <color indexed="30"/>
        <rFont val="Symbol"/>
        <family val="1"/>
        <charset val="2"/>
      </rPr>
      <t>t</t>
    </r>
    <r>
      <rPr>
        <vertAlign val="subscript"/>
        <sz val="10"/>
        <color indexed="30"/>
        <rFont val="Symbol"/>
        <family val="1"/>
        <charset val="2"/>
      </rPr>
      <t>1.</t>
    </r>
    <r>
      <rPr>
        <sz val="10"/>
        <color indexed="30"/>
        <rFont val="Symbol"/>
        <family val="1"/>
        <charset val="2"/>
      </rPr>
      <t>*</t>
    </r>
    <r>
      <rPr>
        <sz val="10"/>
        <color indexed="30"/>
        <rFont val="Arial Narrow"/>
        <family val="2"/>
      </rPr>
      <t xml:space="preserve"> [-]</t>
    </r>
  </si>
  <si>
    <r>
      <rPr>
        <sz val="10"/>
        <color indexed="30"/>
        <rFont val="Symbol"/>
        <family val="1"/>
        <charset val="2"/>
      </rPr>
      <t>t</t>
    </r>
    <r>
      <rPr>
        <vertAlign val="subscript"/>
        <sz val="10"/>
        <color indexed="30"/>
        <rFont val="Symbol"/>
        <family val="1"/>
        <charset val="2"/>
      </rPr>
      <t>1,0</t>
    </r>
    <r>
      <rPr>
        <sz val="10"/>
        <color indexed="30"/>
        <rFont val="Symbol"/>
        <family val="1"/>
        <charset val="2"/>
      </rPr>
      <t>*</t>
    </r>
    <r>
      <rPr>
        <sz val="10"/>
        <color indexed="30"/>
        <rFont val="Arial Narrow"/>
        <family val="2"/>
      </rPr>
      <t xml:space="preserve"> [-]</t>
    </r>
  </si>
  <si>
    <t>S</t>
  </si>
  <si>
    <t>Formeln</t>
  </si>
  <si>
    <t xml:space="preserve"> Berechnungskonstanten</t>
  </si>
  <si>
    <t>Berechnung</t>
  </si>
  <si>
    <r>
      <t>M</t>
    </r>
    <r>
      <rPr>
        <vertAlign val="subscript"/>
        <sz val="9"/>
        <color indexed="8"/>
        <rFont val="Arial Narrow"/>
        <family val="2"/>
      </rPr>
      <t>0</t>
    </r>
    <r>
      <rPr>
        <sz val="9"/>
        <color indexed="8"/>
        <rFont val="Arial Narrow"/>
        <family val="2"/>
      </rPr>
      <t xml:space="preserve"> [Nm]</t>
    </r>
  </si>
  <si>
    <r>
      <t>r</t>
    </r>
    <r>
      <rPr>
        <vertAlign val="subscript"/>
        <sz val="9"/>
        <color indexed="8"/>
        <rFont val="Arial Narrow"/>
        <family val="2"/>
      </rPr>
      <t>N</t>
    </r>
    <r>
      <rPr>
        <sz val="9"/>
        <color indexed="8"/>
        <rFont val="Arial Narrow"/>
        <family val="2"/>
      </rPr>
      <t>[mm]</t>
    </r>
  </si>
  <si>
    <r>
      <t>r</t>
    </r>
    <r>
      <rPr>
        <vertAlign val="subscript"/>
        <sz val="9"/>
        <color indexed="8"/>
        <rFont val="Arial Narrow"/>
        <family val="2"/>
      </rPr>
      <t>W</t>
    </r>
    <r>
      <rPr>
        <sz val="9"/>
        <color indexed="8"/>
        <rFont val="Arial Narrow"/>
        <family val="2"/>
      </rPr>
      <t xml:space="preserve"> [mm]</t>
    </r>
  </si>
  <si>
    <r>
      <t>r</t>
    </r>
    <r>
      <rPr>
        <vertAlign val="subscript"/>
        <sz val="9"/>
        <color indexed="8"/>
        <rFont val="Arial Narrow"/>
        <family val="2"/>
      </rPr>
      <t>B</t>
    </r>
    <r>
      <rPr>
        <sz val="9"/>
        <color indexed="8"/>
        <rFont val="Arial Narrow"/>
        <family val="2"/>
      </rPr>
      <t xml:space="preserve"> [mm]</t>
    </r>
  </si>
  <si>
    <r>
      <t>G</t>
    </r>
    <r>
      <rPr>
        <vertAlign val="subscript"/>
        <sz val="9"/>
        <color indexed="8"/>
        <rFont val="Arial Narrow"/>
        <family val="2"/>
      </rPr>
      <t>N</t>
    </r>
    <r>
      <rPr>
        <sz val="9"/>
        <color indexed="8"/>
        <rFont val="Arial Narrow"/>
        <family val="2"/>
      </rPr>
      <t xml:space="preserve"> [N/mm²]</t>
    </r>
  </si>
  <si>
    <r>
      <t>G</t>
    </r>
    <r>
      <rPr>
        <vertAlign val="subscript"/>
        <sz val="9"/>
        <color indexed="8"/>
        <rFont val="Arial Narrow"/>
        <family val="2"/>
      </rPr>
      <t>W</t>
    </r>
    <r>
      <rPr>
        <sz val="9"/>
        <color indexed="8"/>
        <rFont val="Arial Narrow"/>
        <family val="2"/>
      </rPr>
      <t xml:space="preserve"> [N/mm²]</t>
    </r>
  </si>
  <si>
    <r>
      <t>Q</t>
    </r>
    <r>
      <rPr>
        <vertAlign val="subscript"/>
        <sz val="9"/>
        <color indexed="8"/>
        <rFont val="Arial Narrow"/>
        <family val="2"/>
      </rPr>
      <t>N</t>
    </r>
    <r>
      <rPr>
        <sz val="9"/>
        <color indexed="8"/>
        <rFont val="Arial Narrow"/>
        <family val="2"/>
      </rPr>
      <t xml:space="preserve"> [-]</t>
    </r>
  </si>
  <si>
    <r>
      <t>Q</t>
    </r>
    <r>
      <rPr>
        <vertAlign val="subscript"/>
        <sz val="9"/>
        <color indexed="8"/>
        <rFont val="Arial Narrow"/>
        <family val="2"/>
      </rPr>
      <t>W</t>
    </r>
    <r>
      <rPr>
        <sz val="9"/>
        <color indexed="8"/>
        <rFont val="Arial Narrow"/>
        <family val="2"/>
      </rPr>
      <t xml:space="preserve"> [-]</t>
    </r>
  </si>
  <si>
    <r>
      <t>l / r</t>
    </r>
    <r>
      <rPr>
        <vertAlign val="subscript"/>
        <sz val="9"/>
        <color indexed="8"/>
        <rFont val="Arial Narrow"/>
        <family val="2"/>
      </rPr>
      <t xml:space="preserve">W </t>
    </r>
    <r>
      <rPr>
        <sz val="9"/>
        <color indexed="8"/>
        <rFont val="Arial Narrow"/>
        <family val="2"/>
      </rPr>
      <t>[-]</t>
    </r>
  </si>
  <si>
    <r>
      <t>G</t>
    </r>
    <r>
      <rPr>
        <vertAlign val="subscript"/>
        <sz val="9"/>
        <color indexed="8"/>
        <rFont val="Arial Narrow"/>
        <family val="2"/>
      </rPr>
      <t>N</t>
    </r>
    <r>
      <rPr>
        <sz val="9"/>
        <color indexed="8"/>
        <rFont val="Arial Narrow"/>
        <family val="2"/>
      </rPr>
      <t xml:space="preserve"> / G</t>
    </r>
    <r>
      <rPr>
        <vertAlign val="subscript"/>
        <sz val="9"/>
        <color indexed="8"/>
        <rFont val="Arial Narrow"/>
        <family val="2"/>
      </rPr>
      <t>W</t>
    </r>
    <r>
      <rPr>
        <sz val="9"/>
        <color indexed="8"/>
        <rFont val="Arial Narrow"/>
        <family val="2"/>
      </rPr>
      <t xml:space="preserve"> [-]</t>
    </r>
  </si>
  <si>
    <r>
      <rPr>
        <i/>
        <sz val="9"/>
        <color indexed="36"/>
        <rFont val="Symbol"/>
        <family val="1"/>
        <charset val="2"/>
      </rPr>
      <t>t</t>
    </r>
    <r>
      <rPr>
        <i/>
        <vertAlign val="subscript"/>
        <sz val="9"/>
        <color indexed="36"/>
        <rFont val="Arial Narrow"/>
        <family val="2"/>
      </rPr>
      <t>m</t>
    </r>
    <r>
      <rPr>
        <i/>
        <sz val="9"/>
        <color indexed="36"/>
        <rFont val="Arial Narrow"/>
        <family val="2"/>
      </rPr>
      <t>[N/mm²]</t>
    </r>
  </si>
  <si>
    <r>
      <rPr>
        <i/>
        <sz val="9"/>
        <color indexed="36"/>
        <rFont val="Symbol"/>
        <family val="1"/>
        <charset val="2"/>
      </rPr>
      <t>t</t>
    </r>
    <r>
      <rPr>
        <i/>
        <vertAlign val="subscript"/>
        <sz val="9"/>
        <color indexed="36"/>
        <rFont val="Arial Narrow"/>
        <family val="2"/>
      </rPr>
      <t>max</t>
    </r>
    <r>
      <rPr>
        <i/>
        <sz val="9"/>
        <color indexed="36"/>
        <rFont val="Arial Narrow"/>
        <family val="2"/>
      </rPr>
      <t>[N/mm²]</t>
    </r>
  </si>
  <si>
    <r>
      <rPr>
        <i/>
        <sz val="9"/>
        <color indexed="10"/>
        <rFont val="Symbol"/>
        <family val="1"/>
        <charset val="2"/>
      </rPr>
      <t>t</t>
    </r>
    <r>
      <rPr>
        <i/>
        <vertAlign val="subscript"/>
        <sz val="9"/>
        <color indexed="10"/>
        <rFont val="Arial Narrow"/>
        <family val="2"/>
      </rPr>
      <t>min</t>
    </r>
    <r>
      <rPr>
        <i/>
        <sz val="9"/>
        <color indexed="10"/>
        <rFont val="Arial Narrow"/>
        <family val="2"/>
      </rPr>
      <t>* [-]</t>
    </r>
  </si>
  <si>
    <r>
      <rPr>
        <i/>
        <sz val="9"/>
        <color indexed="10"/>
        <rFont val="Symbol"/>
        <family val="1"/>
        <charset val="2"/>
      </rPr>
      <t>t</t>
    </r>
    <r>
      <rPr>
        <i/>
        <vertAlign val="subscript"/>
        <sz val="9"/>
        <color indexed="10"/>
        <rFont val="Arial Narrow"/>
        <family val="2"/>
      </rPr>
      <t>m</t>
    </r>
    <r>
      <rPr>
        <i/>
        <sz val="9"/>
        <color indexed="10"/>
        <rFont val="Arial Narrow"/>
        <family val="2"/>
      </rPr>
      <t>*[-]</t>
    </r>
  </si>
  <si>
    <r>
      <t>t</t>
    </r>
    <r>
      <rPr>
        <i/>
        <vertAlign val="subscript"/>
        <sz val="9"/>
        <color indexed="10"/>
        <rFont val="Arial Narrow"/>
        <family val="2"/>
      </rPr>
      <t>max</t>
    </r>
    <r>
      <rPr>
        <i/>
        <sz val="9"/>
        <color indexed="10"/>
        <rFont val="Cambria"/>
        <family val="1"/>
      </rPr>
      <t>*</t>
    </r>
    <r>
      <rPr>
        <i/>
        <sz val="9"/>
        <color indexed="10"/>
        <rFont val="Arial Narrow"/>
        <family val="2"/>
      </rPr>
      <t xml:space="preserve"> [-]</t>
    </r>
  </si>
  <si>
    <t>Beispiele</t>
  </si>
  <si>
    <r>
      <rPr>
        <b/>
        <i/>
        <sz val="9"/>
        <color indexed="17"/>
        <rFont val="Arial Narrow"/>
        <family val="2"/>
      </rPr>
      <t>Kontrollen</t>
    </r>
    <r>
      <rPr>
        <b/>
        <i/>
        <sz val="9"/>
        <color indexed="36"/>
        <rFont val="Arial Narrow"/>
        <family val="2"/>
      </rPr>
      <t xml:space="preserve"> / Schubspannung</t>
    </r>
  </si>
  <si>
    <r>
      <t xml:space="preserve">Ermittlung der dimensionslosen Schubspannung </t>
    </r>
    <r>
      <rPr>
        <b/>
        <i/>
        <sz val="10"/>
        <color indexed="8"/>
        <rFont val="Symbol"/>
        <family val="1"/>
        <charset val="2"/>
      </rPr>
      <t>t</t>
    </r>
    <r>
      <rPr>
        <b/>
        <i/>
        <sz val="10"/>
        <color indexed="8"/>
        <rFont val="Arial Narrow"/>
        <family val="2"/>
      </rPr>
      <t>* in Abhängigkeit von der dimensionslosen Länge</t>
    </r>
    <r>
      <rPr>
        <b/>
        <i/>
        <sz val="10"/>
        <color indexed="8"/>
        <rFont val="Symbol"/>
        <family val="1"/>
        <charset val="2"/>
      </rPr>
      <t>z</t>
    </r>
    <r>
      <rPr>
        <b/>
        <i/>
        <sz val="10"/>
        <color indexed="8"/>
        <rFont val="Arial Narrow"/>
        <family val="2"/>
      </rPr>
      <t xml:space="preserve"> für verschiedene Sicherheiten</t>
    </r>
  </si>
  <si>
    <t xml:space="preserve">Berechnung der Sicherheit gegen Rutschen in Abhängigkeit  von dem Bereich, in dem Rutschen stattfinden darf / kann </t>
  </si>
  <si>
    <t>cG</t>
  </si>
  <si>
    <r>
      <t>C</t>
    </r>
    <r>
      <rPr>
        <vertAlign val="subscript"/>
        <sz val="10"/>
        <color indexed="8"/>
        <rFont val="Arial Narrow"/>
        <family val="2"/>
      </rPr>
      <t>G</t>
    </r>
  </si>
  <si>
    <r>
      <t>A</t>
    </r>
    <r>
      <rPr>
        <vertAlign val="subscript"/>
        <sz val="10"/>
        <color indexed="8"/>
        <rFont val="Arial Narrow"/>
        <family val="2"/>
      </rPr>
      <t>G</t>
    </r>
  </si>
  <si>
    <r>
      <t>B</t>
    </r>
    <r>
      <rPr>
        <vertAlign val="subscript"/>
        <sz val="10"/>
        <color indexed="8"/>
        <rFont val="Arial Narrow"/>
        <family val="2"/>
      </rPr>
      <t>G</t>
    </r>
  </si>
  <si>
    <r>
      <rPr>
        <sz val="10"/>
        <color indexed="10"/>
        <rFont val="Symbol"/>
        <family val="1"/>
        <charset val="2"/>
      </rPr>
      <t>t*</t>
    </r>
    <r>
      <rPr>
        <vertAlign val="subscript"/>
        <sz val="10"/>
        <color indexed="10"/>
        <rFont val="Arial Narrow"/>
        <family val="2"/>
      </rPr>
      <t>m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</si>
  <si>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rPr>
        <sz val="10"/>
        <color indexed="8"/>
        <rFont val="Symbol"/>
        <family val="1"/>
        <charset val="2"/>
      </rPr>
      <t>z</t>
    </r>
    <r>
      <rPr>
        <sz val="10"/>
        <color theme="1"/>
        <rFont val="Arial Narrow"/>
        <family val="2"/>
      </rPr>
      <t xml:space="preserve"> [-]</t>
    </r>
  </si>
  <si>
    <r>
      <rPr>
        <sz val="10"/>
        <color indexed="10"/>
        <rFont val="Arial Narrow"/>
        <family val="2"/>
      </rPr>
      <t>m</t>
    </r>
    <r>
      <rPr>
        <vertAlign val="subscript"/>
        <sz val="10"/>
        <color indexed="10"/>
        <rFont val="Arial Narrow"/>
        <family val="2"/>
      </rPr>
      <t>m</t>
    </r>
    <r>
      <rPr>
        <sz val="10"/>
        <color indexed="10"/>
        <rFont val="Arial Narrow"/>
        <family val="2"/>
      </rPr>
      <t>≈</t>
    </r>
  </si>
  <si>
    <r>
      <t>m</t>
    </r>
    <r>
      <rPr>
        <vertAlign val="subscript"/>
        <sz val="10"/>
        <color indexed="10"/>
        <rFont val="Arial Narrow"/>
        <family val="2"/>
      </rPr>
      <t>5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</si>
  <si>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t>m</t>
    </r>
    <r>
      <rPr>
        <vertAlign val="subscript"/>
        <sz val="10"/>
        <color indexed="10"/>
        <rFont val="Arial Narrow"/>
        <family val="2"/>
      </rPr>
      <t>4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</si>
  <si>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t>m</t>
    </r>
    <r>
      <rPr>
        <vertAlign val="subscript"/>
        <sz val="10"/>
        <color indexed="10"/>
        <rFont val="Arial Narrow"/>
        <family val="2"/>
      </rPr>
      <t>3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</si>
  <si>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t>m</t>
    </r>
    <r>
      <rPr>
        <vertAlign val="subscript"/>
        <sz val="10"/>
        <color indexed="10"/>
        <rFont val="Arial Narrow"/>
        <family val="2"/>
      </rPr>
      <t>2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</si>
  <si>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t>m</t>
    </r>
    <r>
      <rPr>
        <vertAlign val="subscript"/>
        <sz val="10"/>
        <color indexed="10"/>
        <rFont val="Arial Narrow"/>
        <family val="2"/>
      </rPr>
      <t>1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</si>
  <si>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t>Check ∆</t>
  </si>
  <si>
    <r>
      <t>t*</t>
    </r>
    <r>
      <rPr>
        <vertAlign val="subscript"/>
        <sz val="10"/>
        <color indexed="10"/>
        <rFont val="Arial Narrow"/>
        <family val="2"/>
      </rPr>
      <t>m</t>
    </r>
    <r>
      <rPr>
        <sz val="10"/>
        <color indexed="10"/>
        <rFont val="Arial Narrow"/>
        <family val="2"/>
      </rPr>
      <t>≈</t>
    </r>
  </si>
  <si>
    <r>
      <rPr>
        <sz val="10"/>
        <color indexed="10"/>
        <rFont val="Symbol"/>
        <family val="1"/>
        <charset val="2"/>
      </rPr>
      <t>t*</t>
    </r>
    <r>
      <rPr>
        <vertAlign val="subscript"/>
        <sz val="10"/>
        <color indexed="10"/>
        <rFont val="Symbol"/>
        <family val="1"/>
        <charset val="2"/>
      </rPr>
      <t>5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</si>
  <si>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rPr>
        <sz val="10"/>
        <color indexed="10"/>
        <rFont val="Symbol"/>
        <family val="1"/>
        <charset val="2"/>
      </rPr>
      <t>t*</t>
    </r>
    <r>
      <rPr>
        <vertAlign val="subscript"/>
        <sz val="10"/>
        <color indexed="10"/>
        <rFont val="Symbol"/>
        <family val="1"/>
        <charset val="2"/>
      </rPr>
      <t>4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</si>
  <si>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rPr>
        <sz val="10"/>
        <color indexed="10"/>
        <rFont val="Symbol"/>
        <family val="1"/>
        <charset val="2"/>
      </rPr>
      <t>t*</t>
    </r>
    <r>
      <rPr>
        <vertAlign val="subscript"/>
        <sz val="10"/>
        <color indexed="10"/>
        <rFont val="Symbol"/>
        <family val="1"/>
        <charset val="2"/>
      </rPr>
      <t>3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</si>
  <si>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rPr>
        <sz val="10"/>
        <color indexed="10"/>
        <rFont val="Symbol"/>
        <family val="1"/>
        <charset val="2"/>
      </rPr>
      <t>t*</t>
    </r>
    <r>
      <rPr>
        <vertAlign val="subscript"/>
        <sz val="10"/>
        <color indexed="10"/>
        <rFont val="Symbol"/>
        <family val="1"/>
        <charset val="2"/>
      </rPr>
      <t>2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</si>
  <si>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rPr>
        <sz val="10"/>
        <color indexed="10"/>
        <rFont val="Symbol"/>
        <family val="1"/>
        <charset val="2"/>
      </rPr>
      <t>t*</t>
    </r>
    <r>
      <rPr>
        <vertAlign val="subscript"/>
        <sz val="10"/>
        <color indexed="10"/>
        <rFont val="Symbol"/>
        <family val="1"/>
        <charset val="2"/>
      </rPr>
      <t>1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)</t>
    </r>
  </si>
  <si>
    <r>
      <t>m(</t>
    </r>
    <r>
      <rPr>
        <sz val="10"/>
        <color indexed="62"/>
        <rFont val="Symbol"/>
        <family val="1"/>
        <charset val="2"/>
      </rPr>
      <t>z</t>
    </r>
    <r>
      <rPr>
        <sz val="10"/>
        <color indexed="62"/>
        <rFont val="Arial Narrow"/>
        <family val="2"/>
      </rPr>
      <t>=1)</t>
    </r>
  </si>
  <si>
    <r>
      <t>m(</t>
    </r>
    <r>
      <rPr>
        <sz val="10"/>
        <color indexed="62"/>
        <rFont val="Symbol"/>
        <family val="1"/>
        <charset val="2"/>
      </rPr>
      <t>z</t>
    </r>
    <r>
      <rPr>
        <sz val="10"/>
        <color indexed="62"/>
        <rFont val="Arial Narrow"/>
        <family val="2"/>
      </rPr>
      <t>=0)</t>
    </r>
  </si>
  <si>
    <t>Moment</t>
  </si>
  <si>
    <r>
      <t>t*</t>
    </r>
    <r>
      <rPr>
        <vertAlign val="subscript"/>
        <sz val="10"/>
        <color indexed="10"/>
        <rFont val="Arial Narrow"/>
        <family val="2"/>
      </rPr>
      <t>m</t>
    </r>
  </si>
  <si>
    <t>mittl. Dim.-lose Schubspannung</t>
  </si>
  <si>
    <r>
      <rPr>
        <sz val="10"/>
        <color indexed="10"/>
        <rFont val="Symbol"/>
        <family val="1"/>
        <charset val="2"/>
      </rPr>
      <t>t*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=1)</t>
    </r>
  </si>
  <si>
    <r>
      <rPr>
        <sz val="10"/>
        <color indexed="10"/>
        <rFont val="Symbol"/>
        <family val="1"/>
        <charset val="2"/>
      </rPr>
      <t>t*</t>
    </r>
    <r>
      <rPr>
        <sz val="10"/>
        <color indexed="10"/>
        <rFont val="Arial Narrow"/>
        <family val="2"/>
      </rPr>
      <t xml:space="preserve"> (</t>
    </r>
    <r>
      <rPr>
        <sz val="10"/>
        <color indexed="10"/>
        <rFont val="Symbol"/>
        <family val="1"/>
        <charset val="2"/>
      </rPr>
      <t>z</t>
    </r>
    <r>
      <rPr>
        <sz val="10"/>
        <color indexed="10"/>
        <rFont val="Arial Narrow"/>
        <family val="2"/>
      </rPr>
      <t>=0)</t>
    </r>
  </si>
  <si>
    <t>Dim.-lose Schubspannung in der Fuge</t>
  </si>
  <si>
    <t>Kontrollen</t>
  </si>
  <si>
    <r>
      <t>.-1(1-e</t>
    </r>
    <r>
      <rPr>
        <vertAlign val="superscript"/>
        <sz val="10"/>
        <color indexed="8"/>
        <rFont val="Arial Narrow"/>
        <family val="2"/>
      </rPr>
      <t>-2·√C</t>
    </r>
    <r>
      <rPr>
        <sz val="10"/>
        <color theme="1"/>
        <rFont val="Arial Narrow"/>
        <family val="2"/>
      </rPr>
      <t>)</t>
    </r>
  </si>
  <si>
    <r>
      <t>.-1/(e</t>
    </r>
    <r>
      <rPr>
        <vertAlign val="superscript"/>
        <sz val="10"/>
        <color indexed="8"/>
        <rFont val="Arial Narrow"/>
        <family val="2"/>
      </rPr>
      <t>2·√C</t>
    </r>
    <r>
      <rPr>
        <sz val="10"/>
        <color theme="1"/>
        <rFont val="Arial Narrow"/>
        <family val="2"/>
      </rPr>
      <t>-1)</t>
    </r>
  </si>
  <si>
    <r>
      <t>G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/ G</t>
    </r>
    <r>
      <rPr>
        <vertAlign val="subscript"/>
        <sz val="10"/>
        <color indexed="8"/>
        <rFont val="Arial Narrow"/>
        <family val="2"/>
      </rPr>
      <t>W</t>
    </r>
    <r>
      <rPr>
        <sz val="10"/>
        <color theme="1"/>
        <rFont val="Arial Narrow"/>
        <family val="2"/>
      </rPr>
      <t xml:space="preserve"> </t>
    </r>
  </si>
  <si>
    <r>
      <t>l / r</t>
    </r>
    <r>
      <rPr>
        <vertAlign val="subscript"/>
        <sz val="10"/>
        <color indexed="8"/>
        <rFont val="Arial Narrow"/>
        <family val="2"/>
      </rPr>
      <t xml:space="preserve">W </t>
    </r>
  </si>
  <si>
    <r>
      <t>l / r</t>
    </r>
    <r>
      <rPr>
        <vertAlign val="subscript"/>
        <sz val="10"/>
        <color indexed="8"/>
        <rFont val="Arial Narrow"/>
        <family val="2"/>
      </rPr>
      <t xml:space="preserve">F </t>
    </r>
    <r>
      <rPr>
        <sz val="10"/>
        <color theme="1"/>
        <rFont val="Arial Narrow"/>
        <family val="2"/>
      </rPr>
      <t>[-]</t>
    </r>
  </si>
  <si>
    <r>
      <t>r</t>
    </r>
    <r>
      <rPr>
        <vertAlign val="subscript"/>
        <sz val="10"/>
        <color indexed="8"/>
        <rFont val="Arial Narrow"/>
        <family val="2"/>
      </rPr>
      <t>B</t>
    </r>
    <r>
      <rPr>
        <sz val="10"/>
        <color theme="1"/>
        <rFont val="Arial Narrow"/>
        <family val="2"/>
      </rPr>
      <t xml:space="preserve"> / r</t>
    </r>
    <r>
      <rPr>
        <vertAlign val="subscript"/>
        <sz val="10"/>
        <color indexed="8"/>
        <rFont val="Arial Narrow"/>
        <family val="2"/>
      </rPr>
      <t>W</t>
    </r>
    <r>
      <rPr>
        <sz val="10"/>
        <color theme="1"/>
        <rFont val="Arial Narrow"/>
        <family val="2"/>
      </rPr>
      <t xml:space="preserve"> </t>
    </r>
  </si>
  <si>
    <r>
      <t>r</t>
    </r>
    <r>
      <rPr>
        <vertAlign val="subscript"/>
        <sz val="10"/>
        <color indexed="8"/>
        <rFont val="Arial Narrow"/>
        <family val="2"/>
      </rPr>
      <t>W</t>
    </r>
    <r>
      <rPr>
        <sz val="10"/>
        <color theme="1"/>
        <rFont val="Arial Narrow"/>
        <family val="2"/>
      </rPr>
      <t xml:space="preserve"> / r</t>
    </r>
    <r>
      <rPr>
        <vertAlign val="subscript"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</t>
    </r>
  </si>
  <si>
    <t>Drehmomentübertragung in einer Pressverbindung</t>
  </si>
  <si>
    <t>Drehmomentübertragung in einer Pressfuge</t>
  </si>
  <si>
    <t>B</t>
  </si>
  <si>
    <r>
      <rPr>
        <b/>
        <i/>
        <sz val="9"/>
        <color indexed="36"/>
        <rFont val="Symbol"/>
        <family val="1"/>
        <charset val="2"/>
      </rPr>
      <t>z</t>
    </r>
    <r>
      <rPr>
        <b/>
        <i/>
        <vertAlign val="subscript"/>
        <sz val="9"/>
        <color indexed="36"/>
        <rFont val="Arial Narrow"/>
        <family val="2"/>
      </rPr>
      <t>V</t>
    </r>
    <r>
      <rPr>
        <b/>
        <i/>
        <sz val="9"/>
        <color indexed="36"/>
        <rFont val="Arial Narrow"/>
        <family val="2"/>
      </rPr>
      <t xml:space="preserve"> [-]</t>
    </r>
  </si>
  <si>
    <r>
      <rPr>
        <sz val="10"/>
        <color indexed="8"/>
        <rFont val="Symbol"/>
        <family val="1"/>
        <charset val="2"/>
      </rPr>
      <t>z</t>
    </r>
    <r>
      <rPr>
        <vertAlign val="subscript"/>
        <sz val="10"/>
        <color indexed="8"/>
        <rFont val="Arial Narrow"/>
        <family val="2"/>
      </rPr>
      <t>V</t>
    </r>
    <r>
      <rPr>
        <sz val="10"/>
        <color theme="1"/>
        <rFont val="Arial Narrow"/>
        <family val="2"/>
      </rPr>
      <t xml:space="preserve"> </t>
    </r>
  </si>
  <si>
    <r>
      <t>wenn in einem Teilbereich</t>
    </r>
    <r>
      <rPr>
        <b/>
        <sz val="10"/>
        <color rgb="FFFF0000"/>
        <rFont val="Arial Narrow"/>
        <family val="2"/>
      </rPr>
      <t xml:space="preserve"> Rutschen</t>
    </r>
    <r>
      <rPr>
        <sz val="10"/>
        <color theme="1"/>
        <rFont val="Arial Narrow"/>
        <family val="2"/>
      </rPr>
      <t xml:space="preserve"> eintritt. Die Reibung reicht nicht aus für eine  gemeinsame Verdrehung von Welle und Nabe</t>
    </r>
  </si>
  <si>
    <r>
      <t xml:space="preserve">wenn gegeneinander eine  radiale Verschiebung der Oberflächen stattfindet. </t>
    </r>
    <r>
      <rPr>
        <b/>
        <sz val="10"/>
        <color rgb="FFFF0000"/>
        <rFont val="Arial Narrow"/>
        <family val="2"/>
      </rPr>
      <t xml:space="preserve"> (kein Rutschen)</t>
    </r>
  </si>
  <si>
    <t>Theoretische Betrachtungen siehe:</t>
  </si>
  <si>
    <r>
      <t>ζ</t>
    </r>
    <r>
      <rPr>
        <b/>
        <sz val="6"/>
        <color rgb="FFFF0000"/>
        <rFont val="Arial Narrow"/>
        <family val="2"/>
      </rPr>
      <t>G</t>
    </r>
  </si>
  <si>
    <t xml:space="preserve">Um das Rutschen in der Trennfuge zu beurteilen, sollte eine realistische Verteilung der momentübertragenden Schubspannung ermittelt werden </t>
  </si>
  <si>
    <t>Für die Berechnungen wird allgemein von einer konstanten, momentübertragenden   Schubspannung in der Pressungsfuge ausgegangen. Dieses Vorgehen gibt keinen Hinweis, ob in der Pressfuge ein Rutschen stattfindet.</t>
  </si>
  <si>
    <t>Berechnung einer realistischen, momentübertragenden Schubspannungsverteilung in der Trennfuge eines Pressverband</t>
  </si>
  <si>
    <t>www.jbladt.de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</si>
</sst>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0.00000"/>
    <numFmt numFmtId="166" formatCode="0.0"/>
    <numFmt numFmtId="167" formatCode="0.000000"/>
    <numFmt numFmtId="168" formatCode="0.0000000"/>
    <numFmt numFmtId="169" formatCode="#,##0.0000"/>
    <numFmt numFmtId="170" formatCode="#,##0.00000"/>
    <numFmt numFmtId="171" formatCode="0.0000E+00"/>
    <numFmt numFmtId="172" formatCode="0.000E+00"/>
    <numFmt numFmtId="173" formatCode="0.000"/>
  </numFmts>
  <fonts count="87" x14ac:knownFonts="1">
    <font>
      <sz val="10"/>
      <color theme="1"/>
      <name val="Arial Narrow"/>
      <family val="2"/>
    </font>
    <font>
      <sz val="10"/>
      <color indexed="10"/>
      <name val="Arial Narrow"/>
      <family val="2"/>
    </font>
    <font>
      <vertAlign val="subscript"/>
      <sz val="10"/>
      <color indexed="8"/>
      <name val="Arial Narrow"/>
      <family val="2"/>
    </font>
    <font>
      <sz val="10"/>
      <color indexed="8"/>
      <name val="Symbol"/>
      <family val="1"/>
      <charset val="2"/>
    </font>
    <font>
      <i/>
      <sz val="9"/>
      <color indexed="8"/>
      <name val="Arial Narrow"/>
      <family val="2"/>
    </font>
    <font>
      <i/>
      <vertAlign val="subscript"/>
      <sz val="9"/>
      <color indexed="8"/>
      <name val="Arial Narrow"/>
      <family val="2"/>
    </font>
    <font>
      <i/>
      <vertAlign val="superscript"/>
      <sz val="9"/>
      <color indexed="8"/>
      <name val="Arial Narrow"/>
      <family val="2"/>
    </font>
    <font>
      <i/>
      <sz val="9"/>
      <color indexed="10"/>
      <name val="Arial Narrow"/>
      <family val="2"/>
    </font>
    <font>
      <sz val="9"/>
      <color indexed="8"/>
      <name val="Arial Narrow"/>
      <family val="2"/>
    </font>
    <font>
      <sz val="10"/>
      <color indexed="17"/>
      <name val="Arial Narrow"/>
      <family val="2"/>
    </font>
    <font>
      <sz val="10"/>
      <color indexed="17"/>
      <name val="Symbol"/>
      <family val="1"/>
      <charset val="2"/>
    </font>
    <font>
      <sz val="10"/>
      <color indexed="36"/>
      <name val="Arial Narrow"/>
      <family val="2"/>
    </font>
    <font>
      <sz val="10"/>
      <color indexed="36"/>
      <name val="Symbol"/>
      <family val="1"/>
      <charset val="2"/>
    </font>
    <font>
      <i/>
      <sz val="9"/>
      <color indexed="36"/>
      <name val="Arial Narrow"/>
      <family val="2"/>
    </font>
    <font>
      <vertAlign val="subscript"/>
      <sz val="10"/>
      <color indexed="17"/>
      <name val="Symbol"/>
      <family val="1"/>
      <charset val="2"/>
    </font>
    <font>
      <vertAlign val="subscript"/>
      <sz val="10"/>
      <color indexed="36"/>
      <name val="Symbol"/>
      <family val="1"/>
      <charset val="2"/>
    </font>
    <font>
      <sz val="10"/>
      <color indexed="30"/>
      <name val="Arial Narrow"/>
      <family val="2"/>
    </font>
    <font>
      <sz val="10"/>
      <color indexed="30"/>
      <name val="Symbol"/>
      <family val="1"/>
      <charset val="2"/>
    </font>
    <font>
      <vertAlign val="subscript"/>
      <sz val="10"/>
      <color indexed="30"/>
      <name val="Symbol"/>
      <family val="1"/>
      <charset val="2"/>
    </font>
    <font>
      <sz val="10"/>
      <color indexed="60"/>
      <name val="Arial Narrow"/>
      <family val="2"/>
    </font>
    <font>
      <sz val="10"/>
      <color indexed="60"/>
      <name val="Symbol"/>
      <family val="1"/>
      <charset val="2"/>
    </font>
    <font>
      <vertAlign val="subscript"/>
      <sz val="10"/>
      <color indexed="60"/>
      <name val="Symbol"/>
      <family val="1"/>
      <charset val="2"/>
    </font>
    <font>
      <i/>
      <sz val="9"/>
      <color indexed="10"/>
      <name val="Symbol"/>
      <family val="1"/>
      <charset val="2"/>
    </font>
    <font>
      <i/>
      <vertAlign val="subscript"/>
      <sz val="9"/>
      <color indexed="10"/>
      <name val="Arial Narrow"/>
      <family val="2"/>
    </font>
    <font>
      <sz val="9"/>
      <color indexed="8"/>
      <name val="Symbol"/>
      <family val="1"/>
      <charset val="2"/>
    </font>
    <font>
      <b/>
      <i/>
      <sz val="9"/>
      <color indexed="36"/>
      <name val="Arial Narrow"/>
      <family val="2"/>
    </font>
    <font>
      <b/>
      <i/>
      <sz val="10"/>
      <color indexed="8"/>
      <name val="Arial Narrow"/>
      <family val="2"/>
    </font>
    <font>
      <vertAlign val="subscript"/>
      <sz val="9"/>
      <color indexed="8"/>
      <name val="Arial Narrow"/>
      <family val="2"/>
    </font>
    <font>
      <b/>
      <i/>
      <sz val="9"/>
      <color indexed="36"/>
      <name val="Symbol"/>
      <family val="1"/>
      <charset val="2"/>
    </font>
    <font>
      <b/>
      <i/>
      <vertAlign val="subscript"/>
      <sz val="9"/>
      <color indexed="36"/>
      <name val="Arial Narrow"/>
      <family val="2"/>
    </font>
    <font>
      <b/>
      <i/>
      <sz val="9"/>
      <color indexed="17"/>
      <name val="Arial Narrow"/>
      <family val="2"/>
    </font>
    <font>
      <i/>
      <sz val="9"/>
      <color indexed="36"/>
      <name val="Symbol"/>
      <family val="1"/>
      <charset val="2"/>
    </font>
    <font>
      <i/>
      <vertAlign val="subscript"/>
      <sz val="9"/>
      <color indexed="36"/>
      <name val="Arial Narrow"/>
      <family val="2"/>
    </font>
    <font>
      <i/>
      <sz val="9"/>
      <color indexed="10"/>
      <name val="Cambria"/>
      <family val="1"/>
    </font>
    <font>
      <b/>
      <i/>
      <sz val="10"/>
      <color indexed="8"/>
      <name val="Symbol"/>
      <family val="1"/>
      <charset val="2"/>
    </font>
    <font>
      <sz val="10"/>
      <color indexed="10"/>
      <name val="Symbol"/>
      <family val="1"/>
      <charset val="2"/>
    </font>
    <font>
      <vertAlign val="subscript"/>
      <sz val="10"/>
      <color indexed="10"/>
      <name val="Arial Narrow"/>
      <family val="2"/>
    </font>
    <font>
      <vertAlign val="subscript"/>
      <sz val="10"/>
      <color indexed="10"/>
      <name val="Symbol"/>
      <family val="1"/>
      <charset val="2"/>
    </font>
    <font>
      <sz val="10"/>
      <color indexed="62"/>
      <name val="Arial Narrow"/>
      <family val="2"/>
    </font>
    <font>
      <sz val="10"/>
      <color indexed="62"/>
      <name val="Symbol"/>
      <family val="1"/>
      <charset val="2"/>
    </font>
    <font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9"/>
      <color theme="1"/>
      <name val="Arial Narrow"/>
      <family val="2"/>
    </font>
    <font>
      <i/>
      <sz val="9"/>
      <color rgb="FFFF0000"/>
      <name val="Arial Narrow"/>
      <family val="2"/>
    </font>
    <font>
      <sz val="10"/>
      <color rgb="FF00B050"/>
      <name val="Arial Narrow"/>
      <family val="2"/>
    </font>
    <font>
      <sz val="10"/>
      <color theme="6" tint="-0.499984740745262"/>
      <name val="Arial Narrow"/>
      <family val="2"/>
    </font>
    <font>
      <sz val="10"/>
      <color rgb="FF7030A0"/>
      <name val="Arial Narrow"/>
      <family val="2"/>
    </font>
    <font>
      <sz val="10"/>
      <color rgb="FFC00000"/>
      <name val="Arial Narrow"/>
      <family val="2"/>
    </font>
    <font>
      <i/>
      <sz val="9"/>
      <color rgb="FF7030A0"/>
      <name val="Arial Narrow"/>
      <family val="2"/>
    </font>
    <font>
      <i/>
      <sz val="10"/>
      <color rgb="FF7030A0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070C0"/>
      <name val="Arial Narrow"/>
      <family val="2"/>
    </font>
    <font>
      <sz val="8"/>
      <color rgb="FF244061"/>
      <name val="Arial Narrow"/>
      <family val="2"/>
    </font>
    <font>
      <b/>
      <i/>
      <sz val="9"/>
      <color rgb="FFFF0000"/>
      <name val="Arial Narrow"/>
      <family val="2"/>
    </font>
    <font>
      <sz val="9"/>
      <color rgb="FFFF0000"/>
      <name val="Arial Narrow"/>
      <family val="2"/>
    </font>
    <font>
      <b/>
      <i/>
      <sz val="9"/>
      <color rgb="FF7030A0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3" tint="-0.249977111117893"/>
      <name val="Arial Narrow"/>
      <family val="2"/>
    </font>
    <font>
      <i/>
      <sz val="9"/>
      <color rgb="FFFF0000"/>
      <name val="Symbol"/>
      <family val="1"/>
      <charset val="2"/>
    </font>
    <font>
      <sz val="8"/>
      <color theme="1"/>
      <name val="Arial Narrow"/>
      <family val="2"/>
    </font>
    <font>
      <sz val="10"/>
      <color rgb="FFFF0000"/>
      <name val="Symbol"/>
      <family val="1"/>
      <charset val="2"/>
    </font>
    <font>
      <sz val="10"/>
      <color theme="4" tint="-0.249977111117893"/>
      <name val="Arial Narrow"/>
      <family val="2"/>
    </font>
    <font>
      <b/>
      <i/>
      <sz val="10"/>
      <color rgb="FF7030A0"/>
      <name val="Arial Narrow"/>
      <family val="2"/>
    </font>
    <font>
      <b/>
      <i/>
      <sz val="10"/>
      <color theme="3" tint="-0.249977111117893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i/>
      <sz val="14"/>
      <color theme="3" tint="-0.249977111117893"/>
      <name val="Arial Narrow"/>
      <family val="2"/>
    </font>
    <font>
      <b/>
      <i/>
      <sz val="10"/>
      <color theme="1"/>
      <name val="Arial Narrow"/>
      <family val="2"/>
    </font>
    <font>
      <i/>
      <sz val="14"/>
      <color theme="3" tint="-0.249977111117893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u/>
      <sz val="10"/>
      <color theme="10"/>
      <name val="Arial Narrow"/>
      <family val="2"/>
    </font>
    <font>
      <u/>
      <sz val="12"/>
      <color theme="10"/>
      <name val="Arial Narrow"/>
      <family val="2"/>
    </font>
    <font>
      <b/>
      <sz val="12"/>
      <color rgb="FFFF0000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6"/>
      <color rgb="FFFF0000"/>
      <name val="Arial Narrow"/>
      <family val="2"/>
    </font>
    <font>
      <b/>
      <i/>
      <sz val="12"/>
      <color rgb="FFFF0000"/>
      <name val="Arial Narrow"/>
      <family val="2"/>
    </font>
    <font>
      <b/>
      <i/>
      <sz val="12"/>
      <color theme="3" tint="-0.249977111117893"/>
      <name val="Arial Narrow"/>
      <family val="2"/>
    </font>
    <font>
      <b/>
      <i/>
      <sz val="12"/>
      <color rgb="FF00B050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1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1" xfId="0" applyFont="1" applyBorder="1"/>
    <xf numFmtId="0" fontId="4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2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45" fillId="0" borderId="1" xfId="0" applyNumberFormat="1" applyFont="1" applyBorder="1" applyAlignment="1">
      <alignment horizontal="center"/>
    </xf>
    <xf numFmtId="0" fontId="0" fillId="0" borderId="0" xfId="0" applyFont="1"/>
    <xf numFmtId="0" fontId="46" fillId="0" borderId="0" xfId="0" applyFont="1"/>
    <xf numFmtId="0" fontId="48" fillId="0" borderId="0" xfId="0" applyFont="1"/>
    <xf numFmtId="0" fontId="47" fillId="0" borderId="0" xfId="0" applyFont="1"/>
    <xf numFmtId="0" fontId="49" fillId="0" borderId="0" xfId="0" applyFont="1"/>
    <xf numFmtId="0" fontId="49" fillId="0" borderId="1" xfId="0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164" fontId="46" fillId="0" borderId="1" xfId="0" applyNumberFormat="1" applyFont="1" applyBorder="1" applyAlignment="1">
      <alignment horizontal="center"/>
    </xf>
    <xf numFmtId="164" fontId="47" fillId="0" borderId="1" xfId="0" applyNumberFormat="1" applyFont="1" applyBorder="1" applyAlignment="1">
      <alignment horizontal="center"/>
    </xf>
    <xf numFmtId="164" fontId="49" fillId="0" borderId="1" xfId="0" applyNumberFormat="1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164" fontId="46" fillId="2" borderId="1" xfId="0" applyNumberFormat="1" applyFont="1" applyFill="1" applyBorder="1" applyAlignment="1">
      <alignment horizontal="center"/>
    </xf>
    <xf numFmtId="164" fontId="47" fillId="2" borderId="1" xfId="0" applyNumberFormat="1" applyFont="1" applyFill="1" applyBorder="1" applyAlignment="1">
      <alignment horizontal="center"/>
    </xf>
    <xf numFmtId="164" fontId="49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4" fillId="0" borderId="2" xfId="0" applyFont="1" applyBorder="1" applyAlignment="1">
      <alignment horizontal="center"/>
    </xf>
    <xf numFmtId="0" fontId="0" fillId="0" borderId="0" xfId="0" applyBorder="1"/>
    <xf numFmtId="164" fontId="48" fillId="0" borderId="3" xfId="0" applyNumberFormat="1" applyFont="1" applyFill="1" applyBorder="1" applyAlignment="1">
      <alignment horizontal="center"/>
    </xf>
    <xf numFmtId="0" fontId="50" fillId="0" borderId="2" xfId="0" applyFont="1" applyBorder="1"/>
    <xf numFmtId="0" fontId="50" fillId="0" borderId="2" xfId="0" applyFont="1" applyBorder="1" applyAlignment="1">
      <alignment horizontal="center"/>
    </xf>
    <xf numFmtId="2" fontId="48" fillId="0" borderId="1" xfId="0" applyNumberFormat="1" applyFont="1" applyBorder="1" applyAlignment="1">
      <alignment horizontal="center"/>
    </xf>
    <xf numFmtId="0" fontId="51" fillId="0" borderId="0" xfId="0" applyFont="1"/>
    <xf numFmtId="164" fontId="48" fillId="0" borderId="4" xfId="0" applyNumberFormat="1" applyFont="1" applyFill="1" applyBorder="1" applyAlignment="1">
      <alignment horizontal="center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4" fillId="0" borderId="1" xfId="0" applyFont="1" applyBorder="1" applyAlignment="1">
      <alignment horizontal="center"/>
    </xf>
    <xf numFmtId="0" fontId="44" fillId="0" borderId="5" xfId="0" applyFont="1" applyBorder="1"/>
    <xf numFmtId="3" fontId="0" fillId="0" borderId="5" xfId="0" applyNumberFormat="1" applyBorder="1" applyAlignment="1">
      <alignment horizontal="center"/>
    </xf>
    <xf numFmtId="164" fontId="49" fillId="0" borderId="3" xfId="0" applyNumberFormat="1" applyFont="1" applyFill="1" applyBorder="1" applyAlignment="1">
      <alignment horizontal="center"/>
    </xf>
    <xf numFmtId="164" fontId="47" fillId="0" borderId="3" xfId="0" applyNumberFormat="1" applyFont="1" applyFill="1" applyBorder="1" applyAlignment="1">
      <alignment horizontal="center"/>
    </xf>
    <xf numFmtId="164" fontId="46" fillId="0" borderId="3" xfId="0" applyNumberFormat="1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2" fontId="47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55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164" fontId="55" fillId="0" borderId="1" xfId="0" applyNumberFormat="1" applyFont="1" applyBorder="1" applyAlignment="1">
      <alignment horizontal="center"/>
    </xf>
    <xf numFmtId="164" fontId="55" fillId="2" borderId="1" xfId="0" applyNumberFormat="1" applyFont="1" applyFill="1" applyBorder="1" applyAlignment="1">
      <alignment horizontal="center"/>
    </xf>
    <xf numFmtId="164" fontId="55" fillId="0" borderId="3" xfId="0" applyNumberFormat="1" applyFont="1" applyFill="1" applyBorder="1" applyAlignment="1">
      <alignment horizontal="center"/>
    </xf>
    <xf numFmtId="0" fontId="56" fillId="0" borderId="0" xfId="0" applyFont="1" applyBorder="1" applyAlignment="1">
      <alignment vertical="center" wrapText="1"/>
    </xf>
    <xf numFmtId="168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57" fillId="0" borderId="1" xfId="0" applyFont="1" applyBorder="1"/>
    <xf numFmtId="0" fontId="54" fillId="0" borderId="1" xfId="0" applyFont="1" applyBorder="1"/>
    <xf numFmtId="169" fontId="54" fillId="0" borderId="1" xfId="0" applyNumberFormat="1" applyFont="1" applyBorder="1" applyAlignment="1">
      <alignment horizontal="center"/>
    </xf>
    <xf numFmtId="164" fontId="54" fillId="0" borderId="2" xfId="0" applyNumberFormat="1" applyFont="1" applyBorder="1" applyAlignment="1">
      <alignment horizontal="center"/>
    </xf>
    <xf numFmtId="164" fontId="54" fillId="0" borderId="1" xfId="0" applyNumberFormat="1" applyFont="1" applyBorder="1" applyAlignment="1">
      <alignment horizontal="center"/>
    </xf>
    <xf numFmtId="164" fontId="58" fillId="0" borderId="1" xfId="0" applyNumberFormat="1" applyFont="1" applyBorder="1" applyAlignment="1">
      <alignment horizontal="center"/>
    </xf>
    <xf numFmtId="165" fontId="54" fillId="0" borderId="1" xfId="0" applyNumberFormat="1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3" fontId="54" fillId="0" borderId="5" xfId="0" applyNumberFormat="1" applyFont="1" applyBorder="1" applyAlignment="1">
      <alignment horizontal="center"/>
    </xf>
    <xf numFmtId="0" fontId="54" fillId="0" borderId="0" xfId="0" applyFont="1"/>
    <xf numFmtId="0" fontId="54" fillId="0" borderId="2" xfId="0" applyFont="1" applyBorder="1"/>
    <xf numFmtId="0" fontId="54" fillId="0" borderId="2" xfId="0" applyFont="1" applyBorder="1" applyAlignment="1">
      <alignment horizontal="center"/>
    </xf>
    <xf numFmtId="0" fontId="59" fillId="0" borderId="1" xfId="0" applyFont="1" applyBorder="1"/>
    <xf numFmtId="0" fontId="58" fillId="0" borderId="1" xfId="0" applyFont="1" applyBorder="1"/>
    <xf numFmtId="167" fontId="58" fillId="0" borderId="0" xfId="0" applyNumberFormat="1" applyFont="1" applyBorder="1" applyAlignment="1">
      <alignment horizontal="center"/>
    </xf>
    <xf numFmtId="0" fontId="59" fillId="0" borderId="2" xfId="0" applyFont="1" applyBorder="1"/>
    <xf numFmtId="0" fontId="50" fillId="0" borderId="1" xfId="0" applyFont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54" fillId="0" borderId="0" xfId="0" applyFont="1" applyBorder="1"/>
    <xf numFmtId="0" fontId="54" fillId="0" borderId="1" xfId="0" applyFont="1" applyBorder="1" applyAlignment="1">
      <alignment horizontal="left" indent="1"/>
    </xf>
    <xf numFmtId="0" fontId="60" fillId="0" borderId="1" xfId="0" applyFont="1" applyBorder="1"/>
    <xf numFmtId="0" fontId="54" fillId="0" borderId="2" xfId="0" applyFont="1" applyBorder="1" applyAlignment="1">
      <alignment horizontal="left" indent="1"/>
    </xf>
    <xf numFmtId="0" fontId="54" fillId="0" borderId="9" xfId="0" applyFont="1" applyBorder="1"/>
    <xf numFmtId="0" fontId="54" fillId="0" borderId="9" xfId="0" applyFont="1" applyBorder="1" applyAlignment="1">
      <alignment horizontal="left" indent="1"/>
    </xf>
    <xf numFmtId="0" fontId="44" fillId="0" borderId="9" xfId="0" applyFont="1" applyBorder="1" applyAlignment="1">
      <alignment horizontal="center"/>
    </xf>
    <xf numFmtId="0" fontId="61" fillId="0" borderId="2" xfId="0" applyFont="1" applyBorder="1"/>
    <xf numFmtId="0" fontId="54" fillId="0" borderId="10" xfId="0" applyFont="1" applyBorder="1"/>
    <xf numFmtId="0" fontId="54" fillId="0" borderId="10" xfId="0" applyFont="1" applyBorder="1" applyAlignment="1">
      <alignment horizontal="left" indent="1"/>
    </xf>
    <xf numFmtId="0" fontId="4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69" fontId="54" fillId="0" borderId="10" xfId="0" applyNumberFormat="1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164" fontId="45" fillId="0" borderId="2" xfId="0" applyNumberFormat="1" applyFont="1" applyBorder="1" applyAlignment="1">
      <alignment horizontal="center"/>
    </xf>
    <xf numFmtId="0" fontId="50" fillId="0" borderId="9" xfId="0" applyFont="1" applyBorder="1"/>
    <xf numFmtId="0" fontId="50" fillId="0" borderId="9" xfId="0" applyFont="1" applyBorder="1" applyAlignment="1">
      <alignment horizontal="center"/>
    </xf>
    <xf numFmtId="2" fontId="50" fillId="0" borderId="9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2" fontId="60" fillId="0" borderId="1" xfId="0" applyNumberFormat="1" applyFont="1" applyBorder="1" applyAlignment="1" applyProtection="1">
      <alignment horizontal="center"/>
      <protection locked="0"/>
    </xf>
    <xf numFmtId="0" fontId="54" fillId="0" borderId="1" xfId="0" applyFont="1" applyBorder="1" applyAlignment="1" applyProtection="1">
      <alignment horizontal="center"/>
      <protection locked="0"/>
    </xf>
    <xf numFmtId="3" fontId="54" fillId="0" borderId="1" xfId="0" applyNumberFormat="1" applyFont="1" applyBorder="1" applyAlignment="1" applyProtection="1">
      <alignment horizontal="center"/>
      <protection locked="0"/>
    </xf>
    <xf numFmtId="165" fontId="63" fillId="0" borderId="1" xfId="0" applyNumberFormat="1" applyFont="1" applyBorder="1" applyAlignment="1" applyProtection="1">
      <alignment horizontal="center"/>
      <protection locked="0"/>
    </xf>
    <xf numFmtId="2" fontId="54" fillId="0" borderId="1" xfId="0" applyNumberFormat="1" applyFont="1" applyBorder="1" applyAlignment="1" applyProtection="1">
      <alignment horizontal="center"/>
      <protection locked="0"/>
    </xf>
    <xf numFmtId="166" fontId="54" fillId="0" borderId="1" xfId="0" applyNumberFormat="1" applyFont="1" applyBorder="1" applyAlignment="1" applyProtection="1">
      <alignment horizontal="center"/>
      <protection locked="0"/>
    </xf>
    <xf numFmtId="2" fontId="54" fillId="0" borderId="9" xfId="0" applyNumberFormat="1" applyFont="1" applyBorder="1" applyAlignment="1" applyProtection="1">
      <alignment horizontal="center"/>
      <protection locked="0"/>
    </xf>
    <xf numFmtId="0" fontId="54" fillId="0" borderId="2" xfId="0" applyFont="1" applyBorder="1" applyAlignment="1" applyProtection="1">
      <alignment horizontal="center"/>
      <protection locked="0"/>
    </xf>
    <xf numFmtId="3" fontId="54" fillId="0" borderId="10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43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3" fillId="0" borderId="2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0" fontId="41" fillId="0" borderId="0" xfId="1" applyNumberFormat="1" applyFont="1" applyAlignment="1">
      <alignment horizontal="center"/>
    </xf>
    <xf numFmtId="0" fontId="64" fillId="0" borderId="2" xfId="0" applyFont="1" applyBorder="1" applyAlignment="1">
      <alignment horizontal="center"/>
    </xf>
    <xf numFmtId="170" fontId="65" fillId="0" borderId="1" xfId="0" applyNumberFormat="1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0" fillId="0" borderId="1" xfId="0" applyFill="1" applyBorder="1"/>
    <xf numFmtId="165" fontId="65" fillId="0" borderId="1" xfId="0" applyNumberFormat="1" applyFont="1" applyBorder="1" applyAlignment="1">
      <alignment horizontal="center"/>
    </xf>
    <xf numFmtId="164" fontId="43" fillId="0" borderId="1" xfId="0" applyNumberFormat="1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169" fontId="43" fillId="0" borderId="1" xfId="0" applyNumberFormat="1" applyFont="1" applyBorder="1" applyAlignment="1">
      <alignment horizontal="center"/>
    </xf>
    <xf numFmtId="2" fontId="43" fillId="0" borderId="1" xfId="0" applyNumberFormat="1" applyFont="1" applyBorder="1" applyAlignment="1">
      <alignment horizontal="center"/>
    </xf>
    <xf numFmtId="0" fontId="66" fillId="0" borderId="1" xfId="0" applyFont="1" applyBorder="1"/>
    <xf numFmtId="17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7" fillId="0" borderId="1" xfId="0" applyFont="1" applyBorder="1"/>
    <xf numFmtId="0" fontId="42" fillId="0" borderId="1" xfId="0" applyFont="1" applyBorder="1" applyAlignment="1" applyProtection="1">
      <alignment horizontal="center"/>
      <protection locked="0"/>
    </xf>
    <xf numFmtId="0" fontId="68" fillId="0" borderId="1" xfId="0" applyFont="1" applyBorder="1"/>
    <xf numFmtId="164" fontId="0" fillId="0" borderId="4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4" borderId="1" xfId="0" applyFont="1" applyFill="1" applyBorder="1" applyAlignment="1">
      <alignment horizontal="center"/>
    </xf>
    <xf numFmtId="0" fontId="69" fillId="3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164" fontId="59" fillId="5" borderId="1" xfId="0" applyNumberFormat="1" applyFont="1" applyFill="1" applyBorder="1" applyAlignment="1">
      <alignment horizontal="center"/>
    </xf>
    <xf numFmtId="167" fontId="48" fillId="5" borderId="1" xfId="0" applyNumberFormat="1" applyFont="1" applyFill="1" applyBorder="1" applyAlignment="1">
      <alignment horizontal="center"/>
    </xf>
    <xf numFmtId="0" fontId="69" fillId="0" borderId="0" xfId="0" applyFont="1"/>
    <xf numFmtId="0" fontId="69" fillId="0" borderId="0" xfId="0" applyFont="1" applyAlignment="1">
      <alignment horizontal="right" vertical="top"/>
    </xf>
    <xf numFmtId="0" fontId="77" fillId="0" borderId="0" xfId="2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7" fillId="0" borderId="0" xfId="2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4" fillId="0" borderId="0" xfId="0" applyFont="1" applyAlignment="1">
      <alignment wrapText="1"/>
    </xf>
    <xf numFmtId="0" fontId="75" fillId="0" borderId="0" xfId="0" applyFont="1" applyAlignment="1">
      <alignment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1" fillId="0" borderId="1" xfId="0" applyFont="1" applyBorder="1" applyAlignment="1">
      <alignment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68" fontId="0" fillId="0" borderId="1" xfId="0" applyNumberFormat="1" applyBorder="1" applyAlignment="1">
      <alignment horizontal="left" vertical="center"/>
    </xf>
    <xf numFmtId="0" fontId="84" fillId="0" borderId="1" xfId="0" applyFont="1" applyBorder="1" applyAlignment="1">
      <alignment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 wrapText="1"/>
    </xf>
    <xf numFmtId="168" fontId="83" fillId="0" borderId="1" xfId="0" applyNumberFormat="1" applyFont="1" applyBorder="1" applyAlignment="1">
      <alignment horizontal="left" vertical="center"/>
    </xf>
    <xf numFmtId="168" fontId="82" fillId="0" borderId="5" xfId="0" applyNumberFormat="1" applyFont="1" applyBorder="1" applyAlignment="1">
      <alignment horizontal="left" vertical="center"/>
    </xf>
    <xf numFmtId="0" fontId="85" fillId="0" borderId="0" xfId="0" applyFont="1" applyAlignment="1">
      <alignment horizontal="center" vertical="center" wrapText="1"/>
    </xf>
    <xf numFmtId="0" fontId="86" fillId="0" borderId="0" xfId="2" applyFont="1" applyAlignment="1">
      <alignment horizontal="center" vertical="center" wrapText="1"/>
    </xf>
  </cellXfs>
  <cellStyles count="3">
    <cellStyle name="Hyper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Arial Narrow" panose="020B0606020202030204" pitchFamily="34" charset="0"/>
              </a:rPr>
              <a:t>Dimensionslose Schubspannung </a:t>
            </a:r>
            <a:r>
              <a:rPr lang="en-US" sz="1000">
                <a:latin typeface="Symbol" panose="05050102010706020507" pitchFamily="18" charset="2"/>
              </a:rPr>
              <a:t>t</a:t>
            </a:r>
            <a:r>
              <a:rPr lang="en-US" sz="1000">
                <a:latin typeface="Arial Narrow" panose="020B0606020202030204" pitchFamily="34" charset="0"/>
              </a:rPr>
              <a:t/>
            </a:r>
            <a:br>
              <a:rPr lang="en-US" sz="1000">
                <a:latin typeface="Arial Narrow" panose="020B0606020202030204" pitchFamily="34" charset="0"/>
              </a:rPr>
            </a:br>
            <a:r>
              <a:rPr lang="en-US" sz="1000">
                <a:latin typeface="Arial Narrow" panose="020B0606020202030204" pitchFamily="34" charset="0"/>
              </a:rPr>
              <a:t>
</a:t>
            </a:r>
            <a:r>
              <a:rPr lang="en-US" sz="1000" baseline="0">
                <a:latin typeface="Arial Narrow" panose="020B0606020202030204" pitchFamily="34" charset="0"/>
              </a:rPr>
              <a:t>
als Funktion</a:t>
            </a:r>
            <a:r>
              <a:rPr lang="en-US" sz="1000">
                <a:latin typeface="Arial Narrow" panose="020B0606020202030204" pitchFamily="34" charset="0"/>
              </a:rPr>
              <a:t> der  dimensionslosen Längenkoordinate  z=</a:t>
            </a:r>
          </a:p>
        </c:rich>
      </c:tx>
      <c:layout>
        <c:manualLayout>
          <c:xMode val="edge"/>
          <c:yMode val="edge"/>
          <c:x val="0.10073282918843066"/>
          <c:y val="1.95694406123762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756205398491015E-2"/>
          <c:y val="0.12427436296490336"/>
          <c:w val="0.78788882431152119"/>
          <c:h val="0.794017699842314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'Reibung&gt;MaxMoment'!$E$28</c:f>
              <c:strCache>
                <c:ptCount val="1"/>
                <c:pt idx="0">
                  <c:v>t*1 (z)</c:v>
                </c:pt>
              </c:strCache>
            </c:strRef>
          </c:tx>
          <c:spPr>
            <a:ln w="12700"/>
          </c:spPr>
          <c:marker>
            <c:symbol val="diamond"/>
            <c:size val="2"/>
            <c:spPr>
              <a:noFill/>
            </c:spPr>
          </c:marker>
          <c:xVal>
            <c:numRef>
              <c:f>'Reibung&gt;MaxMoment'!$D$29:$D$49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'Reibung&gt;MaxMoment'!$E$29:$E$49</c:f>
              <c:numCache>
                <c:formatCode>0.0000</c:formatCode>
                <c:ptCount val="21"/>
                <c:pt idx="0">
                  <c:v>3.381034650411197</c:v>
                </c:pt>
                <c:pt idx="1">
                  <c:v>2.8576452071274954</c:v>
                </c:pt>
                <c:pt idx="2">
                  <c:v>2.4157326405787396</c:v>
                </c:pt>
                <c:pt idx="3">
                  <c:v>2.0426971865875889</c:v>
                </c:pt>
                <c:pt idx="4">
                  <c:v>1.7279028978969104</c:v>
                </c:pt>
                <c:pt idx="5">
                  <c:v>1.4623743931708626</c:v>
                </c:pt>
                <c:pt idx="6">
                  <c:v>1.2385409518752024</c:v>
                </c:pt>
                <c:pt idx="7">
                  <c:v>1.050020658697238</c:v>
                </c:pt>
                <c:pt idx="8">
                  <c:v>0.8914384430540353</c:v>
                </c:pt>
                <c:pt idx="9">
                  <c:v>0.75827282565065224</c:v>
                </c:pt>
                <c:pt idx="10">
                  <c:v>0.64672700254255189</c:v>
                </c:pt>
                <c:pt idx="11">
                  <c:v>0.55362059106466144</c:v>
                </c:pt>
                <c:pt idx="12">
                  <c:v>0.47629895109850312</c:v>
                </c:pt>
                <c:pt idx="13">
                  <c:v>0.41255749625499188</c:v>
                </c:pt>
                <c:pt idx="14">
                  <c:v>0.36057883694138276</c:v>
                </c:pt>
                <c:pt idx="15">
                  <c:v>0.31888096314216408</c:v>
                </c:pt>
                <c:pt idx="16">
                  <c:v>0.28627498950684693</c:v>
                </c:pt>
                <c:pt idx="17">
                  <c:v>0.26183125797708268</c:v>
                </c:pt>
                <c:pt idx="18">
                  <c:v>0.24485283147480938</c:v>
                </c:pt>
                <c:pt idx="19">
                  <c:v>0.23485562290627998</c:v>
                </c:pt>
                <c:pt idx="20">
                  <c:v>0.23155459292224276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'Reibung&gt;MaxMoment'!$F$28</c:f>
              <c:strCache>
                <c:ptCount val="1"/>
                <c:pt idx="0">
                  <c:v>t*2 (z)</c:v>
                </c:pt>
              </c:strCache>
            </c:strRef>
          </c:tx>
          <c:spPr>
            <a:ln w="12700"/>
          </c:spPr>
          <c:marker>
            <c:symbol val="square"/>
            <c:size val="2"/>
            <c:spPr>
              <a:noFill/>
            </c:spPr>
          </c:marker>
          <c:xVal>
            <c:numRef>
              <c:f>'Reibung&gt;MaxMoment'!$D$29:$D$49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'Reibung&gt;MaxMoment'!$F$29:$F$49</c:f>
              <c:numCache>
                <c:formatCode>0.0000</c:formatCode>
                <c:ptCount val="21"/>
                <c:pt idx="0">
                  <c:v>3.5484930358110285</c:v>
                </c:pt>
                <c:pt idx="1">
                  <c:v>2.9735338310705872</c:v>
                </c:pt>
                <c:pt idx="2">
                  <c:v>2.4921110003617537</c:v>
                </c:pt>
                <c:pt idx="3">
                  <c:v>2.0890807624065046</c:v>
                </c:pt>
                <c:pt idx="4">
                  <c:v>1.7517652768892127</c:v>
                </c:pt>
                <c:pt idx="5">
                  <c:v>1.4695538465007298</c:v>
                </c:pt>
                <c:pt idx="6">
                  <c:v>1.2335691436542675</c:v>
                </c:pt>
                <c:pt idx="7">
                  <c:v>1.0363879626003099</c:v>
                </c:pt>
                <c:pt idx="8">
                  <c:v>0.87180771283514646</c:v>
                </c:pt>
                <c:pt idx="9">
                  <c:v>0.73465130854949834</c:v>
                </c:pt>
                <c:pt idx="10">
                  <c:v>0.6206043166610703</c:v>
                </c:pt>
                <c:pt idx="11">
                  <c:v>0.52607924071060208</c:v>
                </c:pt>
                <c:pt idx="12">
                  <c:v>0.44810267149484806</c:v>
                </c:pt>
                <c:pt idx="13">
                  <c:v>0.38422175461287439</c:v>
                </c:pt>
                <c:pt idx="14">
                  <c:v>0.33242703274069862</c:v>
                </c:pt>
                <c:pt idx="15">
                  <c:v>0.29108923553766525</c:v>
                </c:pt>
                <c:pt idx="16">
                  <c:v>0.25890802882885294</c:v>
                </c:pt>
                <c:pt idx="17">
                  <c:v>0.23487111090238938</c:v>
                </c:pt>
                <c:pt idx="18">
                  <c:v>0.21822236924250474</c:v>
                </c:pt>
                <c:pt idx="19">
                  <c:v>0.2084380960269496</c:v>
                </c:pt>
                <c:pt idx="20">
                  <c:v>0.20521051421631237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'Reibung&gt;MaxMoment'!$G$28</c:f>
              <c:strCache>
                <c:ptCount val="1"/>
                <c:pt idx="0">
                  <c:v>t*3 (z)</c:v>
                </c:pt>
              </c:strCache>
            </c:strRef>
          </c:tx>
          <c:spPr>
            <a:ln w="12700"/>
          </c:spPr>
          <c:marker>
            <c:symbol val="triangle"/>
            <c:size val="2"/>
            <c:spPr>
              <a:noFill/>
            </c:spPr>
          </c:marker>
          <c:xVal>
            <c:numRef>
              <c:f>'Reibung&gt;MaxMoment'!$D$29:$D$49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'Reibung&gt;MaxMoment'!$G$29:$G$49</c:f>
              <c:numCache>
                <c:formatCode>0.0000</c:formatCode>
                <c:ptCount val="21"/>
                <c:pt idx="0">
                  <c:v>3.8364144424535089</c:v>
                </c:pt>
                <c:pt idx="1">
                  <c:v>3.1680494754302178</c:v>
                </c:pt>
                <c:pt idx="2">
                  <c:v>2.6163915419014905</c:v>
                </c:pt>
                <c:pt idx="3">
                  <c:v>2.1611182443084522</c:v>
                </c:pt>
                <c:pt idx="4">
                  <c:v>1.7854578761473217</c:v>
                </c:pt>
                <c:pt idx="5">
                  <c:v>1.4755715729970798</c:v>
                </c:pt>
                <c:pt idx="6">
                  <c:v>1.2200435058305135</c:v>
                </c:pt>
                <c:pt idx="7">
                  <c:v>1.0094603359592935</c:v>
                </c:pt>
                <c:pt idx="8">
                  <c:v>0.83606443925218188</c:v>
                </c:pt>
                <c:pt idx="9">
                  <c:v>0.69346812483447495</c:v>
                </c:pt>
                <c:pt idx="10">
                  <c:v>0.57641832043819963</c:v>
                </c:pt>
                <c:pt idx="11">
                  <c:v>0.48060305570173373</c:v>
                </c:pt>
                <c:pt idx="12">
                  <c:v>0.40249261450239238</c:v>
                </c:pt>
                <c:pt idx="13">
                  <c:v>0.33920950456992327</c:v>
                </c:pt>
                <c:pt idx="14">
                  <c:v>0.28842245422192175</c:v>
                </c:pt>
                <c:pt idx="15">
                  <c:v>0.24826053119169678</c:v>
                </c:pt>
                <c:pt idx="16">
                  <c:v>0.21724421979218445</c:v>
                </c:pt>
                <c:pt idx="17">
                  <c:v>0.19423091738366768</c:v>
                </c:pt>
                <c:pt idx="18">
                  <c:v>0.17837284230243164</c:v>
                </c:pt>
                <c:pt idx="19">
                  <c:v>0.16908580263038325</c:v>
                </c:pt>
                <c:pt idx="20">
                  <c:v>0.16602767528564619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'Reibung&gt;MaxMoment'!$H$28</c:f>
              <c:strCache>
                <c:ptCount val="1"/>
                <c:pt idx="0">
                  <c:v>t*4 (z)</c:v>
                </c:pt>
              </c:strCache>
            </c:strRef>
          </c:tx>
          <c:spPr>
            <a:ln w="12700"/>
          </c:spPr>
          <c:marker>
            <c:symbol val="x"/>
            <c:size val="2"/>
            <c:spPr>
              <a:noFill/>
            </c:spPr>
          </c:marker>
          <c:xVal>
            <c:numRef>
              <c:f>'Reibung&gt;MaxMoment'!$D$29:$D$49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'Reibung&gt;MaxMoment'!$H$29:$H$49</c:f>
              <c:numCache>
                <c:formatCode>0.0000</c:formatCode>
                <c:ptCount val="21"/>
                <c:pt idx="0">
                  <c:v>4.3043987204657501</c:v>
                </c:pt>
                <c:pt idx="1">
                  <c:v>3.4715280787539191</c:v>
                </c:pt>
                <c:pt idx="2">
                  <c:v>2.7999601070390616</c:v>
                </c:pt>
                <c:pt idx="3">
                  <c:v>2.2584907636240872</c:v>
                </c:pt>
                <c:pt idx="4">
                  <c:v>1.8219609690393868</c:v>
                </c:pt>
                <c:pt idx="5">
                  <c:v>1.4700876030559542</c:v>
                </c:pt>
                <c:pt idx="6">
                  <c:v>1.1865210605009791</c:v>
                </c:pt>
                <c:pt idx="7">
                  <c:v>0.95808557571787301</c:v>
                </c:pt>
                <c:pt idx="8">
                  <c:v>0.77416701775863161</c:v>
                </c:pt>
                <c:pt idx="9">
                  <c:v>0.62621971054407244</c:v>
                </c:pt>
                <c:pt idx="10">
                  <c:v>0.50736936265808319</c:v>
                </c:pt>
                <c:pt idx="11">
                  <c:v>0.41209365712405388</c:v>
                </c:pt>
                <c:pt idx="12">
                  <c:v>0.33596565994063315</c:v>
                </c:pt>
                <c:pt idx="13">
                  <c:v>0.27544812499353388</c:v>
                </c:pt>
                <c:pt idx="14">
                  <c:v>0.22772913783264936</c:v>
                </c:pt>
                <c:pt idx="15">
                  <c:v>0.19059146159168097</c:v>
                </c:pt>
                <c:pt idx="16">
                  <c:v>0.16230951427928259</c:v>
                </c:pt>
                <c:pt idx="17">
                  <c:v>0.14156919054740194</c:v>
                </c:pt>
                <c:pt idx="18">
                  <c:v>0.12740680249876157</c:v>
                </c:pt>
                <c:pt idx="19">
                  <c:v>0.1191643024512012</c:v>
                </c:pt>
                <c:pt idx="20">
                  <c:v>0.11645870710890394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'Reibung&gt;MaxMoment'!$I$28</c:f>
              <c:strCache>
                <c:ptCount val="1"/>
                <c:pt idx="0">
                  <c:v>t*5 (z)</c:v>
                </c:pt>
              </c:strCache>
            </c:strRef>
          </c:tx>
          <c:spPr>
            <a:ln w="12700"/>
          </c:spPr>
          <c:marker>
            <c:symbol val="star"/>
            <c:size val="2"/>
          </c:marker>
          <c:dPt>
            <c:idx val="2"/>
            <c:marker>
              <c:spPr>
                <a:noFill/>
              </c:spPr>
            </c:marker>
            <c:bubble3D val="0"/>
          </c:dPt>
          <c:xVal>
            <c:numRef>
              <c:f>'Reibung&gt;MaxMoment'!$D$29:$D$49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'Reibung&gt;MaxMoment'!$I$29:$I$49</c:f>
              <c:numCache>
                <c:formatCode>0.0000</c:formatCode>
                <c:ptCount val="21"/>
                <c:pt idx="0">
                  <c:v>5.1380212871686437</c:v>
                </c:pt>
                <c:pt idx="1">
                  <c:v>3.9741385685873754</c:v>
                </c:pt>
                <c:pt idx="2">
                  <c:v>3.0739504589618485</c:v>
                </c:pt>
                <c:pt idx="3">
                  <c:v>2.3777270954657967</c:v>
                </c:pt>
                <c:pt idx="4">
                  <c:v>1.8392722158364749</c:v>
                </c:pt>
                <c:pt idx="5">
                  <c:v>1.4228579141456728</c:v>
                </c:pt>
                <c:pt idx="6">
                  <c:v>1.1008539997110942</c:v>
                </c:pt>
                <c:pt idx="7">
                  <c:v>0.85189466083955856</c:v>
                </c:pt>
                <c:pt idx="8">
                  <c:v>0.65946078669066344</c:v>
                </c:pt>
                <c:pt idx="9">
                  <c:v>0.51078388056562274</c:v>
                </c:pt>
                <c:pt idx="10">
                  <c:v>0.395998836367914</c:v>
                </c:pt>
                <c:pt idx="11">
                  <c:v>0.30748936271229727</c:v>
                </c:pt>
                <c:pt idx="12">
                  <c:v>0.23938262183992429</c:v>
                </c:pt>
                <c:pt idx="13">
                  <c:v>0.18715955129445613</c:v>
                </c:pt>
                <c:pt idx="14">
                  <c:v>0.14735501217137539</c:v>
                </c:pt>
                <c:pt idx="15">
                  <c:v>0.11732786798347203</c:v>
                </c:pt>
                <c:pt idx="16">
                  <c:v>9.508573826689605E-2</c:v>
                </c:pt>
                <c:pt idx="17">
                  <c:v>7.9152798865863058E-2</c:v>
                </c:pt>
                <c:pt idx="18">
                  <c:v>6.847185709512546E-2</c:v>
                </c:pt>
                <c:pt idx="19">
                  <c:v>6.2334204208144763E-2</c:v>
                </c:pt>
                <c:pt idx="20">
                  <c:v>6.0332590696629773E-2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'Reibung&gt;MaxMoment'!$E$76</c:f>
              <c:strCache>
                <c:ptCount val="1"/>
                <c:pt idx="0">
                  <c:v>t*m (z)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3"/>
          </c:marker>
          <c:xVal>
            <c:numRef>
              <c:f>'Reibung&gt;MaxMoment'!$D$77:$D$78</c:f>
              <c:numCache>
                <c:formatCode>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'Reibung&gt;MaxMoment'!$E$77:$E$78</c:f>
              <c:numCache>
                <c:formatCode>0.0000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05632"/>
        <c:axId val="195607168"/>
      </c:scatterChart>
      <c:valAx>
        <c:axId val="195605632"/>
        <c:scaling>
          <c:orientation val="minMax"/>
          <c:max val="1"/>
          <c:min val="0"/>
        </c:scaling>
        <c:delete val="0"/>
        <c:axPos val="b"/>
        <c:min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5607168"/>
        <c:crosses val="autoZero"/>
        <c:crossBetween val="midCat"/>
        <c:majorUnit val="0.2"/>
        <c:minorUnit val="5.000000000000001E-2"/>
      </c:valAx>
      <c:valAx>
        <c:axId val="195607168"/>
        <c:scaling>
          <c:orientation val="minMax"/>
          <c:max val="6"/>
          <c:min val="0"/>
        </c:scaling>
        <c:delete val="0"/>
        <c:axPos val="l"/>
        <c:majorGridlines/>
        <c:minorGridlines/>
        <c:numFmt formatCode="0.0" sourceLinked="0"/>
        <c:majorTickMark val="out"/>
        <c:minorTickMark val="none"/>
        <c:tickLblPos val="nextTo"/>
        <c:crossAx val="195605632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64356435643564358"/>
          <c:y val="0.19946091644204852"/>
          <c:w val="0.1955445544554455"/>
          <c:h val="0.39083557951482473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>
              <a:latin typeface="Symbol" panose="05050102010706020507" pitchFamily="18" charset="2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>
                <a:latin typeface="Arial Narrow" panose="020B0606020202030204" pitchFamily="34" charset="0"/>
              </a:rPr>
              <a:t>Dimensionsloses Moment  m in der Welle </a:t>
            </a:r>
          </a:p>
          <a:p>
            <a:pPr>
              <a:defRPr/>
            </a:pPr>
            <a:r>
              <a:rPr lang="de-DE" sz="1000">
                <a:latin typeface="Arial Narrow" panose="020B0606020202030204" pitchFamily="34" charset="0"/>
              </a:rPr>
              <a:t>als Funktion der dimensionslosen Länge </a:t>
            </a:r>
            <a:r>
              <a:rPr lang="de-DE" sz="1000">
                <a:latin typeface="Symbol" panose="05050102010706020507" pitchFamily="18" charset="2"/>
              </a:rPr>
              <a:t>z</a:t>
            </a:r>
            <a:r>
              <a:rPr lang="de-DE" sz="1000">
                <a:latin typeface="Arial Narrow" panose="020B0606020202030204" pitchFamily="34" charset="0"/>
              </a:rPr>
              <a:t>=z/l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919072615923014E-2"/>
          <c:y val="0.12444160366408381"/>
          <c:w val="0.838559487293004"/>
          <c:h val="0.759578483964404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'Reibung&gt;MaxMoment'!$E$52</c:f>
              <c:strCache>
                <c:ptCount val="1"/>
                <c:pt idx="0">
                  <c:v>m1 (z)</c:v>
                </c:pt>
              </c:strCache>
            </c:strRef>
          </c:tx>
          <c:spPr>
            <a:ln w="12700"/>
          </c:spPr>
          <c:marker>
            <c:symbol val="diamond"/>
            <c:size val="2"/>
          </c:marker>
          <c:xVal>
            <c:numRef>
              <c:f>'Reibung&gt;MaxMoment'!$D$53:$D$73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'Reibung&gt;MaxMoment'!$E$53:$E$73</c:f>
              <c:numCache>
                <c:formatCode>0.0000</c:formatCode>
                <c:ptCount val="21"/>
                <c:pt idx="0">
                  <c:v>1</c:v>
                </c:pt>
                <c:pt idx="1">
                  <c:v>0.84440175870603329</c:v>
                </c:pt>
                <c:pt idx="2">
                  <c:v>0.71287901070187931</c:v>
                </c:pt>
                <c:pt idx="3">
                  <c:v>0.60168179336088001</c:v>
                </c:pt>
                <c:pt idx="4">
                  <c:v>0.50763966342858091</c:v>
                </c:pt>
                <c:pt idx="5">
                  <c:v>0.42807130168128199</c:v>
                </c:pt>
                <c:pt idx="6">
                  <c:v>0.36070806343702039</c:v>
                </c:pt>
                <c:pt idx="7">
                  <c:v>0.30362929519927206</c:v>
                </c:pt>
                <c:pt idx="8">
                  <c:v>0.25520757318838444</c:v>
                </c:pt>
                <c:pt idx="9">
                  <c:v>0.21406230240756277</c:v>
                </c:pt>
                <c:pt idx="10">
                  <c:v>0.17902035326490601</c:v>
                </c:pt>
                <c:pt idx="11">
                  <c:v>0.14908261342704013</c:v>
                </c:pt>
                <c:pt idx="12">
                  <c:v>0.12339550123434949</c:v>
                </c:pt>
                <c:pt idx="13">
                  <c:v>0.10122662847132693</c:v>
                </c:pt>
                <c:pt idx="14">
                  <c:v>8.1943918591534659E-2</c:v>
                </c:pt>
                <c:pt idx="15">
                  <c:v>6.4997585018223183E-2</c:v>
                </c:pt>
                <c:pt idx="16">
                  <c:v>4.9904455687828267E-2</c:v>
                </c:pt>
                <c:pt idx="17">
                  <c:v>3.6234196899395818E-2</c:v>
                </c:pt>
                <c:pt idx="18">
                  <c:v>2.3597043685790558E-2</c:v>
                </c:pt>
                <c:pt idx="19">
                  <c:v>1.1632686876336867E-2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'Reibung&gt;MaxMoment'!$F$52</c:f>
              <c:strCache>
                <c:ptCount val="1"/>
                <c:pt idx="0">
                  <c:v>m2 (z)</c:v>
                </c:pt>
              </c:strCache>
            </c:strRef>
          </c:tx>
          <c:spPr>
            <a:ln w="12700"/>
          </c:spPr>
          <c:marker>
            <c:symbol val="square"/>
            <c:size val="2"/>
          </c:marker>
          <c:xVal>
            <c:numRef>
              <c:f>'Reibung&gt;MaxMoment'!$D$53:$D$72</c:f>
              <c:numCache>
                <c:formatCode>0.00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'Reibung&gt;MaxMoment'!$F$53:$F$72</c:f>
              <c:numCache>
                <c:formatCode>0.0000</c:formatCode>
                <c:ptCount val="20"/>
                <c:pt idx="0">
                  <c:v>1</c:v>
                </c:pt>
                <c:pt idx="1">
                  <c:v>0.83737440298912091</c:v>
                </c:pt>
                <c:pt idx="2">
                  <c:v>0.70108950691261984</c:v>
                </c:pt>
                <c:pt idx="3">
                  <c:v>0.58685829311240334</c:v>
                </c:pt>
                <c:pt idx="4">
                  <c:v>0.4910874701893776</c:v>
                </c:pt>
                <c:pt idx="5">
                  <c:v>0.41076444234905701</c:v>
                </c:pt>
                <c:pt idx="6">
                  <c:v>0.34336254428267043</c:v>
                </c:pt>
                <c:pt idx="7">
                  <c:v>0.28676156162369509</c:v>
                </c:pt>
                <c:pt idx="8">
                  <c:v>0.23918103684740824</c:v>
                </c:pt>
                <c:pt idx="9">
                  <c:v>0.19912426266378666</c:v>
                </c:pt>
                <c:pt idx="10">
                  <c:v>0.16533120114308175</c:v>
                </c:pt>
                <c:pt idx="11">
                  <c:v>0.13673884758393592</c:v>
                </c:pt>
                <c:pt idx="12">
                  <c:v>0.11244779231795848</c:v>
                </c:pt>
                <c:pt idx="13">
                  <c:v>9.1693928608834602E-2</c:v>
                </c:pt>
                <c:pt idx="14">
                  <c:v>7.3824416681138219E-2</c:v>
                </c:pt>
                <c:pt idx="15">
                  <c:v>5.8277147796113406E-2</c:v>
                </c:pt>
                <c:pt idx="16">
                  <c:v>4.4563062390218511E-2</c:v>
                </c:pt>
                <c:pt idx="17">
                  <c:v>3.2250766070484729E-2</c:v>
                </c:pt>
                <c:pt idx="18">
                  <c:v>2.0952959542813832E-2</c:v>
                </c:pt>
                <c:pt idx="19">
                  <c:v>1.0314255608961438E-2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'Reibung&gt;MaxMoment'!$G$52</c:f>
              <c:strCache>
                <c:ptCount val="1"/>
                <c:pt idx="0">
                  <c:v>m3 (z)</c:v>
                </c:pt>
              </c:strCache>
            </c:strRef>
          </c:tx>
          <c:spPr>
            <a:ln w="12700"/>
          </c:spPr>
          <c:marker>
            <c:symbol val="triangle"/>
            <c:size val="2"/>
            <c:spPr>
              <a:noFill/>
            </c:spPr>
          </c:marker>
          <c:xVal>
            <c:numRef>
              <c:f>'Reibung&gt;MaxMoment'!$D$53:$D$72</c:f>
              <c:numCache>
                <c:formatCode>0.00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'Reibung&gt;MaxMoment'!$G$53:$G$72</c:f>
              <c:numCache>
                <c:formatCode>0.0000</c:formatCode>
                <c:ptCount val="20"/>
                <c:pt idx="0">
                  <c:v>1</c:v>
                </c:pt>
                <c:pt idx="1">
                  <c:v>0.82542249085220443</c:v>
                </c:pt>
                <c:pt idx="2">
                  <c:v>0.6812525277462752</c:v>
                </c:pt>
                <c:pt idx="3">
                  <c:v>0.56217906713835175</c:v>
                </c:pt>
                <c:pt idx="4">
                  <c:v>0.46381558966904346</c:v>
                </c:pt>
                <c:pt idx="5">
                  <c:v>0.38253850620292695</c:v>
                </c:pt>
                <c:pt idx="6">
                  <c:v>0.31535366927608594</c:v>
                </c:pt>
                <c:pt idx="7">
                  <c:v>0.25978607239813656</c:v>
                </c:pt>
                <c:pt idx="8">
                  <c:v>0.21378867386712838</c:v>
                </c:pt>
                <c:pt idx="9">
                  <c:v>0.17566698627917013</c:v>
                </c:pt>
                <c:pt idx="10">
                  <c:v>0.14401665370336428</c:v>
                </c:pt>
                <c:pt idx="11">
                  <c:v>0.11767171694220269</c:v>
                </c:pt>
                <c:pt idx="12">
                  <c:v>9.5661661033453207E-2</c:v>
                </c:pt>
                <c:pt idx="13">
                  <c:v>7.717566267650712E-2</c:v>
                </c:pt>
                <c:pt idx="14">
                  <c:v>6.1532720502491825E-2</c:v>
                </c:pt>
                <c:pt idx="15">
                  <c:v>4.8156567824155255E-2</c:v>
                </c:pt>
                <c:pt idx="16">
                  <c:v>3.655444368218605E-2</c:v>
                </c:pt>
                <c:pt idx="17">
                  <c:v>2.6298940139509352E-2</c:v>
                </c:pt>
                <c:pt idx="18">
                  <c:v>1.7012257100280245E-2</c:v>
                </c:pt>
                <c:pt idx="19">
                  <c:v>8.3522846205353642E-3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'Reibung&gt;MaxMoment'!$H$52</c:f>
              <c:strCache>
                <c:ptCount val="1"/>
                <c:pt idx="0">
                  <c:v>m4 (z)</c:v>
                </c:pt>
              </c:strCache>
            </c:strRef>
          </c:tx>
          <c:spPr>
            <a:ln w="12700"/>
          </c:spPr>
          <c:marker>
            <c:symbol val="x"/>
            <c:size val="2"/>
          </c:marker>
          <c:xVal>
            <c:numRef>
              <c:f>'Reibung&gt;MaxMoment'!$D$53:$D$72</c:f>
              <c:numCache>
                <c:formatCode>0.00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'Reibung&gt;MaxMoment'!$H$53:$H$72</c:f>
              <c:numCache>
                <c:formatCode>0.0000</c:formatCode>
                <c:ptCount val="20"/>
                <c:pt idx="0">
                  <c:v>0.99999999999999989</c:v>
                </c:pt>
                <c:pt idx="1">
                  <c:v>0.80634832637010856</c:v>
                </c:pt>
                <c:pt idx="2">
                  <c:v>0.65016319054156935</c:v>
                </c:pt>
                <c:pt idx="3">
                  <c:v>0.52418753485808189</c:v>
                </c:pt>
                <c:pt idx="4">
                  <c:v>0.42256796877940322</c:v>
                </c:pt>
                <c:pt idx="5">
                  <c:v>0.3405827942634686</c:v>
                </c:pt>
                <c:pt idx="6">
                  <c:v>0.27442261462686307</c:v>
                </c:pt>
                <c:pt idx="7">
                  <c:v>0.22101333299329246</c:v>
                </c:pt>
                <c:pt idx="8">
                  <c:v>0.17787331604893172</c:v>
                </c:pt>
                <c:pt idx="9">
                  <c:v>0.14299808629598176</c:v>
                </c:pt>
                <c:pt idx="10">
                  <c:v>0.11476718509251571</c:v>
                </c:pt>
                <c:pt idx="11">
                  <c:v>9.1868878920256816E-2</c:v>
                </c:pt>
                <c:pt idx="12">
                  <c:v>7.3239210397843882E-2</c:v>
                </c:pt>
                <c:pt idx="13">
                  <c:v>5.8012562077958699E-2</c:v>
                </c:pt>
                <c:pt idx="14">
                  <c:v>4.5481436001954971E-2</c:v>
                </c:pt>
                <c:pt idx="15">
                  <c:v>3.5063580190798103E-2</c:v>
                </c:pt>
                <c:pt idx="16">
                  <c:v>2.6274934622543523E-2</c:v>
                </c:pt>
                <c:pt idx="17">
                  <c:v>1.8707139645862854E-2</c:v>
                </c:pt>
                <c:pt idx="18">
                  <c:v>1.2008561770248224E-2</c:v>
                </c:pt>
                <c:pt idx="19">
                  <c:v>5.8679552065234279E-3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'Reibung&gt;MaxMoment'!$I$52</c:f>
              <c:strCache>
                <c:ptCount val="1"/>
                <c:pt idx="0">
                  <c:v>m5 (z)</c:v>
                </c:pt>
              </c:strCache>
            </c:strRef>
          </c:tx>
          <c:spPr>
            <a:ln w="12700"/>
          </c:spPr>
          <c:marker>
            <c:symbol val="star"/>
            <c:size val="2"/>
            <c:spPr>
              <a:noFill/>
            </c:spPr>
          </c:marker>
          <c:xVal>
            <c:numRef>
              <c:f>'Reibung&gt;MaxMoment'!$D$53:$D$72</c:f>
              <c:numCache>
                <c:formatCode>0.00</c:formatCode>
                <c:ptCount val="2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</c:numCache>
            </c:numRef>
          </c:xVal>
          <c:yVal>
            <c:numRef>
              <c:f>'Reibung&gt;MaxMoment'!$I$53:$I$72</c:f>
              <c:numCache>
                <c:formatCode>0.0000</c:formatCode>
                <c:ptCount val="20"/>
                <c:pt idx="0">
                  <c:v>1</c:v>
                </c:pt>
                <c:pt idx="1">
                  <c:v>0.77344065686695962</c:v>
                </c:pt>
                <c:pt idx="2">
                  <c:v>0.59820114771633137</c:v>
                </c:pt>
                <c:pt idx="3">
                  <c:v>0.46265386746048143</c:v>
                </c:pt>
                <c:pt idx="4">
                  <c:v>0.35780489541818189</c:v>
                </c:pt>
                <c:pt idx="5">
                  <c:v>0.27669722488094933</c:v>
                </c:pt>
                <c:pt idx="6">
                  <c:v>0.21394914731081779</c:v>
                </c:pt>
                <c:pt idx="7">
                  <c:v>0.1653971617397115</c:v>
                </c:pt>
                <c:pt idx="8">
                  <c:v>0.12781971546426082</c:v>
                </c:pt>
                <c:pt idx="9">
                  <c:v>9.8723445500224966E-2</c:v>
                </c:pt>
                <c:pt idx="10">
                  <c:v>7.6177737351450295E-2</c:v>
                </c:pt>
                <c:pt idx="11">
                  <c:v>5.8686623629956552E-2</c:v>
                </c:pt>
                <c:pt idx="12">
                  <c:v>4.5089522661655584E-2</c:v>
                </c:pt>
                <c:pt idx="13">
                  <c:v>3.4484230821563398E-2</c:v>
                </c:pt>
                <c:pt idx="14">
                  <c:v>2.6167058936197432E-2</c:v>
                </c:pt>
                <c:pt idx="15">
                  <c:v>1.9586140645067612E-2</c:v>
                </c:pt>
                <c:pt idx="16">
                  <c:v>1.4304814607508655E-2</c:v>
                </c:pt>
                <c:pt idx="17">
                  <c:v>9.97265086739124E-3</c:v>
                </c:pt>
                <c:pt idx="18">
                  <c:v>6.3021988983517135E-3</c:v>
                </c:pt>
                <c:pt idx="19">
                  <c:v>3.0499145008201023E-3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19072"/>
        <c:axId val="195621248"/>
      </c:scatterChart>
      <c:valAx>
        <c:axId val="195619072"/>
        <c:scaling>
          <c:orientation val="minMax"/>
          <c:max val="1"/>
          <c:min val="0"/>
        </c:scaling>
        <c:delete val="0"/>
        <c:axPos val="b"/>
        <c:min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5621248"/>
        <c:crosses val="autoZero"/>
        <c:crossBetween val="midCat"/>
        <c:majorUnit val="0.2"/>
        <c:minorUnit val="5.000000000000001E-2"/>
      </c:valAx>
      <c:valAx>
        <c:axId val="195621248"/>
        <c:scaling>
          <c:orientation val="minMax"/>
          <c:max val="1"/>
          <c:min val="0"/>
        </c:scaling>
        <c:delete val="0"/>
        <c:axPos val="l"/>
        <c:majorGridlines/>
        <c:minorGridlines/>
        <c:numFmt formatCode="0.0" sourceLinked="0"/>
        <c:majorTickMark val="out"/>
        <c:minorTickMark val="none"/>
        <c:tickLblPos val="nextTo"/>
        <c:crossAx val="195619072"/>
        <c:crosses val="autoZero"/>
        <c:crossBetween val="midCat"/>
        <c:majorUnit val="0.2"/>
        <c:minorUnit val="5.000000000000001E-2"/>
      </c:valAx>
    </c:plotArea>
    <c:legend>
      <c:legendPos val="r"/>
      <c:layout>
        <c:manualLayout>
          <c:xMode val="edge"/>
          <c:yMode val="edge"/>
          <c:x val="0.73039395810817764"/>
          <c:y val="0.11405835543766578"/>
          <c:w val="0.17892208326900316"/>
          <c:h val="0.318302387267904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900"/>
              <a:t>Dimensionslose Schubspannung </a:t>
            </a:r>
            <a:r>
              <a:rPr lang="de-DE" sz="900">
                <a:latin typeface="Symbol" panose="05050102010706020507" pitchFamily="18" charset="2"/>
              </a:rPr>
              <a:t>t</a:t>
            </a:r>
            <a:r>
              <a:rPr lang="de-DE" sz="900"/>
              <a:t>*= </a:t>
            </a:r>
            <a:r>
              <a:rPr lang="de-DE" sz="900">
                <a:latin typeface="Symbol" panose="05050102010706020507" pitchFamily="18" charset="2"/>
              </a:rPr>
              <a:t>t</a:t>
            </a:r>
            <a:r>
              <a:rPr lang="de-DE" sz="900"/>
              <a:t>/(</a:t>
            </a:r>
            <a:r>
              <a:rPr lang="de-DE" sz="900">
                <a:latin typeface="Symbol" panose="05050102010706020507" pitchFamily="18" charset="2"/>
              </a:rPr>
              <a:t>t</a:t>
            </a:r>
            <a:r>
              <a:rPr lang="de-DE" sz="600">
                <a:latin typeface="Arial Narrow"/>
              </a:rPr>
              <a:t>m</a:t>
            </a:r>
            <a:r>
              <a:rPr lang="de-DE" sz="900"/>
              <a:t>) </a:t>
            </a:r>
          </a:p>
          <a:p>
            <a:pPr>
              <a:defRPr/>
            </a:pPr>
            <a:r>
              <a:rPr lang="de-DE" sz="900"/>
              <a:t>in</a:t>
            </a:r>
            <a:r>
              <a:rPr lang="de-DE" sz="900" baseline="0"/>
              <a:t> Abhängigleit von der  dimensionslosen Länge</a:t>
            </a:r>
          </a:p>
          <a:p>
            <a:pPr>
              <a:defRPr/>
            </a:pPr>
            <a:r>
              <a:rPr lang="de-DE" sz="900" baseline="0"/>
              <a:t>für </a:t>
            </a:r>
            <a:r>
              <a:rPr lang="de-DE" sz="900" baseline="0">
                <a:latin typeface="Symbol" panose="05050102010706020507" pitchFamily="18" charset="2"/>
              </a:rPr>
              <a:t>t</a:t>
            </a:r>
            <a:r>
              <a:rPr lang="de-DE" sz="600" baseline="0"/>
              <a:t>m</a:t>
            </a:r>
            <a:r>
              <a:rPr lang="de-DE" sz="900" baseline="0"/>
              <a:t>=const, </a:t>
            </a:r>
            <a:r>
              <a:rPr lang="de-DE" sz="900" baseline="0">
                <a:latin typeface="Symbol" panose="05050102010706020507" pitchFamily="18" charset="2"/>
              </a:rPr>
              <a:t>t</a:t>
            </a:r>
            <a:r>
              <a:rPr lang="de-DE" sz="600" baseline="0"/>
              <a:t>max</a:t>
            </a:r>
            <a:r>
              <a:rPr lang="de-DE" sz="900" baseline="0"/>
              <a:t>=S</a:t>
            </a:r>
            <a:r>
              <a:rPr lang="de-DE" sz="900" baseline="0">
                <a:latin typeface="Arial Narrow"/>
              </a:rPr>
              <a:t>·</a:t>
            </a:r>
            <a:r>
              <a:rPr lang="de-DE" sz="900" baseline="0">
                <a:latin typeface="Symbol" panose="05050102010706020507" pitchFamily="18" charset="2"/>
              </a:rPr>
              <a:t>t</a:t>
            </a:r>
            <a:r>
              <a:rPr lang="de-DE" sz="600" baseline="0"/>
              <a:t>m</a:t>
            </a:r>
            <a:r>
              <a:rPr lang="de-DE" sz="900" baseline="0"/>
              <a:t>, </a:t>
            </a:r>
            <a:r>
              <a:rPr lang="de-DE" sz="900" baseline="0">
                <a:latin typeface="Symbol" panose="05050102010706020507" pitchFamily="18" charset="2"/>
              </a:rPr>
              <a:t>t</a:t>
            </a:r>
            <a:r>
              <a:rPr lang="de-DE" sz="600" baseline="0"/>
              <a:t>max</a:t>
            </a:r>
            <a:r>
              <a:rPr lang="de-DE" sz="900" baseline="0"/>
              <a:t>=µ</a:t>
            </a:r>
            <a:r>
              <a:rPr lang="de-DE" sz="900" baseline="0">
                <a:latin typeface="Arial Narrow"/>
              </a:rPr>
              <a:t>·</a:t>
            </a:r>
            <a:r>
              <a:rPr lang="de-DE" sz="900" baseline="0"/>
              <a:t>p,  verschiedene Sicherheiten S </a:t>
            </a:r>
            <a:endParaRPr lang="de-DE" sz="900"/>
          </a:p>
        </c:rich>
      </c:tx>
      <c:layout>
        <c:manualLayout>
          <c:xMode val="edge"/>
          <c:yMode val="edge"/>
          <c:x val="0.17416113308417094"/>
          <c:y val="3.5423807318202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798572348267781E-2"/>
          <c:y val="9.8844499567611863E-2"/>
          <c:w val="0.86424857270199729"/>
          <c:h val="0.843865208684174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'Reibung&lt;MaxMoment'!$E$50</c:f>
              <c:strCache>
                <c:ptCount val="1"/>
                <c:pt idx="0">
                  <c:v>t1,0* [-]</c:v>
                </c:pt>
              </c:strCache>
            </c:strRef>
          </c:tx>
          <c:spPr>
            <a:ln w="15875" cmpd="dbl">
              <a:solidFill>
                <a:srgbClr val="0070C0"/>
              </a:solidFill>
            </a:ln>
            <a:effectLst/>
          </c:spPr>
          <c:marker>
            <c:symbol val="none"/>
          </c:marker>
          <c:xVal>
            <c:numRef>
              <c:f>'Reibung&lt;MaxMoment'!$E$38:$E$48</c:f>
              <c:numCache>
                <c:formatCode>0.0000</c:formatCode>
                <c:ptCount val="11"/>
                <c:pt idx="0">
                  <c:v>0</c:v>
                </c:pt>
                <c:pt idx="1">
                  <c:v>0.98724500000000004</c:v>
                </c:pt>
                <c:pt idx="2">
                  <c:v>0.98866222222222222</c:v>
                </c:pt>
                <c:pt idx="3">
                  <c:v>0.99007944444444451</c:v>
                </c:pt>
                <c:pt idx="4">
                  <c:v>0.99149666666666669</c:v>
                </c:pt>
                <c:pt idx="5">
                  <c:v>0.99291388888888887</c:v>
                </c:pt>
                <c:pt idx="6">
                  <c:v>0.99433111111111117</c:v>
                </c:pt>
                <c:pt idx="7">
                  <c:v>0.99574833333333335</c:v>
                </c:pt>
                <c:pt idx="8">
                  <c:v>0.99716555555555553</c:v>
                </c:pt>
                <c:pt idx="9">
                  <c:v>0.99858277777777782</c:v>
                </c:pt>
                <c:pt idx="10">
                  <c:v>1</c:v>
                </c:pt>
              </c:numCache>
            </c:numRef>
          </c:xVal>
          <c:yVal>
            <c:numRef>
              <c:f>'Reibung&lt;MaxMoment'!$E$51:$E$60</c:f>
              <c:numCache>
                <c:formatCode>0.0000</c:formatCode>
                <c:ptCount val="10"/>
                <c:pt idx="0">
                  <c:v>1.0000100000000001</c:v>
                </c:pt>
                <c:pt idx="1">
                  <c:v>1.0000100000000001</c:v>
                </c:pt>
                <c:pt idx="2">
                  <c:v>1.0000065819982842</c:v>
                </c:pt>
                <c:pt idx="3">
                  <c:v>1.0000032584679714</c:v>
                </c:pt>
                <c:pt idx="4">
                  <c:v>0.99999993966155021</c:v>
                </c:pt>
                <c:pt idx="5">
                  <c:v>0.99999662557900515</c:v>
                </c:pt>
                <c:pt idx="6">
                  <c:v>0.99999331622032062</c:v>
                </c:pt>
                <c:pt idx="7">
                  <c:v>0.99999001158548073</c:v>
                </c:pt>
                <c:pt idx="8">
                  <c:v>0.9999867116744704</c:v>
                </c:pt>
                <c:pt idx="9">
                  <c:v>0.9999834164872734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'Reibung&lt;MaxMoment'!$F$50</c:f>
              <c:strCache>
                <c:ptCount val="1"/>
                <c:pt idx="0">
                  <c:v>t1,5* [-]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circle"/>
            <c:size val="2"/>
            <c:spPr>
              <a:noFill/>
            </c:spPr>
          </c:marker>
          <c:xVal>
            <c:numRef>
              <c:f>'Reibung&lt;MaxMoment'!$F$38:$F$39</c:f>
              <c:numCache>
                <c:formatCode>0.0000</c:formatCode>
                <c:ptCount val="2"/>
                <c:pt idx="0">
                  <c:v>0</c:v>
                </c:pt>
                <c:pt idx="1">
                  <c:v>0.409493</c:v>
                </c:pt>
              </c:numCache>
            </c:numRef>
          </c:xVal>
          <c:yVal>
            <c:numRef>
              <c:f>'Reibung&lt;MaxMoment'!$F$51:$F$52</c:f>
              <c:numCache>
                <c:formatCode>0.0000</c:formatCode>
                <c:ptCount val="2"/>
                <c:pt idx="0">
                  <c:v>1.4999999999999998</c:v>
                </c:pt>
                <c:pt idx="1">
                  <c:v>1.4999999999999998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'Reibung&lt;MaxMoment'!$F$62</c:f>
              <c:strCache>
                <c:ptCount val="1"/>
                <c:pt idx="0">
                  <c:v>t1,5.* [-]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star"/>
            <c:size val="2"/>
            <c:spPr>
              <a:noFill/>
            </c:spPr>
          </c:marker>
          <c:xVal>
            <c:numRef>
              <c:f>'Reibung&lt;MaxMoment'!$F$39:$F$48</c:f>
              <c:numCache>
                <c:formatCode>0.0000</c:formatCode>
                <c:ptCount val="10"/>
                <c:pt idx="0">
                  <c:v>0.409493</c:v>
                </c:pt>
                <c:pt idx="1">
                  <c:v>0.47510488888888891</c:v>
                </c:pt>
                <c:pt idx="2">
                  <c:v>0.54071677777777771</c:v>
                </c:pt>
                <c:pt idx="3">
                  <c:v>0.60632866666666663</c:v>
                </c:pt>
                <c:pt idx="4">
                  <c:v>0.67194055555555554</c:v>
                </c:pt>
                <c:pt idx="5">
                  <c:v>0.73755244444444445</c:v>
                </c:pt>
                <c:pt idx="6">
                  <c:v>0.80316433333333337</c:v>
                </c:pt>
                <c:pt idx="7">
                  <c:v>0.86877622222222228</c:v>
                </c:pt>
                <c:pt idx="8">
                  <c:v>0.93438811111111109</c:v>
                </c:pt>
                <c:pt idx="9">
                  <c:v>1</c:v>
                </c:pt>
              </c:numCache>
            </c:numRef>
          </c:xVal>
          <c:yVal>
            <c:numRef>
              <c:f>'Reibung&lt;MaxMoment'!$F$52:$F$61</c:f>
              <c:numCache>
                <c:formatCode>0.0000</c:formatCode>
                <c:ptCount val="10"/>
                <c:pt idx="0">
                  <c:v>1.4999999999999998</c:v>
                </c:pt>
                <c:pt idx="1">
                  <c:v>1.1772116857031414</c:v>
                </c:pt>
                <c:pt idx="2">
                  <c:v>0.92806589926087102</c:v>
                </c:pt>
                <c:pt idx="3">
                  <c:v>0.73697740032332015</c:v>
                </c:pt>
                <c:pt idx="4">
                  <c:v>0.59199221026623583</c:v>
                </c:pt>
                <c:pt idx="5">
                  <c:v>0.4840404485242677</c:v>
                </c:pt>
                <c:pt idx="6">
                  <c:v>0.40636894544309932</c:v>
                </c:pt>
                <c:pt idx="7">
                  <c:v>0.3541187822876512</c:v>
                </c:pt>
                <c:pt idx="8">
                  <c:v>0.32402133045417825</c:v>
                </c:pt>
                <c:pt idx="9">
                  <c:v>0.31419377492313594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'Reibung&lt;MaxMoment'!$G$50</c:f>
              <c:strCache>
                <c:ptCount val="1"/>
                <c:pt idx="0">
                  <c:v>t2* [-]</c:v>
                </c:pt>
              </c:strCache>
            </c:strRef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2"/>
            <c:spPr>
              <a:noFill/>
            </c:spPr>
          </c:marker>
          <c:xVal>
            <c:numRef>
              <c:f>'Reibung&lt;MaxMoment'!$G$38:$G$39</c:f>
              <c:numCache>
                <c:formatCode>0.0000</c:formatCode>
                <c:ptCount val="2"/>
                <c:pt idx="0">
                  <c:v>0</c:v>
                </c:pt>
                <c:pt idx="1">
                  <c:v>0.23859559999999999</c:v>
                </c:pt>
              </c:numCache>
            </c:numRef>
          </c:xVal>
          <c:yVal>
            <c:numRef>
              <c:f>'Reibung&lt;MaxMoment'!$G$51:$G$52</c:f>
              <c:numCache>
                <c:formatCode>0.0000</c:formatCode>
                <c:ptCount val="2"/>
                <c:pt idx="0">
                  <c:v>1.9999999999999996</c:v>
                </c:pt>
                <c:pt idx="1">
                  <c:v>1.9999999999999996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'Reibung&lt;MaxMoment'!$G$62</c:f>
              <c:strCache>
                <c:ptCount val="1"/>
                <c:pt idx="0">
                  <c:v>t2.* [-]</c:v>
                </c:pt>
              </c:strCache>
            </c:strRef>
          </c:tx>
          <c:spPr>
            <a:ln w="15875">
              <a:solidFill>
                <a:srgbClr val="00B050"/>
              </a:solidFill>
            </a:ln>
          </c:spPr>
          <c:marker>
            <c:symbol val="circle"/>
            <c:size val="2"/>
            <c:spPr>
              <a:noFill/>
            </c:spPr>
          </c:marker>
          <c:xVal>
            <c:numRef>
              <c:f>'Reibung&lt;MaxMoment'!$G$39:$G$48</c:f>
              <c:numCache>
                <c:formatCode>0.0000</c:formatCode>
                <c:ptCount val="10"/>
                <c:pt idx="0">
                  <c:v>0.23859559999999999</c:v>
                </c:pt>
                <c:pt idx="1">
                  <c:v>0.32319608888888884</c:v>
                </c:pt>
                <c:pt idx="2">
                  <c:v>0.40779657777777778</c:v>
                </c:pt>
                <c:pt idx="3">
                  <c:v>0.49239706666666661</c:v>
                </c:pt>
                <c:pt idx="4">
                  <c:v>0.57699755555555554</c:v>
                </c:pt>
                <c:pt idx="5">
                  <c:v>0.66159804444444448</c:v>
                </c:pt>
                <c:pt idx="6">
                  <c:v>0.7461985333333333</c:v>
                </c:pt>
                <c:pt idx="7">
                  <c:v>0.83079902222222224</c:v>
                </c:pt>
                <c:pt idx="8">
                  <c:v>0.91539951111111106</c:v>
                </c:pt>
                <c:pt idx="9">
                  <c:v>1</c:v>
                </c:pt>
              </c:numCache>
            </c:numRef>
          </c:xVal>
          <c:yVal>
            <c:numRef>
              <c:f>'Reibung&lt;MaxMoment'!$G$52:$G$61</c:f>
              <c:numCache>
                <c:formatCode>0.0000</c:formatCode>
                <c:ptCount val="10"/>
                <c:pt idx="0">
                  <c:v>1.9999999999999996</c:v>
                </c:pt>
                <c:pt idx="1">
                  <c:v>1.4538736574630695</c:v>
                </c:pt>
                <c:pt idx="2">
                  <c:v>1.0594775730096955</c:v>
                </c:pt>
                <c:pt idx="3">
                  <c:v>0.77565233302363534</c:v>
                </c:pt>
                <c:pt idx="4">
                  <c:v>0.57277692686164616</c:v>
                </c:pt>
                <c:pt idx="5">
                  <c:v>0.42967855620081852</c:v>
                </c:pt>
                <c:pt idx="6">
                  <c:v>0.33142296656616921</c:v>
                </c:pt>
                <c:pt idx="7">
                  <c:v>0.26775585546342767</c:v>
                </c:pt>
                <c:pt idx="8">
                  <c:v>0.23203269693115572</c:v>
                </c:pt>
                <c:pt idx="9">
                  <c:v>0.2205252951994964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'Reibung&lt;MaxMoment'!$H$50</c:f>
              <c:strCache>
                <c:ptCount val="1"/>
                <c:pt idx="0">
                  <c:v>t2,5* [-]</c:v>
                </c:pt>
              </c:strCache>
            </c:strRef>
          </c:tx>
          <c:spPr>
            <a:ln w="15875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'Reibung&lt;MaxMoment'!$H$38:$H$39</c:f>
              <c:numCache>
                <c:formatCode>0.0000</c:formatCode>
                <c:ptCount val="2"/>
                <c:pt idx="0">
                  <c:v>0</c:v>
                </c:pt>
                <c:pt idx="1">
                  <c:v>0.137738</c:v>
                </c:pt>
              </c:numCache>
            </c:numRef>
          </c:xVal>
          <c:yVal>
            <c:numRef>
              <c:f>'Reibung&lt;MaxMoment'!$H$51:$H$52</c:f>
              <c:numCache>
                <c:formatCode>0.0000</c:formatCode>
                <c:ptCount val="2"/>
                <c:pt idx="0">
                  <c:v>2.4999999999999996</c:v>
                </c:pt>
                <c:pt idx="1">
                  <c:v>2.4999999999999996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'Reibung&lt;MaxMoment'!$H$62</c:f>
              <c:strCache>
                <c:ptCount val="1"/>
                <c:pt idx="0">
                  <c:v>t2,5.* [-]</c:v>
                </c:pt>
              </c:strCache>
            </c:strRef>
          </c:tx>
          <c:spPr>
            <a:ln w="15875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2"/>
          </c:marker>
          <c:xVal>
            <c:numRef>
              <c:f>'Reibung&lt;MaxMoment'!$H$39:$H$48</c:f>
              <c:numCache>
                <c:formatCode>0.0000</c:formatCode>
                <c:ptCount val="10"/>
                <c:pt idx="0">
                  <c:v>0.137738</c:v>
                </c:pt>
                <c:pt idx="1">
                  <c:v>0.23354488888888889</c:v>
                </c:pt>
                <c:pt idx="2">
                  <c:v>0.3293517777777778</c:v>
                </c:pt>
                <c:pt idx="3">
                  <c:v>0.42515866666666668</c:v>
                </c:pt>
                <c:pt idx="4">
                  <c:v>0.52096555555555557</c:v>
                </c:pt>
                <c:pt idx="5">
                  <c:v>0.61677244444444446</c:v>
                </c:pt>
                <c:pt idx="6">
                  <c:v>0.71257933333333334</c:v>
                </c:pt>
                <c:pt idx="7">
                  <c:v>0.80838622222222223</c:v>
                </c:pt>
                <c:pt idx="8">
                  <c:v>0.90419311111111111</c:v>
                </c:pt>
                <c:pt idx="9">
                  <c:v>1</c:v>
                </c:pt>
              </c:numCache>
            </c:numRef>
          </c:xVal>
          <c:yVal>
            <c:numRef>
              <c:f>'Reibung&lt;MaxMoment'!$H$52:$H$61</c:f>
              <c:numCache>
                <c:formatCode>0.0000</c:formatCode>
                <c:ptCount val="10"/>
                <c:pt idx="0">
                  <c:v>2.4999999999999996</c:v>
                </c:pt>
                <c:pt idx="1">
                  <c:v>1.7393940304202626</c:v>
                </c:pt>
                <c:pt idx="2">
                  <c:v>1.2121601692337605</c:v>
                </c:pt>
                <c:pt idx="3">
                  <c:v>0.84756065755216126</c:v>
                </c:pt>
                <c:pt idx="4">
                  <c:v>0.59667753394003409</c:v>
                </c:pt>
                <c:pt idx="5">
                  <c:v>0.42585005401224668</c:v>
                </c:pt>
                <c:pt idx="6">
                  <c:v>0.3121584611386341</c:v>
                </c:pt>
                <c:pt idx="7">
                  <c:v>0.24034886501618091</c:v>
                </c:pt>
                <c:pt idx="8">
                  <c:v>0.2007866420612999</c:v>
                </c:pt>
                <c:pt idx="9">
                  <c:v>0.18816376734581455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'Reibung&lt;MaxMoment'!$I$50</c:f>
              <c:strCache>
                <c:ptCount val="1"/>
                <c:pt idx="0">
                  <c:v>t3,8* [-]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square"/>
            <c:size val="2"/>
            <c:spPr>
              <a:ln>
                <a:solidFill>
                  <a:srgbClr val="C00000"/>
                </a:solidFill>
              </a:ln>
            </c:spPr>
          </c:marker>
          <c:xVal>
            <c:numRef>
              <c:f>'Reibung&lt;MaxMoment'!$I$38:$I$39</c:f>
              <c:numCache>
                <c:formatCode>0.0000</c:formatCode>
                <c:ptCount val="2"/>
                <c:pt idx="0">
                  <c:v>0</c:v>
                </c:pt>
                <c:pt idx="1">
                  <c:v>1.0000000000000001E-5</c:v>
                </c:pt>
              </c:numCache>
            </c:numRef>
          </c:xVal>
          <c:yVal>
            <c:numRef>
              <c:f>'Reibung&lt;MaxMoment'!$I$51:$I$52</c:f>
              <c:numCache>
                <c:formatCode>0.0000</c:formatCode>
                <c:ptCount val="2"/>
                <c:pt idx="0">
                  <c:v>3.8058099999999992</c:v>
                </c:pt>
                <c:pt idx="1">
                  <c:v>3.8058099999999992</c:v>
                </c:pt>
              </c:numCache>
            </c:numRef>
          </c:yVal>
          <c:smooth val="1"/>
        </c:ser>
        <c:ser>
          <c:idx val="2"/>
          <c:order val="8"/>
          <c:tx>
            <c:strRef>
              <c:f>'Reibung&lt;MaxMoment'!$I$62</c:f>
              <c:strCache>
                <c:ptCount val="1"/>
                <c:pt idx="0">
                  <c:v>t3,8.* [-]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circle"/>
            <c:size val="2"/>
            <c:spPr>
              <a:ln>
                <a:solidFill>
                  <a:srgbClr val="C00000"/>
                </a:solidFill>
              </a:ln>
            </c:spPr>
          </c:marker>
          <c:xVal>
            <c:numRef>
              <c:f>'Reibung&lt;MaxMoment'!$I$39:$I$48</c:f>
              <c:numCache>
                <c:formatCode>0.0000</c:formatCode>
                <c:ptCount val="10"/>
                <c:pt idx="0">
                  <c:v>1.0000000000000001E-5</c:v>
                </c:pt>
                <c:pt idx="1">
                  <c:v>0.11112</c:v>
                </c:pt>
                <c:pt idx="2">
                  <c:v>0.22223000000000001</c:v>
                </c:pt>
                <c:pt idx="3">
                  <c:v>0.33334000000000003</c:v>
                </c:pt>
                <c:pt idx="4">
                  <c:v>0.44445000000000001</c:v>
                </c:pt>
                <c:pt idx="5">
                  <c:v>0.55555999999999994</c:v>
                </c:pt>
                <c:pt idx="6">
                  <c:v>0.66666999999999998</c:v>
                </c:pt>
                <c:pt idx="7">
                  <c:v>0.77777999999999992</c:v>
                </c:pt>
                <c:pt idx="8">
                  <c:v>0.88888999999999996</c:v>
                </c:pt>
                <c:pt idx="9">
                  <c:v>0.99999999999999989</c:v>
                </c:pt>
              </c:numCache>
            </c:numRef>
          </c:xVal>
          <c:yVal>
            <c:numRef>
              <c:f>'Reibung&lt;MaxMoment'!$I$52:$I$61</c:f>
              <c:numCache>
                <c:formatCode>0.0000</c:formatCode>
                <c:ptCount val="10"/>
                <c:pt idx="0">
                  <c:v>3.8058099999999992</c:v>
                </c:pt>
                <c:pt idx="1">
                  <c:v>2.4961070331147286</c:v>
                </c:pt>
                <c:pt idx="2">
                  <c:v>1.6385490946861083</c:v>
                </c:pt>
                <c:pt idx="3">
                  <c:v>1.0778000791254294</c:v>
                </c:pt>
                <c:pt idx="4">
                  <c:v>0.71228517744614261</c:v>
                </c:pt>
                <c:pt idx="5">
                  <c:v>0.47579454301536994</c:v>
                </c:pt>
                <c:pt idx="6">
                  <c:v>0.32548995346834142</c:v>
                </c:pt>
                <c:pt idx="7">
                  <c:v>0.23414503916484411</c:v>
                </c:pt>
                <c:pt idx="8">
                  <c:v>0.18521346303642447</c:v>
                </c:pt>
                <c:pt idx="9">
                  <c:v>0.16983169548118857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45536"/>
        <c:axId val="196147840"/>
      </c:scatterChart>
      <c:valAx>
        <c:axId val="196145536"/>
        <c:scaling>
          <c:orientation val="minMax"/>
          <c:max val="1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>
                    <a:latin typeface="Symbol" panose="05050102010706020507" pitchFamily="18" charset="2"/>
                    <a:sym typeface="Symbol"/>
                  </a:rPr>
                  <a:t>z</a:t>
                </a:r>
                <a:r>
                  <a:rPr lang="de-DE">
                    <a:sym typeface="Symbol"/>
                  </a:rPr>
                  <a:t> [-]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85920122887864825"/>
              <c:y val="0.9561976223560291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147840"/>
        <c:crosses val="autoZero"/>
        <c:crossBetween val="midCat"/>
        <c:majorUnit val="0.1"/>
        <c:minorUnit val="5.000000000000001E-2"/>
      </c:valAx>
      <c:valAx>
        <c:axId val="196147840"/>
        <c:scaling>
          <c:orientation val="minMax"/>
          <c:max val="4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>
                    <a:latin typeface="Symbol" panose="05050102010706020507" pitchFamily="18" charset="2"/>
                  </a:rPr>
                  <a:t>t</a:t>
                </a:r>
                <a:r>
                  <a:rPr lang="en-US"/>
                  <a:t>* [-]</a:t>
                </a:r>
              </a:p>
            </c:rich>
          </c:tx>
          <c:layout>
            <c:manualLayout>
              <c:xMode val="edge"/>
              <c:yMode val="edge"/>
              <c:x val="5.9898157891553876E-3"/>
              <c:y val="4.7684421800216155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de-DE"/>
          </a:p>
        </c:txPr>
        <c:crossAx val="196145536"/>
        <c:crosses val="autoZero"/>
        <c:crossBetween val="midCat"/>
        <c:majorUnit val="0.2"/>
        <c:minorUnit val="5.000000000000001E-2"/>
      </c:valAx>
    </c:plotArea>
    <c:legend>
      <c:legendPos val="r"/>
      <c:layout>
        <c:manualLayout>
          <c:xMode val="edge"/>
          <c:yMode val="edge"/>
          <c:x val="0.72580645161290325"/>
          <c:y val="8.6274715660542428E-2"/>
          <c:w val="0.19124423963133641"/>
          <c:h val="0.38823611754413045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>
              <a:latin typeface="Symbol" panose="05050102010706020507" pitchFamily="18" charset="2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en-US" sz="1000" i="0"/>
              <a:t>Sicherheit S [</a:t>
            </a:r>
            <a:r>
              <a:rPr lang="en-US" sz="1000" i="0">
                <a:latin typeface="Symbol" panose="05050102010706020507" pitchFamily="18" charset="2"/>
                <a:sym typeface="Symbol"/>
              </a:rPr>
              <a:t></a:t>
            </a:r>
            <a:r>
              <a:rPr lang="en-US" sz="600" i="0"/>
              <a:t>V</a:t>
            </a:r>
            <a:r>
              <a:rPr lang="en-US" sz="1000" i="0"/>
              <a:t>]=µ</a:t>
            </a:r>
            <a:r>
              <a:rPr lang="en-US" sz="1000" i="0">
                <a:latin typeface="Arial Narrow"/>
              </a:rPr>
              <a:t>·</a:t>
            </a:r>
            <a:r>
              <a:rPr lang="en-US" sz="1000" i="0"/>
              <a:t>p/</a:t>
            </a:r>
            <a:r>
              <a:rPr lang="en-US" sz="1000" i="0">
                <a:latin typeface="Symbol" panose="05050102010706020507" pitchFamily="18" charset="2"/>
              </a:rPr>
              <a:t>t</a:t>
            </a:r>
            <a:r>
              <a:rPr lang="en-US" sz="600" i="0"/>
              <a:t>m</a:t>
            </a:r>
            <a:r>
              <a:rPr lang="en-US" sz="1000" i="0"/>
              <a:t> </a:t>
            </a:r>
          </a:p>
          <a:p>
            <a:pPr>
              <a:defRPr i="0"/>
            </a:pPr>
            <a:r>
              <a:rPr lang="en-US" sz="1000" i="0"/>
              <a:t>in Abhängigkeit von der dimensionlosen Länge </a:t>
            </a:r>
            <a:r>
              <a:rPr lang="en-US" sz="1000" i="0">
                <a:sym typeface="Symbol"/>
              </a:rPr>
              <a:t>=z/l, in der ein Rutschen stattfinden kann</a:t>
            </a:r>
            <a:endParaRPr lang="en-US" sz="1000" i="0"/>
          </a:p>
        </c:rich>
      </c:tx>
      <c:layout>
        <c:manualLayout>
          <c:xMode val="edge"/>
          <c:yMode val="edge"/>
          <c:x val="0.13877525309336333"/>
          <c:y val="2.3569020877466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84885123956659E-2"/>
          <c:y val="0.17872341973889122"/>
          <c:w val="0.83371596909407175"/>
          <c:h val="0.7466667636970517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'S(zR)'!$G$17</c:f>
              <c:strCache>
                <c:ptCount val="1"/>
                <c:pt idx="0">
                  <c:v>S</c:v>
                </c:pt>
              </c:strCache>
            </c:strRef>
          </c:tx>
          <c:spPr>
            <a:ln w="15875"/>
          </c:spPr>
          <c:marker>
            <c:symbol val="circle"/>
            <c:size val="4"/>
            <c:spPr>
              <a:noFill/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5"/>
            <c:dispRSqr val="0"/>
            <c:dispEq val="0"/>
          </c:trendline>
          <c:xVal>
            <c:numRef>
              <c:f>'S(zR)'!$B$18:$B$28</c:f>
              <c:numCache>
                <c:formatCode>0.00</c:formatCode>
                <c:ptCount val="11"/>
                <c:pt idx="0">
                  <c:v>9.9999999999999994E-12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 formatCode="0.0000000">
                  <c:v>0.99999990000000005</c:v>
                </c:pt>
              </c:numCache>
            </c:numRef>
          </c:xVal>
          <c:yVal>
            <c:numRef>
              <c:f>'S(zR)'!$G$18:$G$28</c:f>
              <c:numCache>
                <c:formatCode>0.0000</c:formatCode>
                <c:ptCount val="11"/>
                <c:pt idx="0">
                  <c:v>3.8059576182457566</c:v>
                </c:pt>
                <c:pt idx="1">
                  <c:v>2.7590177212258231</c:v>
                </c:pt>
                <c:pt idx="2">
                  <c:v>2.1653870067089711</c:v>
                </c:pt>
                <c:pt idx="3">
                  <c:v>1.7842661121517656</c:v>
                </c:pt>
                <c:pt idx="4">
                  <c:v>1.5207374850199633</c:v>
                </c:pt>
                <c:pt idx="5">
                  <c:v>1.3306323583400781</c:v>
                </c:pt>
                <c:pt idx="6">
                  <c:v>1.1918463269403274</c:v>
                </c:pt>
                <c:pt idx="7">
                  <c:v>1.0937869374416003</c:v>
                </c:pt>
                <c:pt idx="8">
                  <c:v>1.03233760233942</c:v>
                </c:pt>
                <c:pt idx="9">
                  <c:v>1.0045764808220019</c:v>
                </c:pt>
                <c:pt idx="10">
                  <c:v>1.0000000000000673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95072"/>
        <c:axId val="196196992"/>
      </c:scatterChart>
      <c:valAx>
        <c:axId val="196195072"/>
        <c:scaling>
          <c:orientation val="minMax"/>
          <c:max val="1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>
                    <a:sym typeface="Symbol"/>
                  </a:rPr>
                  <a:t>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83431151106111734"/>
              <c:y val="0.9422673434856175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6196992"/>
        <c:crosses val="autoZero"/>
        <c:crossBetween val="midCat"/>
        <c:majorUnit val="0.2"/>
        <c:minorUnit val="5.000000000000001E-2"/>
      </c:valAx>
      <c:valAx>
        <c:axId val="196196992"/>
        <c:scaling>
          <c:orientation val="minMax"/>
          <c:max val="4"/>
          <c:min val="1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S</a:t>
                </a:r>
              </a:p>
            </c:rich>
          </c:tx>
          <c:layout>
            <c:manualLayout>
              <c:xMode val="edge"/>
              <c:yMode val="edge"/>
              <c:x val="2.9170753655793028E-2"/>
              <c:y val="0.1048794915863943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de-DE"/>
          </a:p>
        </c:txPr>
        <c:crossAx val="196195072"/>
        <c:crosses val="autoZero"/>
        <c:crossBetween val="midCat"/>
        <c:majorUnit val="0.2"/>
        <c:minorUnit val="5.000000000000001E-2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0285714285714285"/>
          <c:y val="0.13451803296161582"/>
          <c:w val="0.10571428571428576"/>
          <c:h val="4.568527918781725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chart" Target="../charts/chart2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1.xml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5" Type="http://schemas.openxmlformats.org/officeDocument/2006/relationships/chart" Target="../charts/chart4.xml"/><Relationship Id="rId4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11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15</xdr:row>
      <xdr:rowOff>142875</xdr:rowOff>
    </xdr:from>
    <xdr:to>
      <xdr:col>7</xdr:col>
      <xdr:colOff>285750</xdr:colOff>
      <xdr:row>29</xdr:row>
      <xdr:rowOff>19050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" t="5138" r="1962" b="5929"/>
        <a:stretch/>
      </xdr:blipFill>
      <xdr:spPr>
        <a:xfrm>
          <a:off x="981075" y="3409950"/>
          <a:ext cx="41052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438151</xdr:colOff>
      <xdr:row>1</xdr:row>
      <xdr:rowOff>123825</xdr:rowOff>
    </xdr:from>
    <xdr:to>
      <xdr:col>6</xdr:col>
      <xdr:colOff>400050</xdr:colOff>
      <xdr:row>12</xdr:row>
      <xdr:rowOff>135860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1" t="5750" r="13326" b="19909"/>
        <a:stretch/>
      </xdr:blipFill>
      <xdr:spPr>
        <a:xfrm>
          <a:off x="1133476" y="466725"/>
          <a:ext cx="3438524" cy="179321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29</xdr:row>
      <xdr:rowOff>581025</xdr:rowOff>
    </xdr:from>
    <xdr:to>
      <xdr:col>7</xdr:col>
      <xdr:colOff>552450</xdr:colOff>
      <xdr:row>43</xdr:row>
      <xdr:rowOff>133350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6" t="5750" r="1008" b="5145"/>
        <a:stretch/>
      </xdr:blipFill>
      <xdr:spPr>
        <a:xfrm>
          <a:off x="809625" y="6096000"/>
          <a:ext cx="4610100" cy="2362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27</xdr:row>
      <xdr:rowOff>0</xdr:rowOff>
    </xdr:from>
    <xdr:to>
      <xdr:col>2</xdr:col>
      <xdr:colOff>209550</xdr:colOff>
      <xdr:row>27</xdr:row>
      <xdr:rowOff>0</xdr:rowOff>
    </xdr:to>
    <xdr:pic>
      <xdr:nvPicPr>
        <xdr:cNvPr id="1081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810125"/>
          <a:ext cx="2038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27</xdr:row>
      <xdr:rowOff>0</xdr:rowOff>
    </xdr:from>
    <xdr:to>
      <xdr:col>1</xdr:col>
      <xdr:colOff>876300</xdr:colOff>
      <xdr:row>27</xdr:row>
      <xdr:rowOff>0</xdr:rowOff>
    </xdr:to>
    <xdr:pic>
      <xdr:nvPicPr>
        <xdr:cNvPr id="108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810125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27</xdr:row>
      <xdr:rowOff>0</xdr:rowOff>
    </xdr:from>
    <xdr:to>
      <xdr:col>1</xdr:col>
      <xdr:colOff>866775</xdr:colOff>
      <xdr:row>27</xdr:row>
      <xdr:rowOff>0</xdr:rowOff>
    </xdr:to>
    <xdr:pic>
      <xdr:nvPicPr>
        <xdr:cNvPr id="1083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8101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27</xdr:row>
      <xdr:rowOff>0</xdr:rowOff>
    </xdr:from>
    <xdr:to>
      <xdr:col>1</xdr:col>
      <xdr:colOff>1143000</xdr:colOff>
      <xdr:row>27</xdr:row>
      <xdr:rowOff>0</xdr:rowOff>
    </xdr:to>
    <xdr:pic>
      <xdr:nvPicPr>
        <xdr:cNvPr id="1084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81012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27</xdr:row>
      <xdr:rowOff>0</xdr:rowOff>
    </xdr:from>
    <xdr:to>
      <xdr:col>2</xdr:col>
      <xdr:colOff>457200</xdr:colOff>
      <xdr:row>27</xdr:row>
      <xdr:rowOff>0</xdr:rowOff>
    </xdr:to>
    <xdr:pic>
      <xdr:nvPicPr>
        <xdr:cNvPr id="1085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810125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123825</xdr:colOff>
      <xdr:row>27</xdr:row>
      <xdr:rowOff>19050</xdr:rowOff>
    </xdr:from>
    <xdr:to>
      <xdr:col>14</xdr:col>
      <xdr:colOff>542925</xdr:colOff>
      <xdr:row>48</xdr:row>
      <xdr:rowOff>133350</xdr:rowOff>
    </xdr:to>
    <xdr:graphicFrame macro="">
      <xdr:nvGraphicFramePr>
        <xdr:cNvPr id="10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123825</xdr:colOff>
      <xdr:row>51</xdr:row>
      <xdr:rowOff>28575</xdr:rowOff>
    </xdr:from>
    <xdr:to>
      <xdr:col>14</xdr:col>
      <xdr:colOff>581025</xdr:colOff>
      <xdr:row>73</xdr:row>
      <xdr:rowOff>9525</xdr:rowOff>
    </xdr:to>
    <xdr:graphicFrame macro="">
      <xdr:nvGraphicFramePr>
        <xdr:cNvPr id="1087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35</xdr:row>
      <xdr:rowOff>0</xdr:rowOff>
    </xdr:from>
    <xdr:to>
      <xdr:col>15</xdr:col>
      <xdr:colOff>238125</xdr:colOff>
      <xdr:row>64</xdr:row>
      <xdr:rowOff>9525</xdr:rowOff>
    </xdr:to>
    <xdr:graphicFrame macro="">
      <xdr:nvGraphicFramePr>
        <xdr:cNvPr id="205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5</xdr:row>
      <xdr:rowOff>85725</xdr:rowOff>
    </xdr:from>
    <xdr:to>
      <xdr:col>9</xdr:col>
      <xdr:colOff>66675</xdr:colOff>
      <xdr:row>6</xdr:row>
      <xdr:rowOff>85725</xdr:rowOff>
    </xdr:to>
    <xdr:pic>
      <xdr:nvPicPr>
        <xdr:cNvPr id="3113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381125"/>
          <a:ext cx="714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7</xdr:row>
      <xdr:rowOff>0</xdr:rowOff>
    </xdr:from>
    <xdr:to>
      <xdr:col>9</xdr:col>
      <xdr:colOff>76200</xdr:colOff>
      <xdr:row>8</xdr:row>
      <xdr:rowOff>0</xdr:rowOff>
    </xdr:to>
    <xdr:pic>
      <xdr:nvPicPr>
        <xdr:cNvPr id="3114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638300"/>
          <a:ext cx="7048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</xdr:colOff>
      <xdr:row>4</xdr:row>
      <xdr:rowOff>57150</xdr:rowOff>
    </xdr:from>
    <xdr:to>
      <xdr:col>9</xdr:col>
      <xdr:colOff>581025</xdr:colOff>
      <xdr:row>5</xdr:row>
      <xdr:rowOff>57150</xdr:rowOff>
    </xdr:to>
    <xdr:pic>
      <xdr:nvPicPr>
        <xdr:cNvPr id="3115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152525"/>
          <a:ext cx="1219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638175</xdr:colOff>
      <xdr:row>2</xdr:row>
      <xdr:rowOff>144462</xdr:rowOff>
    </xdr:from>
    <xdr:to>
      <xdr:col>10</xdr:col>
      <xdr:colOff>257175</xdr:colOff>
      <xdr:row>4</xdr:row>
      <xdr:rowOff>182562</xdr:rowOff>
    </xdr:to>
    <xdr:pic>
      <xdr:nvPicPr>
        <xdr:cNvPr id="3116" name="Grafik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9863" y="993775"/>
          <a:ext cx="166687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123825</xdr:colOff>
      <xdr:row>2</xdr:row>
      <xdr:rowOff>15875</xdr:rowOff>
    </xdr:from>
    <xdr:to>
      <xdr:col>12</xdr:col>
      <xdr:colOff>28575</xdr:colOff>
      <xdr:row>27</xdr:row>
      <xdr:rowOff>142874</xdr:rowOff>
    </xdr:to>
    <xdr:graphicFrame macro="">
      <xdr:nvGraphicFramePr>
        <xdr:cNvPr id="3117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66675</xdr:rowOff>
    </xdr:from>
    <xdr:to>
      <xdr:col>1</xdr:col>
      <xdr:colOff>533400</xdr:colOff>
      <xdr:row>7</xdr:row>
      <xdr:rowOff>95250</xdr:rowOff>
    </xdr:to>
    <xdr:pic>
      <xdr:nvPicPr>
        <xdr:cNvPr id="413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8225"/>
          <a:ext cx="1219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95250</xdr:rowOff>
    </xdr:from>
    <xdr:to>
      <xdr:col>1</xdr:col>
      <xdr:colOff>19050</xdr:colOff>
      <xdr:row>9</xdr:row>
      <xdr:rowOff>95250</xdr:rowOff>
    </xdr:to>
    <xdr:pic>
      <xdr:nvPicPr>
        <xdr:cNvPr id="413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704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57150</xdr:rowOff>
    </xdr:from>
    <xdr:to>
      <xdr:col>1</xdr:col>
      <xdr:colOff>19050</xdr:colOff>
      <xdr:row>11</xdr:row>
      <xdr:rowOff>57150</xdr:rowOff>
    </xdr:to>
    <xdr:pic>
      <xdr:nvPicPr>
        <xdr:cNvPr id="413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"/>
          <a:ext cx="7048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142875</xdr:rowOff>
    </xdr:from>
    <xdr:to>
      <xdr:col>2</xdr:col>
      <xdr:colOff>304800</xdr:colOff>
      <xdr:row>6</xdr:row>
      <xdr:rowOff>9525</xdr:rowOff>
    </xdr:to>
    <xdr:pic>
      <xdr:nvPicPr>
        <xdr:cNvPr id="4140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1676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114300</xdr:rowOff>
    </xdr:from>
    <xdr:to>
      <xdr:col>4</xdr:col>
      <xdr:colOff>152400</xdr:colOff>
      <xdr:row>3</xdr:row>
      <xdr:rowOff>38100</xdr:rowOff>
    </xdr:to>
    <xdr:pic>
      <xdr:nvPicPr>
        <xdr:cNvPr id="4141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2895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jbladt.de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view="pageBreakPreview" topLeftCell="A7" zoomScaleNormal="80" zoomScaleSheetLayoutView="100" workbookViewId="0">
      <selection activeCell="N39" sqref="N39"/>
    </sheetView>
  </sheetViews>
  <sheetFormatPr baseColWidth="10" defaultRowHeight="12.75" x14ac:dyDescent="0.2"/>
  <sheetData>
    <row r="1" spans="1:9" ht="41.25" customHeight="1" x14ac:dyDescent="0.2">
      <c r="A1" s="161" t="s">
        <v>149</v>
      </c>
      <c r="B1" s="162"/>
      <c r="C1" s="162"/>
      <c r="D1" s="162"/>
      <c r="E1" s="162"/>
      <c r="F1" s="162"/>
      <c r="G1" s="162"/>
      <c r="H1" s="162"/>
      <c r="I1" s="162"/>
    </row>
    <row r="3" spans="1:9" x14ac:dyDescent="0.2">
      <c r="I3" s="147" t="s">
        <v>140</v>
      </c>
    </row>
    <row r="15" spans="1:9" ht="50.25" customHeight="1" x14ac:dyDescent="0.25">
      <c r="A15" s="163" t="s">
        <v>148</v>
      </c>
      <c r="B15" s="164"/>
      <c r="C15" s="164"/>
      <c r="D15" s="164"/>
      <c r="E15" s="164"/>
      <c r="F15" s="164"/>
      <c r="G15" s="164"/>
      <c r="H15" s="164"/>
      <c r="I15" s="164"/>
    </row>
    <row r="30" spans="1:9" ht="55.5" customHeight="1" x14ac:dyDescent="0.2">
      <c r="A30" s="165" t="s">
        <v>147</v>
      </c>
      <c r="B30" s="166"/>
      <c r="C30" s="166"/>
      <c r="D30" s="166"/>
      <c r="E30" s="166"/>
      <c r="F30" s="166"/>
      <c r="G30" s="166"/>
      <c r="H30" s="166"/>
      <c r="I30" s="166"/>
    </row>
    <row r="44" spans="1:9" ht="15.75" x14ac:dyDescent="0.2">
      <c r="A44" s="160" t="s">
        <v>145</v>
      </c>
      <c r="B44" s="160"/>
      <c r="C44" s="160"/>
    </row>
    <row r="45" spans="1:9" ht="15.75" customHeight="1" x14ac:dyDescent="0.2">
      <c r="A45" s="190" t="s">
        <v>150</v>
      </c>
      <c r="B45" s="189"/>
      <c r="C45" s="189"/>
      <c r="D45" s="189"/>
      <c r="E45" s="189"/>
      <c r="F45" s="189"/>
      <c r="G45" s="189"/>
      <c r="H45" s="189"/>
      <c r="I45" s="189"/>
    </row>
    <row r="46" spans="1:9" ht="15.75" x14ac:dyDescent="0.2">
      <c r="A46" s="158"/>
      <c r="B46" s="159"/>
      <c r="C46" s="159"/>
      <c r="D46" s="159"/>
      <c r="E46" s="159"/>
      <c r="F46" s="159"/>
      <c r="G46" s="159"/>
      <c r="H46" s="159"/>
      <c r="I46" s="159"/>
    </row>
    <row r="47" spans="1:9" ht="15.75" x14ac:dyDescent="0.2">
      <c r="A47" s="156"/>
      <c r="B47" s="157"/>
      <c r="C47" s="157"/>
      <c r="D47" s="157"/>
      <c r="E47" s="157"/>
      <c r="F47" s="157"/>
      <c r="G47" s="157"/>
      <c r="H47" s="157"/>
      <c r="I47" s="157"/>
    </row>
  </sheetData>
  <sheetProtection password="CECE" sheet="1" objects="1" scenarios="1"/>
  <customSheetViews>
    <customSheetView guid="{B4134397-3F37-4373-A527-802F75729C17}" scale="80" showPageBreaks="1" showGridLines="0">
      <selection sqref="A1:I49"/>
      <pageMargins left="0.9055118110236221" right="0.39370078740157483" top="0.59055118110236227" bottom="0.78740157480314965" header="0.31496062992125984" footer="0.51181102362204722"/>
      <pageSetup paperSize="9" orientation="portrait" r:id="rId1"/>
      <headerFooter>
        <oddFooter xml:space="preserve">&amp;LK.-J. Bladt, Rostock
www.jbladt.de  &amp;Redited: 24.04.2016
printed: &amp;D </oddFooter>
      </headerFooter>
    </customSheetView>
  </customSheetViews>
  <mergeCells count="6">
    <mergeCell ref="A46:I46"/>
    <mergeCell ref="A44:C44"/>
    <mergeCell ref="A1:I1"/>
    <mergeCell ref="A15:I15"/>
    <mergeCell ref="A30:I30"/>
    <mergeCell ref="A45:I45"/>
  </mergeCells>
  <hyperlinks>
    <hyperlink ref="A45" r:id="rId2"/>
  </hyperlinks>
  <pageMargins left="0.9055118110236221" right="0.39370078740157483" top="0.59055118110236227" bottom="0.78740157480314965" header="0.31496062992125984" footer="0.51181102362204722"/>
  <pageSetup paperSize="9" orientation="portrait" r:id="rId3"/>
  <headerFooter>
    <oddFooter xml:space="preserve">&amp;LK.-J. Bladt, Rostock
www.jbladt.de  &amp;Redited: 24.04.2016
printed: &amp;D 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78"/>
  <sheetViews>
    <sheetView showGridLines="0" topLeftCell="A13" workbookViewId="0">
      <selection activeCell="R71" sqref="R71"/>
    </sheetView>
  </sheetViews>
  <sheetFormatPr baseColWidth="10" defaultRowHeight="12.75" x14ac:dyDescent="0.2"/>
  <cols>
    <col min="1" max="1" width="4.5" customWidth="1"/>
    <col min="2" max="2" width="32" customWidth="1"/>
    <col min="3" max="3" width="13.1640625" customWidth="1"/>
    <col min="4" max="4" width="10" bestFit="1" customWidth="1"/>
    <col min="5" max="9" width="11.1640625" bestFit="1" customWidth="1"/>
  </cols>
  <sheetData>
    <row r="1" spans="1:12" x14ac:dyDescent="0.2">
      <c r="B1" s="167" t="s">
        <v>138</v>
      </c>
      <c r="C1" s="168"/>
      <c r="D1" s="168"/>
      <c r="E1" s="168"/>
      <c r="F1" s="168"/>
      <c r="G1" s="168"/>
      <c r="H1" s="168"/>
      <c r="I1" s="169"/>
    </row>
    <row r="2" spans="1:12" x14ac:dyDescent="0.2">
      <c r="A2" s="147" t="s">
        <v>140</v>
      </c>
      <c r="B2" s="170"/>
      <c r="C2" s="171"/>
      <c r="D2" s="171"/>
      <c r="E2" s="171"/>
      <c r="F2" s="171"/>
      <c r="G2" s="171"/>
      <c r="H2" s="171"/>
      <c r="I2" s="172"/>
    </row>
    <row r="3" spans="1:12" x14ac:dyDescent="0.2">
      <c r="B3" s="173" t="s">
        <v>144</v>
      </c>
      <c r="C3" s="174"/>
      <c r="D3" s="174"/>
      <c r="E3" s="174"/>
      <c r="F3" s="174"/>
      <c r="G3" s="174"/>
      <c r="H3" s="174"/>
      <c r="I3" s="175"/>
      <c r="L3" s="154" t="s">
        <v>140</v>
      </c>
    </row>
    <row r="4" spans="1:12" x14ac:dyDescent="0.2">
      <c r="B4" s="145" t="s">
        <v>0</v>
      </c>
      <c r="C4" s="1"/>
      <c r="D4" s="1"/>
      <c r="E4" s="144">
        <v>1</v>
      </c>
      <c r="F4" s="144">
        <v>2</v>
      </c>
      <c r="G4" s="144">
        <v>3</v>
      </c>
      <c r="H4" s="144">
        <v>5</v>
      </c>
      <c r="I4" s="144">
        <v>5</v>
      </c>
    </row>
    <row r="5" spans="1:12" ht="15.75" x14ac:dyDescent="0.3">
      <c r="B5" s="1" t="s">
        <v>1</v>
      </c>
      <c r="C5" s="2" t="s">
        <v>2</v>
      </c>
      <c r="D5" s="1"/>
      <c r="E5" s="108">
        <v>120</v>
      </c>
      <c r="F5" s="108">
        <v>120</v>
      </c>
      <c r="G5" s="108">
        <v>120</v>
      </c>
      <c r="H5" s="108">
        <v>120</v>
      </c>
      <c r="I5" s="108">
        <v>120</v>
      </c>
    </row>
    <row r="6" spans="1:12" ht="15.75" x14ac:dyDescent="0.3">
      <c r="B6" s="1" t="s">
        <v>3</v>
      </c>
      <c r="C6" s="2" t="s">
        <v>33</v>
      </c>
      <c r="D6" s="1"/>
      <c r="E6" s="108">
        <v>60</v>
      </c>
      <c r="F6" s="108">
        <v>70</v>
      </c>
      <c r="G6" s="108">
        <v>80</v>
      </c>
      <c r="H6" s="108">
        <v>90</v>
      </c>
      <c r="I6" s="108">
        <v>100</v>
      </c>
    </row>
    <row r="7" spans="1:12" ht="15.75" x14ac:dyDescent="0.3">
      <c r="B7" s="1" t="s">
        <v>4</v>
      </c>
      <c r="C7" s="2" t="s">
        <v>5</v>
      </c>
      <c r="D7" s="1"/>
      <c r="E7" s="108">
        <v>30</v>
      </c>
      <c r="F7" s="108">
        <v>30</v>
      </c>
      <c r="G7" s="108">
        <v>30</v>
      </c>
      <c r="H7" s="108">
        <v>30</v>
      </c>
      <c r="I7" s="108">
        <v>30</v>
      </c>
    </row>
    <row r="8" spans="1:12" x14ac:dyDescent="0.2">
      <c r="B8" s="1" t="s">
        <v>6</v>
      </c>
      <c r="C8" s="2" t="s">
        <v>7</v>
      </c>
      <c r="D8" s="1"/>
      <c r="E8" s="108">
        <v>120</v>
      </c>
      <c r="F8" s="108">
        <v>120</v>
      </c>
      <c r="G8" s="108">
        <v>120</v>
      </c>
      <c r="H8" s="108">
        <v>120</v>
      </c>
      <c r="I8" s="108">
        <v>120</v>
      </c>
    </row>
    <row r="9" spans="1:12" x14ac:dyDescent="0.2">
      <c r="B9" s="1" t="s">
        <v>8</v>
      </c>
      <c r="C9" s="2" t="s">
        <v>9</v>
      </c>
      <c r="D9" s="1"/>
      <c r="E9" s="108" t="s">
        <v>10</v>
      </c>
      <c r="F9" s="108" t="s">
        <v>10</v>
      </c>
      <c r="G9" s="108" t="s">
        <v>10</v>
      </c>
      <c r="H9" s="108" t="s">
        <v>10</v>
      </c>
      <c r="I9" s="108" t="s">
        <v>10</v>
      </c>
    </row>
    <row r="10" spans="1:12" x14ac:dyDescent="0.2">
      <c r="B10" s="1" t="s">
        <v>11</v>
      </c>
      <c r="C10" s="2" t="s">
        <v>9</v>
      </c>
      <c r="D10" s="1"/>
      <c r="E10" s="108" t="s">
        <v>10</v>
      </c>
      <c r="F10" s="108" t="s">
        <v>10</v>
      </c>
      <c r="G10" s="108" t="s">
        <v>10</v>
      </c>
      <c r="H10" s="108" t="s">
        <v>10</v>
      </c>
      <c r="I10" s="108" t="s">
        <v>10</v>
      </c>
    </row>
    <row r="11" spans="1:12" ht="15.75" x14ac:dyDescent="0.3">
      <c r="B11" s="1" t="s">
        <v>12</v>
      </c>
      <c r="C11" s="2" t="s">
        <v>13</v>
      </c>
      <c r="D11" s="1"/>
      <c r="E11" s="109">
        <v>79300</v>
      </c>
      <c r="F11" s="109">
        <v>79300</v>
      </c>
      <c r="G11" s="109">
        <v>79300</v>
      </c>
      <c r="H11" s="109">
        <v>79300</v>
      </c>
      <c r="I11" s="109">
        <v>79300</v>
      </c>
    </row>
    <row r="12" spans="1:12" ht="15.75" x14ac:dyDescent="0.3">
      <c r="B12" s="1" t="s">
        <v>14</v>
      </c>
      <c r="C12" s="2" t="s">
        <v>15</v>
      </c>
      <c r="D12" s="1"/>
      <c r="E12" s="109">
        <v>79300</v>
      </c>
      <c r="F12" s="109">
        <v>79300</v>
      </c>
      <c r="G12" s="109">
        <v>79300</v>
      </c>
      <c r="H12" s="109">
        <v>79300</v>
      </c>
      <c r="I12" s="109">
        <v>79300</v>
      </c>
    </row>
    <row r="13" spans="1:12" x14ac:dyDescent="0.2">
      <c r="B13" s="143" t="s">
        <v>16</v>
      </c>
      <c r="C13" s="2"/>
      <c r="D13" s="1"/>
      <c r="E13" s="142"/>
    </row>
    <row r="14" spans="1:12" ht="15.75" x14ac:dyDescent="0.3">
      <c r="B14" s="1" t="s">
        <v>17</v>
      </c>
      <c r="C14" s="2" t="s">
        <v>18</v>
      </c>
      <c r="D14" s="2" t="s">
        <v>137</v>
      </c>
      <c r="E14" s="3">
        <f t="shared" ref="E14:I15" si="0">E6/E5</f>
        <v>0.5</v>
      </c>
      <c r="F14" s="3">
        <f t="shared" si="0"/>
        <v>0.58333333333333337</v>
      </c>
      <c r="G14" s="3">
        <f t="shared" si="0"/>
        <v>0.66666666666666663</v>
      </c>
      <c r="H14" s="3">
        <f t="shared" si="0"/>
        <v>0.75</v>
      </c>
      <c r="I14" s="3">
        <f t="shared" si="0"/>
        <v>0.83333333333333337</v>
      </c>
    </row>
    <row r="15" spans="1:12" ht="15.75" x14ac:dyDescent="0.3">
      <c r="B15" s="1" t="s">
        <v>17</v>
      </c>
      <c r="C15" s="2" t="s">
        <v>19</v>
      </c>
      <c r="D15" s="2" t="s">
        <v>136</v>
      </c>
      <c r="E15" s="3">
        <f t="shared" si="0"/>
        <v>0.5</v>
      </c>
      <c r="F15" s="3">
        <f t="shared" si="0"/>
        <v>0.42857142857142855</v>
      </c>
      <c r="G15" s="3">
        <f t="shared" si="0"/>
        <v>0.375</v>
      </c>
      <c r="H15" s="3">
        <f t="shared" si="0"/>
        <v>0.33333333333333331</v>
      </c>
      <c r="I15" s="3">
        <f t="shared" si="0"/>
        <v>0.3</v>
      </c>
    </row>
    <row r="16" spans="1:12" ht="15.75" x14ac:dyDescent="0.3">
      <c r="B16" s="1" t="s">
        <v>20</v>
      </c>
      <c r="C16" s="2" t="s">
        <v>135</v>
      </c>
      <c r="D16" s="2" t="s">
        <v>134</v>
      </c>
      <c r="E16" s="3">
        <f>E8/E5</f>
        <v>1</v>
      </c>
      <c r="F16" s="3">
        <f>F8/F5</f>
        <v>1</v>
      </c>
      <c r="G16" s="3">
        <f>G8/G5</f>
        <v>1</v>
      </c>
      <c r="H16" s="3">
        <f>H8/H5</f>
        <v>1</v>
      </c>
      <c r="I16" s="3">
        <f>I8/I5</f>
        <v>1</v>
      </c>
    </row>
    <row r="17" spans="2:9" ht="15.75" x14ac:dyDescent="0.3">
      <c r="B17" s="1" t="s">
        <v>21</v>
      </c>
      <c r="C17" s="2" t="s">
        <v>22</v>
      </c>
      <c r="D17" s="2" t="s">
        <v>133</v>
      </c>
      <c r="E17" s="3">
        <f>E12/E11</f>
        <v>1</v>
      </c>
      <c r="F17" s="3">
        <f>F12/F11</f>
        <v>1</v>
      </c>
      <c r="G17" s="3">
        <f>G12/G11</f>
        <v>1</v>
      </c>
      <c r="H17" s="3">
        <f>H12/H11</f>
        <v>1</v>
      </c>
      <c r="I17" s="3">
        <f>I12/I11</f>
        <v>1</v>
      </c>
    </row>
    <row r="18" spans="2:9" x14ac:dyDescent="0.2">
      <c r="B18" s="1" t="s">
        <v>23</v>
      </c>
      <c r="C18" s="2" t="s">
        <v>24</v>
      </c>
      <c r="D18" s="2"/>
      <c r="E18" s="141">
        <f>(1/(1-E15^4)*E16^2*E17*8/(1-E14^2))^0.5</f>
        <v>3.3730961708462712</v>
      </c>
      <c r="F18" s="141">
        <f>(1/(1-F15^4)*F16^2*F17*8/(1-F14^2))^0.5</f>
        <v>3.5425543707972142</v>
      </c>
      <c r="G18" s="141">
        <f>(1/(1-G15^4)*G16^2*G17*8/(1-G14^2))^0.5</f>
        <v>3.832820186925693</v>
      </c>
      <c r="H18" s="141">
        <f>(1/(1-H15^4)*H16^2*H17*8/(1-H14^2))^0.5</f>
        <v>4.3028229936038169</v>
      </c>
      <c r="I18" s="141">
        <f>(1/(1-I15^4)*I16^2*I17*8/(1-I14^2))^0.5</f>
        <v>5.1376670508994611</v>
      </c>
    </row>
    <row r="19" spans="2:9" ht="15" x14ac:dyDescent="0.2">
      <c r="B19" s="1" t="s">
        <v>25</v>
      </c>
      <c r="C19" s="138" t="s">
        <v>26</v>
      </c>
      <c r="D19" s="138" t="s">
        <v>132</v>
      </c>
      <c r="E19" s="140">
        <f>-1/(2.71828^(2*E18)-1)</f>
        <v>-1.1767348398687633E-3</v>
      </c>
      <c r="F19" s="139">
        <f>-1/(2.71828^(2*F18)-1)</f>
        <v>-8.381896778733018E-4</v>
      </c>
      <c r="G19" s="139">
        <f>-1/(2.71828^(2*G18)-1)</f>
        <v>-4.688787045209515E-4</v>
      </c>
      <c r="H19" s="139">
        <f>-1/(2.71828^(2*H18)-1)</f>
        <v>-1.8310384418275151E-4</v>
      </c>
      <c r="I19" s="139">
        <f>-1/(2.71828^(2*I18)-1)</f>
        <v>-3.4474428342065433E-5</v>
      </c>
    </row>
    <row r="20" spans="2:9" ht="15" x14ac:dyDescent="0.2">
      <c r="B20" s="1" t="s">
        <v>25</v>
      </c>
      <c r="C20" s="138" t="s">
        <v>27</v>
      </c>
      <c r="D20" s="138" t="s">
        <v>131</v>
      </c>
      <c r="E20" s="137">
        <f>-1/(1-2.71828^(-2*E18))</f>
        <v>-1.0011767348398688</v>
      </c>
      <c r="F20" s="137">
        <f>-1/(1-2.71828^(-2*F18))</f>
        <v>-1.0008381896778733</v>
      </c>
      <c r="G20" s="137">
        <f>-1/(1-2.71828^(-2*G18))</f>
        <v>-1.0004688787045211</v>
      </c>
      <c r="H20" s="137">
        <f>-1/(1-2.71828^(-2*H18))</f>
        <v>-1.0001831038441826</v>
      </c>
      <c r="I20" s="137">
        <f>-1/(1-2.71828^(-2*I18))</f>
        <v>-1.000034474428342</v>
      </c>
    </row>
    <row r="21" spans="2:9" x14ac:dyDescent="0.2">
      <c r="B21" s="136" t="s">
        <v>130</v>
      </c>
      <c r="C21" s="120"/>
      <c r="D21" s="120"/>
      <c r="E21" s="135"/>
    </row>
    <row r="22" spans="2:9" x14ac:dyDescent="0.2">
      <c r="B22" s="1" t="s">
        <v>129</v>
      </c>
      <c r="C22" s="120" t="s">
        <v>128</v>
      </c>
      <c r="D22" s="120"/>
      <c r="E22" s="134">
        <f>E18*(E19+E20)</f>
        <v>-3.381034650411197</v>
      </c>
      <c r="F22" s="134">
        <f>F18*(F19+F20)</f>
        <v>-3.5484930358110285</v>
      </c>
      <c r="G22" s="134">
        <f>G18*(G19+G20)</f>
        <v>-3.8364144424535089</v>
      </c>
      <c r="H22" s="134">
        <f>H18*(H19+H20)</f>
        <v>-4.3043987204657501</v>
      </c>
      <c r="I22" s="134">
        <f>I18*(I19+I20)</f>
        <v>-5.1380212871686437</v>
      </c>
    </row>
    <row r="23" spans="2:9" x14ac:dyDescent="0.2">
      <c r="B23" s="1"/>
      <c r="C23" s="120" t="s">
        <v>127</v>
      </c>
      <c r="D23" s="120"/>
      <c r="E23" s="132">
        <f>E$18*(E$19*2.71828^(E$18)+E$20*2.71828^(-E18))</f>
        <v>-0.23155459292224276</v>
      </c>
      <c r="F23" s="132">
        <f>F$18*(F$19*2.71828^(F$18)+F$20*2.71828^(-F18))</f>
        <v>-0.20521051421631237</v>
      </c>
      <c r="G23" s="132">
        <f>G$18*(G$19*2.71828^(G$18)+G$20*2.71828^(-G18))</f>
        <v>-0.16602767528564619</v>
      </c>
      <c r="H23" s="132">
        <f>H$18*(H$19*2.71828^(H$18)+H$20*2.71828^(-H18))</f>
        <v>-0.11645870710890394</v>
      </c>
      <c r="I23" s="132">
        <f>I$18*(I$19*2.71828^(I$18)+I$20*2.71828^(-I18))</f>
        <v>-6.0332590696629773E-2</v>
      </c>
    </row>
    <row r="24" spans="2:9" ht="15.75" x14ac:dyDescent="0.3">
      <c r="B24" s="1" t="s">
        <v>126</v>
      </c>
      <c r="C24" s="133" t="s">
        <v>125</v>
      </c>
      <c r="D24" s="120"/>
      <c r="E24" s="132">
        <v>1</v>
      </c>
      <c r="F24" s="132">
        <v>2</v>
      </c>
      <c r="G24" s="132">
        <v>3</v>
      </c>
      <c r="H24" s="132">
        <v>4</v>
      </c>
      <c r="I24" s="132">
        <v>5</v>
      </c>
    </row>
    <row r="25" spans="2:9" x14ac:dyDescent="0.2">
      <c r="B25" s="1" t="s">
        <v>124</v>
      </c>
      <c r="C25" s="128" t="s">
        <v>123</v>
      </c>
      <c r="D25" s="128"/>
      <c r="E25" s="131">
        <f>E19-E20</f>
        <v>1</v>
      </c>
      <c r="F25" s="131">
        <f>F19-F20</f>
        <v>1</v>
      </c>
      <c r="G25" s="131">
        <f>G19-G20</f>
        <v>1</v>
      </c>
      <c r="H25" s="131">
        <f>H19-H20</f>
        <v>0.99999999999999989</v>
      </c>
      <c r="I25" s="131">
        <f>I19-I20</f>
        <v>1</v>
      </c>
    </row>
    <row r="26" spans="2:9" x14ac:dyDescent="0.2">
      <c r="B26" s="130"/>
      <c r="C26" s="129" t="s">
        <v>122</v>
      </c>
      <c r="D26" s="128"/>
      <c r="E26" s="127">
        <f>E$19*2.71828^(E$18)-E$20*2.71828^(-E$18)</f>
        <v>0</v>
      </c>
      <c r="F26" s="127">
        <f>F$19*2.71828^(F$18)-F$20*2.71828^(-F$18)</f>
        <v>0</v>
      </c>
      <c r="G26" s="127">
        <f>G$19*2.71828^(G$18)-G$20*2.71828^(-G$18)</f>
        <v>0</v>
      </c>
      <c r="H26" s="127">
        <f>H$19*2.71828^(H$18)-H$20*2.71828^(-H$18)</f>
        <v>0</v>
      </c>
      <c r="I26" s="127">
        <f>I$19*2.71828^(I$18)-I$20*2.71828^(-I$18)</f>
        <v>0</v>
      </c>
    </row>
    <row r="27" spans="2:9" x14ac:dyDescent="0.2">
      <c r="C27" s="4"/>
    </row>
    <row r="28" spans="2:9" ht="14.25" x14ac:dyDescent="0.25">
      <c r="D28" s="2" t="s">
        <v>108</v>
      </c>
      <c r="E28" s="120" t="s">
        <v>121</v>
      </c>
      <c r="F28" s="120" t="s">
        <v>120</v>
      </c>
      <c r="G28" s="120" t="s">
        <v>119</v>
      </c>
      <c r="H28" s="120" t="s">
        <v>118</v>
      </c>
      <c r="I28" s="120" t="s">
        <v>117</v>
      </c>
    </row>
    <row r="29" spans="2:9" x14ac:dyDescent="0.2">
      <c r="D29" s="119">
        <v>0</v>
      </c>
      <c r="E29" s="3">
        <f t="shared" ref="E29:I38" si="1">-E$18*(E$19*2.71828^($D29*E$18)+E$20*2.71828^(-$D29*E$18))</f>
        <v>3.381034650411197</v>
      </c>
      <c r="F29" s="3">
        <f t="shared" si="1"/>
        <v>3.5484930358110285</v>
      </c>
      <c r="G29" s="3">
        <f t="shared" si="1"/>
        <v>3.8364144424535089</v>
      </c>
      <c r="H29" s="3">
        <f t="shared" si="1"/>
        <v>4.3043987204657501</v>
      </c>
      <c r="I29" s="3">
        <f t="shared" si="1"/>
        <v>5.1380212871686437</v>
      </c>
    </row>
    <row r="30" spans="2:9" x14ac:dyDescent="0.2">
      <c r="D30" s="119">
        <v>0.05</v>
      </c>
      <c r="E30" s="3">
        <f t="shared" si="1"/>
        <v>2.8576452071274954</v>
      </c>
      <c r="F30" s="3">
        <f t="shared" si="1"/>
        <v>2.9735338310705872</v>
      </c>
      <c r="G30" s="3">
        <f t="shared" si="1"/>
        <v>3.1680494754302178</v>
      </c>
      <c r="H30" s="3">
        <f t="shared" si="1"/>
        <v>3.4715280787539191</v>
      </c>
      <c r="I30" s="3">
        <f t="shared" si="1"/>
        <v>3.9741385685873754</v>
      </c>
    </row>
    <row r="31" spans="2:9" x14ac:dyDescent="0.2">
      <c r="D31" s="119">
        <v>0.1</v>
      </c>
      <c r="E31" s="3">
        <f t="shared" si="1"/>
        <v>2.4157326405787396</v>
      </c>
      <c r="F31" s="3">
        <f t="shared" si="1"/>
        <v>2.4921110003617537</v>
      </c>
      <c r="G31" s="3">
        <f t="shared" si="1"/>
        <v>2.6163915419014905</v>
      </c>
      <c r="H31" s="3">
        <f t="shared" si="1"/>
        <v>2.7999601070390616</v>
      </c>
      <c r="I31" s="3">
        <f t="shared" si="1"/>
        <v>3.0739504589618485</v>
      </c>
    </row>
    <row r="32" spans="2:9" x14ac:dyDescent="0.2">
      <c r="D32" s="119">
        <v>0.15</v>
      </c>
      <c r="E32" s="3">
        <f t="shared" si="1"/>
        <v>2.0426971865875889</v>
      </c>
      <c r="F32" s="3">
        <f t="shared" si="1"/>
        <v>2.0890807624065046</v>
      </c>
      <c r="G32" s="3">
        <f t="shared" si="1"/>
        <v>2.1611182443084522</v>
      </c>
      <c r="H32" s="3">
        <f t="shared" si="1"/>
        <v>2.2584907636240872</v>
      </c>
      <c r="I32" s="3">
        <f t="shared" si="1"/>
        <v>2.3777270954657967</v>
      </c>
    </row>
    <row r="33" spans="4:9" x14ac:dyDescent="0.2">
      <c r="D33" s="119">
        <v>0.2</v>
      </c>
      <c r="E33" s="3">
        <f t="shared" si="1"/>
        <v>1.7279028978969104</v>
      </c>
      <c r="F33" s="3">
        <f t="shared" si="1"/>
        <v>1.7517652768892127</v>
      </c>
      <c r="G33" s="3">
        <f t="shared" si="1"/>
        <v>1.7854578761473217</v>
      </c>
      <c r="H33" s="3">
        <f t="shared" si="1"/>
        <v>1.8219609690393868</v>
      </c>
      <c r="I33" s="3">
        <f t="shared" si="1"/>
        <v>1.8392722158364749</v>
      </c>
    </row>
    <row r="34" spans="4:9" x14ac:dyDescent="0.2">
      <c r="D34" s="119">
        <v>0.25</v>
      </c>
      <c r="E34" s="3">
        <f t="shared" si="1"/>
        <v>1.4623743931708626</v>
      </c>
      <c r="F34" s="3">
        <f t="shared" si="1"/>
        <v>1.4695538465007298</v>
      </c>
      <c r="G34" s="3">
        <f t="shared" si="1"/>
        <v>1.4755715729970798</v>
      </c>
      <c r="H34" s="3">
        <f t="shared" si="1"/>
        <v>1.4700876030559542</v>
      </c>
      <c r="I34" s="3">
        <f t="shared" si="1"/>
        <v>1.4228579141456728</v>
      </c>
    </row>
    <row r="35" spans="4:9" x14ac:dyDescent="0.2">
      <c r="D35" s="119">
        <v>0.3</v>
      </c>
      <c r="E35" s="3">
        <f t="shared" si="1"/>
        <v>1.2385409518752024</v>
      </c>
      <c r="F35" s="3">
        <f t="shared" si="1"/>
        <v>1.2335691436542675</v>
      </c>
      <c r="G35" s="3">
        <f t="shared" si="1"/>
        <v>1.2200435058305135</v>
      </c>
      <c r="H35" s="3">
        <f t="shared" si="1"/>
        <v>1.1865210605009791</v>
      </c>
      <c r="I35" s="3">
        <f t="shared" si="1"/>
        <v>1.1008539997110942</v>
      </c>
    </row>
    <row r="36" spans="4:9" x14ac:dyDescent="0.2">
      <c r="D36" s="119">
        <v>0.35</v>
      </c>
      <c r="E36" s="3">
        <f t="shared" si="1"/>
        <v>1.050020658697238</v>
      </c>
      <c r="F36" s="3">
        <f t="shared" si="1"/>
        <v>1.0363879626003099</v>
      </c>
      <c r="G36" s="3">
        <f t="shared" si="1"/>
        <v>1.0094603359592935</v>
      </c>
      <c r="H36" s="3">
        <f t="shared" si="1"/>
        <v>0.95808557571787301</v>
      </c>
      <c r="I36" s="3">
        <f t="shared" si="1"/>
        <v>0.85189466083955856</v>
      </c>
    </row>
    <row r="37" spans="4:9" x14ac:dyDescent="0.2">
      <c r="D37" s="119">
        <v>0.4</v>
      </c>
      <c r="E37" s="3">
        <f t="shared" si="1"/>
        <v>0.8914384430540353</v>
      </c>
      <c r="F37" s="3">
        <f t="shared" si="1"/>
        <v>0.87180771283514646</v>
      </c>
      <c r="G37" s="3">
        <f t="shared" si="1"/>
        <v>0.83606443925218188</v>
      </c>
      <c r="H37" s="3">
        <f t="shared" si="1"/>
        <v>0.77416701775863161</v>
      </c>
      <c r="I37" s="3">
        <f t="shared" si="1"/>
        <v>0.65946078669066344</v>
      </c>
    </row>
    <row r="38" spans="4:9" x14ac:dyDescent="0.2">
      <c r="D38" s="119">
        <v>0.45</v>
      </c>
      <c r="E38" s="3">
        <f t="shared" si="1"/>
        <v>0.75827282565065224</v>
      </c>
      <c r="F38" s="3">
        <f t="shared" si="1"/>
        <v>0.73465130854949834</v>
      </c>
      <c r="G38" s="3">
        <f t="shared" si="1"/>
        <v>0.69346812483447495</v>
      </c>
      <c r="H38" s="3">
        <f t="shared" si="1"/>
        <v>0.62621971054407244</v>
      </c>
      <c r="I38" s="3">
        <f t="shared" si="1"/>
        <v>0.51078388056562274</v>
      </c>
    </row>
    <row r="39" spans="4:9" x14ac:dyDescent="0.2">
      <c r="D39" s="119">
        <v>0.5</v>
      </c>
      <c r="E39" s="3">
        <f t="shared" ref="E39:I49" si="2">-E$18*(E$19*2.71828^($D39*E$18)+E$20*2.71828^(-$D39*E$18))</f>
        <v>0.64672700254255189</v>
      </c>
      <c r="F39" s="3">
        <f t="shared" si="2"/>
        <v>0.6206043166610703</v>
      </c>
      <c r="G39" s="3">
        <f t="shared" si="2"/>
        <v>0.57641832043819963</v>
      </c>
      <c r="H39" s="3">
        <f t="shared" si="2"/>
        <v>0.50736936265808319</v>
      </c>
      <c r="I39" s="3">
        <f t="shared" si="2"/>
        <v>0.395998836367914</v>
      </c>
    </row>
    <row r="40" spans="4:9" x14ac:dyDescent="0.2">
      <c r="D40" s="119">
        <v>0.55000000000000004</v>
      </c>
      <c r="E40" s="3">
        <f t="shared" si="2"/>
        <v>0.55362059106466144</v>
      </c>
      <c r="F40" s="3">
        <f t="shared" si="2"/>
        <v>0.52607924071060208</v>
      </c>
      <c r="G40" s="3">
        <f t="shared" si="2"/>
        <v>0.48060305570173373</v>
      </c>
      <c r="H40" s="3">
        <f t="shared" si="2"/>
        <v>0.41209365712405388</v>
      </c>
      <c r="I40" s="3">
        <f t="shared" si="2"/>
        <v>0.30748936271229727</v>
      </c>
    </row>
    <row r="41" spans="4:9" x14ac:dyDescent="0.2">
      <c r="D41" s="119">
        <v>0.6</v>
      </c>
      <c r="E41" s="3">
        <f t="shared" si="2"/>
        <v>0.47629895109850312</v>
      </c>
      <c r="F41" s="3">
        <f t="shared" si="2"/>
        <v>0.44810267149484806</v>
      </c>
      <c r="G41" s="3">
        <f t="shared" si="2"/>
        <v>0.40249261450239238</v>
      </c>
      <c r="H41" s="3">
        <f t="shared" si="2"/>
        <v>0.33596565994063315</v>
      </c>
      <c r="I41" s="3">
        <f t="shared" si="2"/>
        <v>0.23938262183992429</v>
      </c>
    </row>
    <row r="42" spans="4:9" x14ac:dyDescent="0.2">
      <c r="D42" s="119">
        <v>0.65</v>
      </c>
      <c r="E42" s="3">
        <f t="shared" si="2"/>
        <v>0.41255749625499188</v>
      </c>
      <c r="F42" s="3">
        <f t="shared" si="2"/>
        <v>0.38422175461287439</v>
      </c>
      <c r="G42" s="3">
        <f t="shared" si="2"/>
        <v>0.33920950456992327</v>
      </c>
      <c r="H42" s="3">
        <f t="shared" si="2"/>
        <v>0.27544812499353388</v>
      </c>
      <c r="I42" s="3">
        <f t="shared" si="2"/>
        <v>0.18715955129445613</v>
      </c>
    </row>
    <row r="43" spans="4:9" x14ac:dyDescent="0.2">
      <c r="D43" s="119">
        <v>0.7</v>
      </c>
      <c r="E43" s="3">
        <f t="shared" si="2"/>
        <v>0.36057883694138276</v>
      </c>
      <c r="F43" s="3">
        <f t="shared" si="2"/>
        <v>0.33242703274069862</v>
      </c>
      <c r="G43" s="3">
        <f t="shared" si="2"/>
        <v>0.28842245422192175</v>
      </c>
      <c r="H43" s="3">
        <f t="shared" si="2"/>
        <v>0.22772913783264936</v>
      </c>
      <c r="I43" s="3">
        <f t="shared" si="2"/>
        <v>0.14735501217137539</v>
      </c>
    </row>
    <row r="44" spans="4:9" x14ac:dyDescent="0.2">
      <c r="D44" s="119">
        <v>0.75</v>
      </c>
      <c r="E44" s="3">
        <f t="shared" si="2"/>
        <v>0.31888096314216408</v>
      </c>
      <c r="F44" s="3">
        <f t="shared" si="2"/>
        <v>0.29108923553766525</v>
      </c>
      <c r="G44" s="3">
        <f t="shared" si="2"/>
        <v>0.24826053119169678</v>
      </c>
      <c r="H44" s="3">
        <f t="shared" si="2"/>
        <v>0.19059146159168097</v>
      </c>
      <c r="I44" s="3">
        <f t="shared" si="2"/>
        <v>0.11732786798347203</v>
      </c>
    </row>
    <row r="45" spans="4:9" x14ac:dyDescent="0.2">
      <c r="D45" s="119">
        <v>0.8</v>
      </c>
      <c r="E45" s="3">
        <f t="shared" si="2"/>
        <v>0.28627498950684693</v>
      </c>
      <c r="F45" s="3">
        <f t="shared" si="2"/>
        <v>0.25890802882885294</v>
      </c>
      <c r="G45" s="3">
        <f t="shared" si="2"/>
        <v>0.21724421979218445</v>
      </c>
      <c r="H45" s="3">
        <f t="shared" si="2"/>
        <v>0.16230951427928259</v>
      </c>
      <c r="I45" s="3">
        <f t="shared" si="2"/>
        <v>9.508573826689605E-2</v>
      </c>
    </row>
    <row r="46" spans="4:9" x14ac:dyDescent="0.2">
      <c r="D46" s="119">
        <v>0.85</v>
      </c>
      <c r="E46" s="3">
        <f t="shared" si="2"/>
        <v>0.26183125797708268</v>
      </c>
      <c r="F46" s="3">
        <f t="shared" si="2"/>
        <v>0.23487111090238938</v>
      </c>
      <c r="G46" s="3">
        <f t="shared" si="2"/>
        <v>0.19423091738366768</v>
      </c>
      <c r="H46" s="3">
        <f t="shared" si="2"/>
        <v>0.14156919054740194</v>
      </c>
      <c r="I46" s="3">
        <f t="shared" si="2"/>
        <v>7.9152798865863058E-2</v>
      </c>
    </row>
    <row r="47" spans="4:9" x14ac:dyDescent="0.2">
      <c r="D47" s="119">
        <v>0.9</v>
      </c>
      <c r="E47" s="3">
        <f t="shared" si="2"/>
        <v>0.24485283147480938</v>
      </c>
      <c r="F47" s="3">
        <f t="shared" si="2"/>
        <v>0.21822236924250474</v>
      </c>
      <c r="G47" s="3">
        <f t="shared" si="2"/>
        <v>0.17837284230243164</v>
      </c>
      <c r="H47" s="3">
        <f t="shared" si="2"/>
        <v>0.12740680249876157</v>
      </c>
      <c r="I47" s="3">
        <f t="shared" si="2"/>
        <v>6.847185709512546E-2</v>
      </c>
    </row>
    <row r="48" spans="4:9" x14ac:dyDescent="0.2">
      <c r="D48" s="119">
        <v>0.95</v>
      </c>
      <c r="E48" s="3">
        <f t="shared" si="2"/>
        <v>0.23485562290627998</v>
      </c>
      <c r="F48" s="3">
        <f t="shared" si="2"/>
        <v>0.2084380960269496</v>
      </c>
      <c r="G48" s="3">
        <f t="shared" si="2"/>
        <v>0.16908580263038325</v>
      </c>
      <c r="H48" s="3">
        <f t="shared" si="2"/>
        <v>0.1191643024512012</v>
      </c>
      <c r="I48" s="3">
        <f t="shared" si="2"/>
        <v>6.2334204208144763E-2</v>
      </c>
    </row>
    <row r="49" spans="4:9" ht="13.5" thickBot="1" x14ac:dyDescent="0.25">
      <c r="D49" s="124">
        <v>1</v>
      </c>
      <c r="E49" s="123">
        <f t="shared" si="2"/>
        <v>0.23155459292224276</v>
      </c>
      <c r="F49" s="123">
        <f t="shared" si="2"/>
        <v>0.20521051421631237</v>
      </c>
      <c r="G49" s="123">
        <f t="shared" si="2"/>
        <v>0.16602767528564619</v>
      </c>
      <c r="H49" s="123">
        <f t="shared" si="2"/>
        <v>0.11645870710890394</v>
      </c>
      <c r="I49" s="123">
        <f t="shared" si="2"/>
        <v>6.0332590696629773E-2</v>
      </c>
    </row>
    <row r="50" spans="4:9" ht="16.5" thickTop="1" x14ac:dyDescent="0.3">
      <c r="D50" s="126" t="s">
        <v>116</v>
      </c>
      <c r="E50" s="121">
        <f>((E29+E30)/2+(E30+E31)/2+(E31+E32)/2+(E32+E33)/2+(E33+E34)/2+(E34+E35)/2+(E35+E36)/2+(E36+E37)/2+(E37+E38)/2+(E38+E39)/2+(E39+E40)/2+(E40+E41)/2+(E41+E42)/2+(E42+E43)/2+(E43+E44)/2+(E44+E45)/2+(E45+E46)/2+(E47+E48)/2+(E48+E49)/2)/20</f>
        <v>0.98970281622443879</v>
      </c>
      <c r="F50" s="121">
        <f>((F29+F30)/2+(F30+F31)/2+(F31+F32)/2+(F32+F33)/2+(F33+F34)/2+(F34+F35)/2+(F35+F36)/2+(F36+F37)/2+(F37+F38)/2+(F38+F39)/2+(F39+F40)/2+(F40+F41)/2+(F41+F42)/2+(F42+F43)/2+(F43+F44)/2+(F44+F45)/2+(F45+F46)/2+(F47+F48)/2+(F48+F49)/2)/20</f>
        <v>0.99128648682838472</v>
      </c>
      <c r="G50" s="121">
        <f>((G29+G30)/2+(G30+G31)/2+(G31+G32)/2+(G32+G33)/2+(G33+G34)/2+(G34+G35)/2+(G35+G36)/2+(G36+G37)/2+(G37+G38)/2+(G38+G39)/2+(G39+G40)/2+(G40+G41)/2+(G41+G42)/2+(G42+G43)/2+(G43+G44)/2+(G44+G45)/2+(G45+G46)/2+(G47+G48)/2+(G48+G49)/2)/20</f>
        <v>0.99374422792110462</v>
      </c>
      <c r="H50" s="121">
        <f>((H29+H30)/2+(H30+H31)/2+(H31+H32)/2+(H32+H33)/2+(H33+H34)/2+(H34+H35)/2+(H35+H36)/2+(H36+H37)/2+(H37+H38)/2+(H38+H39)/2+(H39+H40)/2+(H40+H41)/2+(H41+H42)/2+(H42+H43)/2+(H43+H44)/2+(H44+H45)/2+(H45+H46)/2+(H47+H48)/2+(H48+H49)/2)/20</f>
        <v>0.99713044086077507</v>
      </c>
      <c r="I50" s="121">
        <f>((I29+I30)/2+(I30+I31)/2+(I31+I32)/2+(I32+I33)/2+(I33+I34)/2+(I34+I35)/2+(I35+I36)/2+(I36+I37)/2+(I37+I38)/2+(I38+I39)/2+(I39+I40)/2+(I40+I41)/2+(I41+I42)/2+(I42+I43)/2+(I43+I44)/2+(I44+I45)/2+(I45+I46)/2+(I47+I48)/2+(I48+I49)/2)/20</f>
        <v>1.0018031021280858</v>
      </c>
    </row>
    <row r="51" spans="4:9" x14ac:dyDescent="0.2">
      <c r="D51" s="14" t="s">
        <v>115</v>
      </c>
      <c r="E51" s="125">
        <f>(1-ABS(E50))</f>
        <v>1.0297183775561214E-2</v>
      </c>
      <c r="F51" s="125">
        <f>(1-ABS(F50))</f>
        <v>8.7135131716152836E-3</v>
      </c>
      <c r="G51" s="125">
        <f>(1-ABS(G50))</f>
        <v>6.255772078895383E-3</v>
      </c>
      <c r="H51" s="125">
        <f>(1-ABS(H50))</f>
        <v>2.8695591392249309E-3</v>
      </c>
      <c r="I51" s="125">
        <f>(1-ABS(I50))</f>
        <v>-1.8031021280857651E-3</v>
      </c>
    </row>
    <row r="52" spans="4:9" ht="15.75" x14ac:dyDescent="0.3">
      <c r="D52" s="2" t="s">
        <v>108</v>
      </c>
      <c r="E52" s="120" t="s">
        <v>114</v>
      </c>
      <c r="F52" s="120" t="s">
        <v>113</v>
      </c>
      <c r="G52" s="120" t="s">
        <v>112</v>
      </c>
      <c r="H52" s="120" t="s">
        <v>111</v>
      </c>
      <c r="I52" s="120" t="s">
        <v>110</v>
      </c>
    </row>
    <row r="53" spans="4:9" x14ac:dyDescent="0.2">
      <c r="D53" s="119">
        <v>0</v>
      </c>
      <c r="E53" s="3">
        <f t="shared" ref="E53:I62" si="3">(E$19*2.71828^($D53*E$18)-E$20*2.71828^(-$D53*E$18))</f>
        <v>1</v>
      </c>
      <c r="F53" s="3">
        <f t="shared" si="3"/>
        <v>1</v>
      </c>
      <c r="G53" s="3">
        <f t="shared" si="3"/>
        <v>1</v>
      </c>
      <c r="H53" s="3">
        <f t="shared" si="3"/>
        <v>0.99999999999999989</v>
      </c>
      <c r="I53" s="3">
        <f t="shared" si="3"/>
        <v>1</v>
      </c>
    </row>
    <row r="54" spans="4:9" x14ac:dyDescent="0.2">
      <c r="D54" s="119">
        <v>0.05</v>
      </c>
      <c r="E54" s="3">
        <f t="shared" si="3"/>
        <v>0.84440175870603329</v>
      </c>
      <c r="F54" s="3">
        <f t="shared" si="3"/>
        <v>0.83737440298912091</v>
      </c>
      <c r="G54" s="3">
        <f t="shared" si="3"/>
        <v>0.82542249085220443</v>
      </c>
      <c r="H54" s="3">
        <f t="shared" si="3"/>
        <v>0.80634832637010856</v>
      </c>
      <c r="I54" s="3">
        <f t="shared" si="3"/>
        <v>0.77344065686695962</v>
      </c>
    </row>
    <row r="55" spans="4:9" x14ac:dyDescent="0.2">
      <c r="D55" s="119">
        <v>0.1</v>
      </c>
      <c r="E55" s="3">
        <f t="shared" si="3"/>
        <v>0.71287901070187931</v>
      </c>
      <c r="F55" s="3">
        <f t="shared" si="3"/>
        <v>0.70108950691261984</v>
      </c>
      <c r="G55" s="3">
        <f t="shared" si="3"/>
        <v>0.6812525277462752</v>
      </c>
      <c r="H55" s="3">
        <f t="shared" si="3"/>
        <v>0.65016319054156935</v>
      </c>
      <c r="I55" s="3">
        <f t="shared" si="3"/>
        <v>0.59820114771633137</v>
      </c>
    </row>
    <row r="56" spans="4:9" x14ac:dyDescent="0.2">
      <c r="D56" s="119">
        <v>0.15</v>
      </c>
      <c r="E56" s="3">
        <f t="shared" si="3"/>
        <v>0.60168179336088001</v>
      </c>
      <c r="F56" s="3">
        <f t="shared" si="3"/>
        <v>0.58685829311240334</v>
      </c>
      <c r="G56" s="3">
        <f t="shared" si="3"/>
        <v>0.56217906713835175</v>
      </c>
      <c r="H56" s="3">
        <f t="shared" si="3"/>
        <v>0.52418753485808189</v>
      </c>
      <c r="I56" s="3">
        <f t="shared" si="3"/>
        <v>0.46265386746048143</v>
      </c>
    </row>
    <row r="57" spans="4:9" x14ac:dyDescent="0.2">
      <c r="D57" s="119">
        <v>0.2</v>
      </c>
      <c r="E57" s="3">
        <f t="shared" si="3"/>
        <v>0.50763966342858091</v>
      </c>
      <c r="F57" s="3">
        <f t="shared" si="3"/>
        <v>0.4910874701893776</v>
      </c>
      <c r="G57" s="3">
        <f t="shared" si="3"/>
        <v>0.46381558966904346</v>
      </c>
      <c r="H57" s="3">
        <f t="shared" si="3"/>
        <v>0.42256796877940322</v>
      </c>
      <c r="I57" s="3">
        <f t="shared" si="3"/>
        <v>0.35780489541818189</v>
      </c>
    </row>
    <row r="58" spans="4:9" x14ac:dyDescent="0.2">
      <c r="D58" s="119">
        <v>0.25</v>
      </c>
      <c r="E58" s="3">
        <f t="shared" si="3"/>
        <v>0.42807130168128199</v>
      </c>
      <c r="F58" s="3">
        <f t="shared" si="3"/>
        <v>0.41076444234905701</v>
      </c>
      <c r="G58" s="3">
        <f t="shared" si="3"/>
        <v>0.38253850620292695</v>
      </c>
      <c r="H58" s="3">
        <f t="shared" si="3"/>
        <v>0.3405827942634686</v>
      </c>
      <c r="I58" s="3">
        <f t="shared" si="3"/>
        <v>0.27669722488094933</v>
      </c>
    </row>
    <row r="59" spans="4:9" x14ac:dyDescent="0.2">
      <c r="D59" s="119">
        <v>0.3</v>
      </c>
      <c r="E59" s="3">
        <f t="shared" si="3"/>
        <v>0.36070806343702039</v>
      </c>
      <c r="F59" s="3">
        <f t="shared" si="3"/>
        <v>0.34336254428267043</v>
      </c>
      <c r="G59" s="3">
        <f t="shared" si="3"/>
        <v>0.31535366927608594</v>
      </c>
      <c r="H59" s="3">
        <f t="shared" si="3"/>
        <v>0.27442261462686307</v>
      </c>
      <c r="I59" s="3">
        <f t="shared" si="3"/>
        <v>0.21394914731081779</v>
      </c>
    </row>
    <row r="60" spans="4:9" x14ac:dyDescent="0.2">
      <c r="D60" s="119">
        <v>0.35</v>
      </c>
      <c r="E60" s="3">
        <f t="shared" si="3"/>
        <v>0.30362929519927206</v>
      </c>
      <c r="F60" s="3">
        <f t="shared" si="3"/>
        <v>0.28676156162369509</v>
      </c>
      <c r="G60" s="3">
        <f t="shared" si="3"/>
        <v>0.25978607239813656</v>
      </c>
      <c r="H60" s="3">
        <f t="shared" si="3"/>
        <v>0.22101333299329246</v>
      </c>
      <c r="I60" s="3">
        <f t="shared" si="3"/>
        <v>0.1653971617397115</v>
      </c>
    </row>
    <row r="61" spans="4:9" x14ac:dyDescent="0.2">
      <c r="D61" s="119">
        <v>0.4</v>
      </c>
      <c r="E61" s="3">
        <f t="shared" si="3"/>
        <v>0.25520757318838444</v>
      </c>
      <c r="F61" s="3">
        <f t="shared" si="3"/>
        <v>0.23918103684740824</v>
      </c>
      <c r="G61" s="3">
        <f t="shared" si="3"/>
        <v>0.21378867386712838</v>
      </c>
      <c r="H61" s="3">
        <f t="shared" si="3"/>
        <v>0.17787331604893172</v>
      </c>
      <c r="I61" s="3">
        <f t="shared" si="3"/>
        <v>0.12781971546426082</v>
      </c>
    </row>
    <row r="62" spans="4:9" x14ac:dyDescent="0.2">
      <c r="D62" s="119">
        <v>0.45</v>
      </c>
      <c r="E62" s="3">
        <f t="shared" si="3"/>
        <v>0.21406230240756277</v>
      </c>
      <c r="F62" s="3">
        <f t="shared" si="3"/>
        <v>0.19912426266378666</v>
      </c>
      <c r="G62" s="3">
        <f t="shared" si="3"/>
        <v>0.17566698627917013</v>
      </c>
      <c r="H62" s="3">
        <f t="shared" si="3"/>
        <v>0.14299808629598176</v>
      </c>
      <c r="I62" s="3">
        <f t="shared" si="3"/>
        <v>9.8723445500224966E-2</v>
      </c>
    </row>
    <row r="63" spans="4:9" x14ac:dyDescent="0.2">
      <c r="D63" s="119">
        <v>0.5</v>
      </c>
      <c r="E63" s="3">
        <f t="shared" ref="E63:I73" si="4">(E$19*2.71828^($D63*E$18)-E$20*2.71828^(-$D63*E$18))</f>
        <v>0.17902035326490601</v>
      </c>
      <c r="F63" s="3">
        <f t="shared" si="4"/>
        <v>0.16533120114308175</v>
      </c>
      <c r="G63" s="3">
        <f t="shared" si="4"/>
        <v>0.14401665370336428</v>
      </c>
      <c r="H63" s="3">
        <f t="shared" si="4"/>
        <v>0.11476718509251571</v>
      </c>
      <c r="I63" s="3">
        <f t="shared" si="4"/>
        <v>7.6177737351450295E-2</v>
      </c>
    </row>
    <row r="64" spans="4:9" x14ac:dyDescent="0.2">
      <c r="D64" s="119">
        <v>0.55000000000000004</v>
      </c>
      <c r="E64" s="3">
        <f t="shared" si="4"/>
        <v>0.14908261342704013</v>
      </c>
      <c r="F64" s="3">
        <f t="shared" si="4"/>
        <v>0.13673884758393592</v>
      </c>
      <c r="G64" s="3">
        <f t="shared" si="4"/>
        <v>0.11767171694220269</v>
      </c>
      <c r="H64" s="3">
        <f t="shared" si="4"/>
        <v>9.1868878920256816E-2</v>
      </c>
      <c r="I64" s="3">
        <f t="shared" si="4"/>
        <v>5.8686623629956552E-2</v>
      </c>
    </row>
    <row r="65" spans="4:9" x14ac:dyDescent="0.2">
      <c r="D65" s="119">
        <v>0.6</v>
      </c>
      <c r="E65" s="3">
        <f t="shared" si="4"/>
        <v>0.12339550123434949</v>
      </c>
      <c r="F65" s="3">
        <f t="shared" si="4"/>
        <v>0.11244779231795848</v>
      </c>
      <c r="G65" s="3">
        <f t="shared" si="4"/>
        <v>9.5661661033453207E-2</v>
      </c>
      <c r="H65" s="3">
        <f t="shared" si="4"/>
        <v>7.3239210397843882E-2</v>
      </c>
      <c r="I65" s="3">
        <f t="shared" si="4"/>
        <v>4.5089522661655584E-2</v>
      </c>
    </row>
    <row r="66" spans="4:9" x14ac:dyDescent="0.2">
      <c r="D66" s="119">
        <v>0.65</v>
      </c>
      <c r="E66" s="3">
        <f t="shared" si="4"/>
        <v>0.10122662847132693</v>
      </c>
      <c r="F66" s="3">
        <f t="shared" si="4"/>
        <v>9.1693928608834602E-2</v>
      </c>
      <c r="G66" s="3">
        <f t="shared" si="4"/>
        <v>7.717566267650712E-2</v>
      </c>
      <c r="H66" s="3">
        <f t="shared" si="4"/>
        <v>5.8012562077958699E-2</v>
      </c>
      <c r="I66" s="3">
        <f t="shared" si="4"/>
        <v>3.4484230821563398E-2</v>
      </c>
    </row>
    <row r="67" spans="4:9" x14ac:dyDescent="0.2">
      <c r="D67" s="119">
        <v>0.7</v>
      </c>
      <c r="E67" s="3">
        <f t="shared" si="4"/>
        <v>8.1943918591534659E-2</v>
      </c>
      <c r="F67" s="3">
        <f t="shared" si="4"/>
        <v>7.3824416681138219E-2</v>
      </c>
      <c r="G67" s="3">
        <f t="shared" si="4"/>
        <v>6.1532720502491825E-2</v>
      </c>
      <c r="H67" s="3">
        <f t="shared" si="4"/>
        <v>4.5481436001954971E-2</v>
      </c>
      <c r="I67" s="3">
        <f t="shared" si="4"/>
        <v>2.6167058936197432E-2</v>
      </c>
    </row>
    <row r="68" spans="4:9" x14ac:dyDescent="0.2">
      <c r="D68" s="119">
        <v>0.75</v>
      </c>
      <c r="E68" s="3">
        <f t="shared" si="4"/>
        <v>6.4997585018223183E-2</v>
      </c>
      <c r="F68" s="3">
        <f t="shared" si="4"/>
        <v>5.8277147796113406E-2</v>
      </c>
      <c r="G68" s="3">
        <f t="shared" si="4"/>
        <v>4.8156567824155255E-2</v>
      </c>
      <c r="H68" s="3">
        <f t="shared" si="4"/>
        <v>3.5063580190798103E-2</v>
      </c>
      <c r="I68" s="3">
        <f t="shared" si="4"/>
        <v>1.9586140645067612E-2</v>
      </c>
    </row>
    <row r="69" spans="4:9" x14ac:dyDescent="0.2">
      <c r="D69" s="119">
        <v>0.8</v>
      </c>
      <c r="E69" s="3">
        <f t="shared" si="4"/>
        <v>4.9904455687828267E-2</v>
      </c>
      <c r="F69" s="3">
        <f t="shared" si="4"/>
        <v>4.4563062390218511E-2</v>
      </c>
      <c r="G69" s="3">
        <f t="shared" si="4"/>
        <v>3.655444368218605E-2</v>
      </c>
      <c r="H69" s="3">
        <f t="shared" si="4"/>
        <v>2.6274934622543523E-2</v>
      </c>
      <c r="I69" s="3">
        <f t="shared" si="4"/>
        <v>1.4304814607508655E-2</v>
      </c>
    </row>
    <row r="70" spans="4:9" x14ac:dyDescent="0.2">
      <c r="D70" s="119">
        <v>0.85</v>
      </c>
      <c r="E70" s="3">
        <f t="shared" si="4"/>
        <v>3.6234196899395818E-2</v>
      </c>
      <c r="F70" s="3">
        <f t="shared" si="4"/>
        <v>3.2250766070484729E-2</v>
      </c>
      <c r="G70" s="3">
        <f t="shared" si="4"/>
        <v>2.6298940139509352E-2</v>
      </c>
      <c r="H70" s="3">
        <f t="shared" si="4"/>
        <v>1.8707139645862854E-2</v>
      </c>
      <c r="I70" s="3">
        <f t="shared" si="4"/>
        <v>9.97265086739124E-3</v>
      </c>
    </row>
    <row r="71" spans="4:9" x14ac:dyDescent="0.2">
      <c r="D71" s="119">
        <v>0.9</v>
      </c>
      <c r="E71" s="3">
        <f t="shared" si="4"/>
        <v>2.3597043685790558E-2</v>
      </c>
      <c r="F71" s="3">
        <f t="shared" si="4"/>
        <v>2.0952959542813832E-2</v>
      </c>
      <c r="G71" s="3">
        <f t="shared" si="4"/>
        <v>1.7012257100280245E-2</v>
      </c>
      <c r="H71" s="3">
        <f t="shared" si="4"/>
        <v>1.2008561770248224E-2</v>
      </c>
      <c r="I71" s="3">
        <f t="shared" si="4"/>
        <v>6.3021988983517135E-3</v>
      </c>
    </row>
    <row r="72" spans="4:9" x14ac:dyDescent="0.2">
      <c r="D72" s="119">
        <v>0.95</v>
      </c>
      <c r="E72" s="3">
        <f t="shared" si="4"/>
        <v>1.1632686876336867E-2</v>
      </c>
      <c r="F72" s="3">
        <f t="shared" si="4"/>
        <v>1.0314255608961438E-2</v>
      </c>
      <c r="G72" s="3">
        <f t="shared" si="4"/>
        <v>8.3522846205353642E-3</v>
      </c>
      <c r="H72" s="3">
        <f t="shared" si="4"/>
        <v>5.8679552065234279E-3</v>
      </c>
      <c r="I72" s="3">
        <f t="shared" si="4"/>
        <v>3.0499145008201023E-3</v>
      </c>
    </row>
    <row r="73" spans="4:9" ht="13.5" thickBot="1" x14ac:dyDescent="0.25">
      <c r="D73" s="124">
        <v>1</v>
      </c>
      <c r="E73" s="123">
        <f t="shared" si="4"/>
        <v>0</v>
      </c>
      <c r="F73" s="123">
        <f t="shared" si="4"/>
        <v>0</v>
      </c>
      <c r="G73" s="123">
        <f t="shared" si="4"/>
        <v>3.4694469519536142E-18</v>
      </c>
      <c r="H73" s="123">
        <f t="shared" si="4"/>
        <v>-3.4694469519536142E-18</v>
      </c>
      <c r="I73" s="123">
        <f t="shared" si="4"/>
        <v>-8.6736173798840355E-19</v>
      </c>
    </row>
    <row r="74" spans="4:9" ht="16.5" thickTop="1" x14ac:dyDescent="0.3">
      <c r="D74" s="122" t="s">
        <v>109</v>
      </c>
      <c r="E74" s="121">
        <f>((E53+E54)/2+(E54+E55)/2+(E55+E56)/2+(E56+E57)/2+(E57+E58)/2+(E58+E59)/2+(E59+E60)/2+(E60+E61)/2+(E61+E62)/2+(E62+E63)/2+(E63+E64)/2+(E64+E65)/2+(E65+E66)/2+(E66+E67)/2+(E67+E68)/2+(E68+E69)/2+(E69+E70)/2+(E71+E72)/2+(E72+E73)/2)/20</f>
        <v>0.27597000624875162</v>
      </c>
      <c r="F74" s="121">
        <f>((F53+F54)/2+(F54+F55)/2+(F55+F56)/2+(F56+F57)/2+(F57+F58)/2+(F58+F59)/2+(F59+F60)/2+(F60+F61)/2+(F61+F62)/2+(F62+F63)/2+(F63+F64)/2+(F64+F65)/2+(F65+F66)/2+(F66+F67)/2+(F67+F68)/2+(F68+F69)/2+(F69+F70)/2+(F71+F72)/2+(F72+F73)/2)/20</f>
        <v>0.26576980179535148</v>
      </c>
      <c r="G74" s="121">
        <f>((G53+G54)/2+(G54+G55)/2+(G55+G56)/2+(G56+G57)/2+(G57+G58)/2+(G58+G59)/2+(G59+G60)/2+(G60+G61)/2+(G61+G62)/2+(G62+G63)/2+(G63+G64)/2+(G64+G65)/2+(G65+G66)/2+(G66+G67)/2+(G67+G68)/2+(G68+G69)/2+(G69+G70)/2+(G71+G72)/2+(G72+G73)/2)/20</f>
        <v>0.24952904465170569</v>
      </c>
      <c r="H74" s="121">
        <f>((H53+H54)/2+(H54+H55)/2+(H55+H56)/2+(H56+H57)/2+(H57+H58)/2+(H58+H59)/2+(H59+H60)/2+(H60+H61)/2+(H61+H62)/2+(H62+H63)/2+(H63+H64)/2+(H64+H65)/2+(H65+H66)/2+(H66+H67)/2+(H67+H68)/2+(H68+H69)/2+(H69+H70)/2+(H71+H72)/2+(H72+H73)/2)/20</f>
        <v>0.22630453789980759</v>
      </c>
      <c r="I74" s="121">
        <f>((I53+I54)/2+(I54+I55)/2+(I55+I56)/2+(I56+I57)/2+(I57+I58)/2+(I58+I59)/2+(I59+I60)/2+(I60+I61)/2+(I61+I62)/2+(I62+I63)/2+(I63+I64)/2+(I64+I65)/2+(I65+I66)/2+(I66+I67)/2+(I67+I68)/2+(I68+I69)/2+(I69+I70)/2+(I71+I72)/2+(I72+I73)/2)/20</f>
        <v>0.19301853651975048</v>
      </c>
    </row>
    <row r="76" spans="4:9" ht="15.75" x14ac:dyDescent="0.3">
      <c r="D76" s="2" t="s">
        <v>108</v>
      </c>
      <c r="E76" s="120" t="s">
        <v>107</v>
      </c>
    </row>
    <row r="77" spans="4:9" x14ac:dyDescent="0.2">
      <c r="D77" s="119">
        <v>0</v>
      </c>
      <c r="E77" s="3">
        <v>1</v>
      </c>
    </row>
    <row r="78" spans="4:9" x14ac:dyDescent="0.2">
      <c r="D78" s="119">
        <v>1</v>
      </c>
      <c r="E78" s="3">
        <v>1</v>
      </c>
    </row>
  </sheetData>
  <sheetProtection password="CECE" sheet="1" objects="1" scenarios="1"/>
  <customSheetViews>
    <customSheetView guid="{B4134397-3F37-4373-A527-802F75729C17}" showGridLines="0" topLeftCell="A13">
      <selection activeCell="R71" sqref="R71"/>
      <pageMargins left="0.7" right="0.7" top="0.78740157499999996" bottom="0.78740157499999996" header="0.3" footer="0.3"/>
      <pageSetup paperSize="9" orientation="portrait" r:id="rId1"/>
    </customSheetView>
  </customSheetViews>
  <mergeCells count="2">
    <mergeCell ref="B1:I2"/>
    <mergeCell ref="B3:I3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64"/>
  <sheetViews>
    <sheetView showGridLines="0" topLeftCell="B19" workbookViewId="0">
      <selection activeCell="M32" sqref="M32"/>
    </sheetView>
  </sheetViews>
  <sheetFormatPr baseColWidth="10" defaultRowHeight="12.75" x14ac:dyDescent="0.2"/>
  <cols>
    <col min="2" max="2" width="20.5" bestFit="1" customWidth="1"/>
    <col min="3" max="3" width="10.5" bestFit="1" customWidth="1"/>
    <col min="4" max="4" width="10.83203125" bestFit="1" customWidth="1"/>
    <col min="5" max="5" width="7" bestFit="1" customWidth="1"/>
    <col min="6" max="6" width="7.33203125" bestFit="1" customWidth="1"/>
    <col min="7" max="7" width="6.33203125" bestFit="1" customWidth="1"/>
    <col min="8" max="9" width="7.33203125" bestFit="1" customWidth="1"/>
    <col min="10" max="10" width="8.5" bestFit="1" customWidth="1"/>
  </cols>
  <sheetData>
    <row r="1" spans="2:11" ht="18" x14ac:dyDescent="0.2">
      <c r="B1" s="167" t="s">
        <v>139</v>
      </c>
      <c r="C1" s="177"/>
      <c r="D1" s="177"/>
      <c r="E1" s="177"/>
      <c r="F1" s="177"/>
      <c r="G1" s="177"/>
      <c r="H1" s="177"/>
      <c r="I1" s="178"/>
      <c r="J1" s="147" t="s">
        <v>140</v>
      </c>
    </row>
    <row r="2" spans="2:11" ht="30" customHeight="1" x14ac:dyDescent="0.2">
      <c r="B2" s="179" t="s">
        <v>143</v>
      </c>
      <c r="C2" s="180"/>
      <c r="D2" s="180"/>
      <c r="E2" s="180"/>
      <c r="F2" s="180"/>
      <c r="G2" s="180"/>
      <c r="H2" s="180"/>
      <c r="I2" s="181"/>
    </row>
    <row r="3" spans="2:11" x14ac:dyDescent="0.2">
      <c r="B3" s="176" t="s">
        <v>101</v>
      </c>
      <c r="C3" s="176"/>
      <c r="D3" s="176"/>
      <c r="E3" s="176"/>
      <c r="F3" s="176"/>
      <c r="G3" s="176"/>
      <c r="H3" s="176"/>
      <c r="I3" s="176"/>
    </row>
    <row r="4" spans="2:11" x14ac:dyDescent="0.2">
      <c r="B4" s="176"/>
      <c r="C4" s="176"/>
      <c r="D4" s="176"/>
      <c r="E4" s="176"/>
      <c r="F4" s="176"/>
      <c r="G4" s="176"/>
      <c r="H4" s="176"/>
      <c r="I4" s="176"/>
    </row>
    <row r="5" spans="2:11" ht="13.5" x14ac:dyDescent="0.25">
      <c r="B5" s="69"/>
      <c r="C5" s="89" t="s">
        <v>99</v>
      </c>
      <c r="D5" s="5"/>
      <c r="E5" s="110">
        <v>1</v>
      </c>
      <c r="F5" s="110">
        <v>1.5</v>
      </c>
      <c r="G5" s="110">
        <v>2</v>
      </c>
      <c r="H5" s="110">
        <v>2.5</v>
      </c>
      <c r="I5" s="110">
        <v>3.8</v>
      </c>
    </row>
    <row r="6" spans="2:11" ht="13.5" x14ac:dyDescent="0.25">
      <c r="B6" s="69" t="s">
        <v>0</v>
      </c>
      <c r="C6" s="70"/>
      <c r="D6" s="5"/>
      <c r="E6" s="111"/>
      <c r="F6" s="111"/>
      <c r="G6" s="111"/>
      <c r="H6" s="111"/>
      <c r="I6" s="111"/>
    </row>
    <row r="7" spans="2:11" ht="15" x14ac:dyDescent="0.3">
      <c r="B7" s="70" t="s">
        <v>44</v>
      </c>
      <c r="C7" s="88" t="s">
        <v>84</v>
      </c>
      <c r="D7" s="5"/>
      <c r="E7" s="112">
        <v>20000</v>
      </c>
      <c r="F7" s="112">
        <v>20000</v>
      </c>
      <c r="G7" s="112">
        <v>20000</v>
      </c>
      <c r="H7" s="112">
        <v>20000</v>
      </c>
      <c r="I7" s="112">
        <v>20000</v>
      </c>
      <c r="J7" s="9" t="s">
        <v>53</v>
      </c>
    </row>
    <row r="8" spans="2:11" ht="13.5" x14ac:dyDescent="0.25">
      <c r="B8" s="70" t="s">
        <v>40</v>
      </c>
      <c r="C8" s="88" t="s">
        <v>32</v>
      </c>
      <c r="D8" s="6" t="s">
        <v>55</v>
      </c>
      <c r="E8" s="113">
        <v>1.0000100000000001</v>
      </c>
      <c r="F8" s="114">
        <v>1.5</v>
      </c>
      <c r="G8" s="114">
        <v>2</v>
      </c>
      <c r="H8" s="114">
        <v>2.5</v>
      </c>
      <c r="I8" s="114">
        <v>3.8058100000000001</v>
      </c>
      <c r="J8" s="146" t="s">
        <v>53</v>
      </c>
      <c r="K8" s="34"/>
    </row>
    <row r="9" spans="2:11" ht="15" x14ac:dyDescent="0.3">
      <c r="B9" s="70" t="s">
        <v>28</v>
      </c>
      <c r="C9" s="88" t="s">
        <v>30</v>
      </c>
      <c r="D9" s="6" t="s">
        <v>74</v>
      </c>
      <c r="E9" s="115">
        <f>E8*E7*10^3/(E10*2*PI()*E12^2*E14)</f>
        <v>34.539178524593375</v>
      </c>
      <c r="F9" s="115">
        <f>F8*F7*10^3/(F10*2*PI()*F12^2*F14)</f>
        <v>51.808249704393013</v>
      </c>
      <c r="G9" s="115">
        <f>G8*G7*10^3/(G10*2*PI()*G12^2*G14)</f>
        <v>69.077666272524013</v>
      </c>
      <c r="H9" s="115">
        <f>H8*H7*10^3/(H10*2*PI()*H12^2*H14)</f>
        <v>86.34708284065502</v>
      </c>
      <c r="I9" s="115">
        <f>I8*I7*10^3/(I10*2*PI()*I12^2*I14)</f>
        <v>131.4482365383173</v>
      </c>
    </row>
    <row r="10" spans="2:11" ht="14.25" thickBot="1" x14ac:dyDescent="0.3">
      <c r="B10" s="91" t="s">
        <v>29</v>
      </c>
      <c r="C10" s="92" t="s">
        <v>31</v>
      </c>
      <c r="D10" s="93" t="s">
        <v>51</v>
      </c>
      <c r="E10" s="116">
        <v>0.12</v>
      </c>
      <c r="F10" s="116">
        <v>0.12</v>
      </c>
      <c r="G10" s="116">
        <v>0.12</v>
      </c>
      <c r="H10" s="116">
        <v>0.12</v>
      </c>
      <c r="I10" s="116">
        <v>0.12</v>
      </c>
    </row>
    <row r="11" spans="2:11" ht="15.75" thickTop="1" x14ac:dyDescent="0.3">
      <c r="B11" s="79" t="s">
        <v>1</v>
      </c>
      <c r="C11" s="90" t="s">
        <v>85</v>
      </c>
      <c r="D11" s="33" t="s">
        <v>51</v>
      </c>
      <c r="E11" s="117">
        <v>120</v>
      </c>
      <c r="F11" s="117">
        <v>120</v>
      </c>
      <c r="G11" s="117">
        <v>120</v>
      </c>
      <c r="H11" s="117">
        <v>120</v>
      </c>
      <c r="I11" s="117">
        <v>120</v>
      </c>
    </row>
    <row r="12" spans="2:11" ht="15" x14ac:dyDescent="0.3">
      <c r="B12" s="70" t="s">
        <v>3</v>
      </c>
      <c r="C12" s="88" t="s">
        <v>86</v>
      </c>
      <c r="D12" s="6" t="s">
        <v>51</v>
      </c>
      <c r="E12" s="111">
        <v>80</v>
      </c>
      <c r="F12" s="111">
        <v>80</v>
      </c>
      <c r="G12" s="111">
        <v>80</v>
      </c>
      <c r="H12" s="111">
        <v>80</v>
      </c>
      <c r="I12" s="111">
        <v>80</v>
      </c>
    </row>
    <row r="13" spans="2:11" ht="15" x14ac:dyDescent="0.3">
      <c r="B13" s="70" t="s">
        <v>4</v>
      </c>
      <c r="C13" s="88" t="s">
        <v>87</v>
      </c>
      <c r="D13" s="6" t="s">
        <v>51</v>
      </c>
      <c r="E13" s="111">
        <v>20</v>
      </c>
      <c r="F13" s="111">
        <v>20</v>
      </c>
      <c r="G13" s="111">
        <v>20</v>
      </c>
      <c r="H13" s="111">
        <v>20</v>
      </c>
      <c r="I13" s="111">
        <v>20</v>
      </c>
    </row>
    <row r="14" spans="2:11" ht="13.5" x14ac:dyDescent="0.25">
      <c r="B14" s="70" t="s">
        <v>6</v>
      </c>
      <c r="C14" s="88" t="s">
        <v>7</v>
      </c>
      <c r="D14" s="6" t="s">
        <v>51</v>
      </c>
      <c r="E14" s="111">
        <v>120</v>
      </c>
      <c r="F14" s="111">
        <v>120</v>
      </c>
      <c r="G14" s="111">
        <v>120</v>
      </c>
      <c r="H14" s="111">
        <v>120</v>
      </c>
      <c r="I14" s="111">
        <v>120</v>
      </c>
    </row>
    <row r="15" spans="2:11" ht="13.5" x14ac:dyDescent="0.25">
      <c r="B15" s="70" t="s">
        <v>8</v>
      </c>
      <c r="C15" s="88" t="s">
        <v>9</v>
      </c>
      <c r="D15" s="6" t="s">
        <v>51</v>
      </c>
      <c r="E15" s="111" t="s">
        <v>10</v>
      </c>
      <c r="F15" s="111" t="s">
        <v>10</v>
      </c>
      <c r="G15" s="111" t="s">
        <v>10</v>
      </c>
      <c r="H15" s="111" t="s">
        <v>10</v>
      </c>
      <c r="I15" s="111" t="s">
        <v>10</v>
      </c>
    </row>
    <row r="16" spans="2:11" ht="13.5" x14ac:dyDescent="0.25">
      <c r="B16" s="70" t="s">
        <v>11</v>
      </c>
      <c r="C16" s="88" t="s">
        <v>9</v>
      </c>
      <c r="D16" s="6" t="s">
        <v>51</v>
      </c>
      <c r="E16" s="111" t="s">
        <v>10</v>
      </c>
      <c r="F16" s="111" t="s">
        <v>10</v>
      </c>
      <c r="G16" s="111" t="s">
        <v>10</v>
      </c>
      <c r="H16" s="111" t="s">
        <v>10</v>
      </c>
      <c r="I16" s="111" t="s">
        <v>10</v>
      </c>
    </row>
    <row r="17" spans="2:12" ht="15" x14ac:dyDescent="0.3">
      <c r="B17" s="70" t="s">
        <v>12</v>
      </c>
      <c r="C17" s="88" t="s">
        <v>88</v>
      </c>
      <c r="D17" s="6" t="s">
        <v>51</v>
      </c>
      <c r="E17" s="112">
        <v>79300</v>
      </c>
      <c r="F17" s="112">
        <v>79300</v>
      </c>
      <c r="G17" s="112">
        <v>79300</v>
      </c>
      <c r="H17" s="112">
        <v>79300</v>
      </c>
      <c r="I17" s="112">
        <v>79300</v>
      </c>
    </row>
    <row r="18" spans="2:12" ht="15.75" thickBot="1" x14ac:dyDescent="0.35">
      <c r="B18" s="95" t="s">
        <v>14</v>
      </c>
      <c r="C18" s="96" t="s">
        <v>89</v>
      </c>
      <c r="D18" s="97" t="s">
        <v>51</v>
      </c>
      <c r="E18" s="118">
        <v>79300</v>
      </c>
      <c r="F18" s="118">
        <v>79300</v>
      </c>
      <c r="G18" s="118">
        <v>79300</v>
      </c>
      <c r="H18" s="118">
        <v>79300</v>
      </c>
      <c r="I18" s="118">
        <v>79300</v>
      </c>
    </row>
    <row r="19" spans="2:12" ht="13.5" x14ac:dyDescent="0.25">
      <c r="B19" s="94" t="s">
        <v>16</v>
      </c>
      <c r="C19" s="76"/>
      <c r="D19" s="46"/>
      <c r="E19" s="77"/>
      <c r="F19" s="78"/>
      <c r="G19" s="78"/>
      <c r="H19" s="78"/>
      <c r="I19" s="78"/>
    </row>
    <row r="20" spans="2:12" ht="15" x14ac:dyDescent="0.3">
      <c r="B20" s="79" t="s">
        <v>17</v>
      </c>
      <c r="C20" s="80" t="s">
        <v>90</v>
      </c>
      <c r="D20" s="33" t="s">
        <v>34</v>
      </c>
      <c r="E20" s="72">
        <f t="shared" ref="E20:I21" si="0">E12/E11</f>
        <v>0.66666666666666663</v>
      </c>
      <c r="F20" s="73">
        <f t="shared" si="0"/>
        <v>0.66666666666666663</v>
      </c>
      <c r="G20" s="73">
        <f t="shared" si="0"/>
        <v>0.66666666666666663</v>
      </c>
      <c r="H20" s="73">
        <f t="shared" si="0"/>
        <v>0.66666666666666663</v>
      </c>
      <c r="I20" s="73">
        <f t="shared" si="0"/>
        <v>0.66666666666666663</v>
      </c>
      <c r="L20" s="34"/>
    </row>
    <row r="21" spans="2:12" ht="15" x14ac:dyDescent="0.3">
      <c r="B21" s="70" t="s">
        <v>17</v>
      </c>
      <c r="C21" s="45" t="s">
        <v>91</v>
      </c>
      <c r="D21" s="6" t="s">
        <v>35</v>
      </c>
      <c r="E21" s="73">
        <f t="shared" si="0"/>
        <v>0.25</v>
      </c>
      <c r="F21" s="73">
        <f t="shared" si="0"/>
        <v>0.25</v>
      </c>
      <c r="G21" s="73">
        <f t="shared" si="0"/>
        <v>0.25</v>
      </c>
      <c r="H21" s="73">
        <f t="shared" si="0"/>
        <v>0.25</v>
      </c>
      <c r="I21" s="73">
        <f t="shared" si="0"/>
        <v>0.25</v>
      </c>
      <c r="L21" s="34"/>
    </row>
    <row r="22" spans="2:12" ht="15" x14ac:dyDescent="0.3">
      <c r="B22" s="70" t="s">
        <v>20</v>
      </c>
      <c r="C22" s="45" t="s">
        <v>92</v>
      </c>
      <c r="D22" s="6" t="s">
        <v>36</v>
      </c>
      <c r="E22" s="73">
        <f>E14/E11</f>
        <v>1</v>
      </c>
      <c r="F22" s="73">
        <f>F14/F11</f>
        <v>1</v>
      </c>
      <c r="G22" s="73">
        <f>G14/G11</f>
        <v>1</v>
      </c>
      <c r="H22" s="73">
        <f>H14/H11</f>
        <v>1</v>
      </c>
      <c r="I22" s="73">
        <f>I14/I11</f>
        <v>1</v>
      </c>
      <c r="L22" s="34"/>
    </row>
    <row r="23" spans="2:12" ht="15" x14ac:dyDescent="0.3">
      <c r="B23" s="70" t="s">
        <v>21</v>
      </c>
      <c r="C23" s="45" t="s">
        <v>93</v>
      </c>
      <c r="D23" s="6" t="s">
        <v>37</v>
      </c>
      <c r="E23" s="73">
        <f>E17/E18</f>
        <v>1</v>
      </c>
      <c r="F23" s="73">
        <f>F18/F17</f>
        <v>1</v>
      </c>
      <c r="G23" s="73">
        <f>G18/G17</f>
        <v>1</v>
      </c>
      <c r="H23" s="73">
        <f>H18/H17</f>
        <v>1</v>
      </c>
      <c r="I23" s="73">
        <f>I18/I17</f>
        <v>1</v>
      </c>
      <c r="J23" t="s">
        <v>53</v>
      </c>
      <c r="L23" s="34"/>
    </row>
    <row r="24" spans="2:12" ht="15" x14ac:dyDescent="0.3">
      <c r="B24" s="81" t="s">
        <v>41</v>
      </c>
      <c r="C24" s="150" t="s">
        <v>141</v>
      </c>
      <c r="D24" s="151" t="s">
        <v>64</v>
      </c>
      <c r="E24" s="152">
        <v>0.98724500000000004</v>
      </c>
      <c r="F24" s="152">
        <v>0.409493</v>
      </c>
      <c r="G24" s="152">
        <v>0.23859559999999999</v>
      </c>
      <c r="H24" s="152">
        <v>0.137738</v>
      </c>
      <c r="I24" s="152">
        <v>1.0000000000000001E-5</v>
      </c>
      <c r="J24" s="153" t="s">
        <v>66</v>
      </c>
      <c r="K24" s="40"/>
      <c r="L24" s="41" t="s">
        <v>53</v>
      </c>
    </row>
    <row r="25" spans="2:12" ht="13.5" x14ac:dyDescent="0.25">
      <c r="B25" s="82" t="s">
        <v>42</v>
      </c>
      <c r="C25" s="45"/>
      <c r="D25" s="45" t="s">
        <v>73</v>
      </c>
      <c r="E25" s="74">
        <f>(1/E8-E24)*E26/(1-E24)*(E27+E28)+1</f>
        <v>8.9746597486950463E-8</v>
      </c>
      <c r="F25" s="74">
        <f>(1/F8-F24)*F26/(1-F24)*(F27+F28)+1</f>
        <v>-4.2989301451967776E-7</v>
      </c>
      <c r="G25" s="74">
        <f>(1/G8-G24)*G26/(1-G24)*(G27+G28)+1</f>
        <v>-5.8163948124523301E-7</v>
      </c>
      <c r="H25" s="74">
        <f>(1/H8-H24)*H26/(1-H24)*(H27+H28)+1</f>
        <v>-2.7793875712056604E-7</v>
      </c>
      <c r="I25" s="74">
        <f>(1/I8-I24)*I26/(1-I24)*(I27+I28)+1</f>
        <v>-8.038505701080112E-7</v>
      </c>
      <c r="L25" s="41" t="s">
        <v>53</v>
      </c>
    </row>
    <row r="26" spans="2:12" ht="13.5" x14ac:dyDescent="0.25">
      <c r="B26" s="70" t="s">
        <v>23</v>
      </c>
      <c r="C26" s="45" t="s">
        <v>24</v>
      </c>
      <c r="D26" s="6"/>
      <c r="E26" s="75">
        <f>((1-E24)^2*E22^2*E23*8/(1-E21^4)/(1-E20^2))^0.5</f>
        <v>4.8496634536962978E-2</v>
      </c>
      <c r="F26" s="73">
        <f>((1-F24)^2*F22^2*F23*8/(1-F21^4)/(1-F20^2))^0.5</f>
        <v>2.2452059718164237</v>
      </c>
      <c r="G26" s="73">
        <f>((1-G24)^2*G22^2*G23*8/(1-G21^4)/(1-G20^2))^0.5</f>
        <v>2.8949863521470554</v>
      </c>
      <c r="H26" s="73">
        <f>((1-H24)^2*H22^2*H23*8/(1-H21^4)/(1-H20^2))^0.5</f>
        <v>3.2784637466962674</v>
      </c>
      <c r="I26" s="73">
        <f>((1-I24)^2*I22^2*I23*8/(1-I21^4)/(1-I20^2))^0.5</f>
        <v>3.8021285433647791</v>
      </c>
      <c r="L26" s="43"/>
    </row>
    <row r="27" spans="2:12" ht="15.75" x14ac:dyDescent="0.25">
      <c r="B27" s="70" t="s">
        <v>25</v>
      </c>
      <c r="C27" s="45" t="s">
        <v>26</v>
      </c>
      <c r="D27" s="6" t="s">
        <v>38</v>
      </c>
      <c r="E27" s="71">
        <f>-1/(2.71828^(2*E26)-1)</f>
        <v>-9.8180822061795805</v>
      </c>
      <c r="F27" s="71">
        <f>-1/(2.71828^(2*F26)-1)</f>
        <v>-1.1343283271205467E-2</v>
      </c>
      <c r="G27" s="71">
        <f>-1/(2.71828^(2*G26)-1)</f>
        <v>-3.0674580821546801E-3</v>
      </c>
      <c r="H27" s="71">
        <f>-1/(2.71828^(2*H26)-1)</f>
        <v>-1.4222689586737033E-3</v>
      </c>
      <c r="I27" s="71">
        <f>-1/(2.71828^(2*I26)-1)</f>
        <v>-4.9857650025028513E-4</v>
      </c>
      <c r="L27" s="43"/>
    </row>
    <row r="28" spans="2:12" ht="16.5" thickBot="1" x14ac:dyDescent="0.3">
      <c r="B28" s="95" t="s">
        <v>25</v>
      </c>
      <c r="C28" s="98" t="s">
        <v>27</v>
      </c>
      <c r="D28" s="97" t="s">
        <v>39</v>
      </c>
      <c r="E28" s="99">
        <f>-1/(1-2.71828^(-2*E26))</f>
        <v>-10.818082206179575</v>
      </c>
      <c r="F28" s="99">
        <f>-1/(1-2.71828^(-2*F26))</f>
        <v>-1.0113432832712055</v>
      </c>
      <c r="G28" s="99">
        <f>-1/(1-2.71828^(-2*G26))</f>
        <v>-1.0030674580821546</v>
      </c>
      <c r="H28" s="99">
        <f>-1/(1-2.71828^(-2*H26))</f>
        <v>-1.0014222689586738</v>
      </c>
      <c r="I28" s="99">
        <f>-1/(1-2.71828^(-2*I26))</f>
        <v>-1.0004985765002503</v>
      </c>
      <c r="L28" s="42" t="s">
        <v>72</v>
      </c>
    </row>
    <row r="29" spans="2:12" ht="13.5" x14ac:dyDescent="0.25">
      <c r="B29" s="84" t="s">
        <v>100</v>
      </c>
      <c r="C29" s="100"/>
      <c r="D29" s="54"/>
      <c r="E29" s="83"/>
      <c r="F29" s="87"/>
      <c r="G29" s="87"/>
      <c r="H29" s="87"/>
      <c r="I29" s="87"/>
      <c r="L29" s="42"/>
    </row>
    <row r="30" spans="2:12" ht="15" x14ac:dyDescent="0.3">
      <c r="B30" s="36" t="s">
        <v>76</v>
      </c>
      <c r="C30" s="37" t="s">
        <v>94</v>
      </c>
      <c r="D30" s="85"/>
      <c r="E30" s="86">
        <f>E7*1000/(2*PI()*E12^2*E14)</f>
        <v>4.1446599763514413</v>
      </c>
      <c r="F30" s="86">
        <f>F7*1000/(2*PI()*F12^2*F14)</f>
        <v>4.1446599763514413</v>
      </c>
      <c r="G30" s="86">
        <f>G7*1000/(2*PI()*G12^2*G14)</f>
        <v>4.1446599763514413</v>
      </c>
      <c r="H30" s="86">
        <f>H7*1000/(2*PI()*H12^2*H14)</f>
        <v>4.1446599763514413</v>
      </c>
      <c r="I30" s="86">
        <f>I7*1000/(2*PI()*I12^2*I14)</f>
        <v>4.1446599763514413</v>
      </c>
      <c r="J30" s="39"/>
      <c r="K30" s="39"/>
      <c r="L30" s="41" t="s">
        <v>53</v>
      </c>
    </row>
    <row r="31" spans="2:12" ht="15.75" thickBot="1" x14ac:dyDescent="0.35">
      <c r="B31" s="105" t="s">
        <v>67</v>
      </c>
      <c r="C31" s="106" t="s">
        <v>95</v>
      </c>
      <c r="D31" s="106" t="s">
        <v>68</v>
      </c>
      <c r="E31" s="107">
        <f>E9*E10</f>
        <v>4.1447014229512051</v>
      </c>
      <c r="F31" s="107">
        <f>F9*F10</f>
        <v>6.2169899645271611</v>
      </c>
      <c r="G31" s="107">
        <f>G9*G10</f>
        <v>8.2893199527028809</v>
      </c>
      <c r="H31" s="107">
        <f>H9*H10</f>
        <v>10.361649940878602</v>
      </c>
      <c r="I31" s="107">
        <f>I9*I10</f>
        <v>15.773788384598076</v>
      </c>
      <c r="J31" s="39"/>
      <c r="K31" s="39"/>
      <c r="L31" s="41" t="s">
        <v>53</v>
      </c>
    </row>
    <row r="32" spans="2:12" ht="15.75" thickTop="1" x14ac:dyDescent="0.3">
      <c r="B32" s="10" t="s">
        <v>56</v>
      </c>
      <c r="C32" s="10" t="s">
        <v>96</v>
      </c>
      <c r="D32" s="10" t="s">
        <v>70</v>
      </c>
      <c r="E32" s="104">
        <f>-(1-E8*E24)/(1-E24)*E26*(E27*2.718281^E26+E28*2.71828^(-E26))</f>
        <v>0.9988350986220722</v>
      </c>
      <c r="F32" s="104">
        <f>-(1-F8*F24)/(1-F24)*F26*(F27*2.718281^F26+F28*2.71828^(-F26))</f>
        <v>0.31419390467980218</v>
      </c>
      <c r="G32" s="104">
        <f>-(1-G8*G24)/(1-G24)*G26*(G27*2.718281^G26+G28*2.71828^(-G26))</f>
        <v>0.22052541262999334</v>
      </c>
      <c r="H32" s="104">
        <f>-(1-H8*H24)/(1-H24)*H26*(H27*2.718281^H26+H28*2.71828^(-H26))</f>
        <v>0.18816388081616128</v>
      </c>
      <c r="I32" s="104">
        <f>-(1-I8*I24)/(1-I24)*I26*(I27*2.718281^I26+I28*2.71828^(-I26))</f>
        <v>0.16983181425524232</v>
      </c>
      <c r="L32" s="41" t="s">
        <v>53</v>
      </c>
    </row>
    <row r="33" spans="2:12" ht="15" x14ac:dyDescent="0.3">
      <c r="B33" s="7" t="s">
        <v>69</v>
      </c>
      <c r="C33" s="7" t="s">
        <v>97</v>
      </c>
      <c r="D33" s="7" t="s">
        <v>71</v>
      </c>
      <c r="E33" s="16">
        <v>1</v>
      </c>
      <c r="F33" s="16">
        <v>1</v>
      </c>
      <c r="G33" s="16">
        <v>1</v>
      </c>
      <c r="H33" s="16">
        <v>1</v>
      </c>
      <c r="I33" s="16">
        <v>1</v>
      </c>
      <c r="L33" s="44"/>
    </row>
    <row r="34" spans="2:12" ht="15.75" thickBot="1" x14ac:dyDescent="0.35">
      <c r="B34" s="101" t="s">
        <v>45</v>
      </c>
      <c r="C34" s="102" t="s">
        <v>98</v>
      </c>
      <c r="D34" s="101" t="s">
        <v>75</v>
      </c>
      <c r="E34" s="103">
        <f>E10*E9/(E7*1000/(2*PI()*E12^2*E14))</f>
        <v>1.0000100000000001</v>
      </c>
      <c r="F34" s="103">
        <f>F10*F9/(F7*1000/(2*PI()*F12^2*F14))</f>
        <v>1.4999999999999998</v>
      </c>
      <c r="G34" s="103">
        <f>G10*G9/(G7*1000/(2*PI()*G12^2*G14))</f>
        <v>1.9999999999999996</v>
      </c>
      <c r="H34" s="103">
        <f>H10*H9/(H7*1000/(2*PI()*H12^2*H14))</f>
        <v>2.4999999999999996</v>
      </c>
      <c r="I34" s="103">
        <f>I10*I9/(I7*1000/(2*PI()*I12^2*I14))</f>
        <v>3.8058099999999992</v>
      </c>
      <c r="L34" s="44"/>
    </row>
    <row r="35" spans="2:12" x14ac:dyDescent="0.2">
      <c r="C35" s="4"/>
    </row>
    <row r="36" spans="2:12" x14ac:dyDescent="0.2">
      <c r="D36" s="1" t="s">
        <v>52</v>
      </c>
      <c r="E36" s="55">
        <v>1</v>
      </c>
      <c r="F36" s="38">
        <v>1.5</v>
      </c>
      <c r="G36" s="51">
        <v>2</v>
      </c>
      <c r="H36" s="52">
        <v>2.5</v>
      </c>
      <c r="I36" s="53">
        <v>3.81</v>
      </c>
    </row>
    <row r="37" spans="2:12" ht="14.25" x14ac:dyDescent="0.25">
      <c r="D37" s="9"/>
      <c r="E37" s="56" t="s">
        <v>77</v>
      </c>
      <c r="F37" s="13" t="s">
        <v>47</v>
      </c>
      <c r="G37" s="11" t="s">
        <v>48</v>
      </c>
      <c r="H37" s="12" t="s">
        <v>49</v>
      </c>
      <c r="I37" s="22" t="s">
        <v>50</v>
      </c>
    </row>
    <row r="38" spans="2:12" x14ac:dyDescent="0.2">
      <c r="D38" s="8"/>
      <c r="E38" s="57">
        <v>0</v>
      </c>
      <c r="F38" s="23">
        <v>0</v>
      </c>
      <c r="G38" s="24">
        <v>0</v>
      </c>
      <c r="H38" s="25">
        <v>0</v>
      </c>
      <c r="I38" s="26">
        <v>0</v>
      </c>
    </row>
    <row r="39" spans="2:12" ht="15.75" x14ac:dyDescent="0.3">
      <c r="D39" s="31" t="s">
        <v>142</v>
      </c>
      <c r="E39" s="58">
        <f>E24</f>
        <v>0.98724500000000004</v>
      </c>
      <c r="F39" s="27">
        <f>F24</f>
        <v>0.409493</v>
      </c>
      <c r="G39" s="28">
        <f>G24</f>
        <v>0.23859559999999999</v>
      </c>
      <c r="H39" s="29">
        <f>H24</f>
        <v>0.137738</v>
      </c>
      <c r="I39" s="30">
        <f>I24</f>
        <v>1.0000000000000001E-5</v>
      </c>
    </row>
    <row r="40" spans="2:12" x14ac:dyDescent="0.2">
      <c r="D40" s="8"/>
      <c r="E40" s="57">
        <f>E$39+(1-E$39)/9</f>
        <v>0.98866222222222222</v>
      </c>
      <c r="F40" s="23">
        <f>F$39+(1-F$39)/9</f>
        <v>0.47510488888888891</v>
      </c>
      <c r="G40" s="24">
        <f>G$39+(1-G$39)/9</f>
        <v>0.32319608888888884</v>
      </c>
      <c r="H40" s="25">
        <f>H$39+(1-H$39)/9</f>
        <v>0.23354488888888889</v>
      </c>
      <c r="I40" s="26">
        <f>I$39+(1-I$39)/9</f>
        <v>0.11112</v>
      </c>
    </row>
    <row r="41" spans="2:12" x14ac:dyDescent="0.2">
      <c r="D41" s="8"/>
      <c r="E41" s="57">
        <f>E$39+2*(1-E$39)/9</f>
        <v>0.99007944444444451</v>
      </c>
      <c r="F41" s="23">
        <f>F$39+2*(1-F$39)/9</f>
        <v>0.54071677777777771</v>
      </c>
      <c r="G41" s="24">
        <f>G$39+2*(1-G$39)/9</f>
        <v>0.40779657777777778</v>
      </c>
      <c r="H41" s="25">
        <f>H$39+2*(1-H$39)/9</f>
        <v>0.3293517777777778</v>
      </c>
      <c r="I41" s="26">
        <f>I$39+2*(1-I$39)/9</f>
        <v>0.22223000000000001</v>
      </c>
    </row>
    <row r="42" spans="2:12" x14ac:dyDescent="0.2">
      <c r="D42" s="8"/>
      <c r="E42" s="57">
        <f>E$39+3*(1-E$39)/9</f>
        <v>0.99149666666666669</v>
      </c>
      <c r="F42" s="23">
        <f>F$39+3*(1-F$39)/9</f>
        <v>0.60632866666666663</v>
      </c>
      <c r="G42" s="24">
        <f>G$39+3*(1-G$39)/9</f>
        <v>0.49239706666666661</v>
      </c>
      <c r="H42" s="25">
        <f>H$39+3*(1-H$39)/9</f>
        <v>0.42515866666666668</v>
      </c>
      <c r="I42" s="26">
        <f>I$39+3*(1-I$39)/9</f>
        <v>0.33334000000000003</v>
      </c>
    </row>
    <row r="43" spans="2:12" x14ac:dyDescent="0.2">
      <c r="D43" s="8"/>
      <c r="E43" s="57">
        <f>E$39+4*(1-E$39)/9</f>
        <v>0.99291388888888887</v>
      </c>
      <c r="F43" s="23">
        <f>F$39+4*(1-F$39)/9</f>
        <v>0.67194055555555554</v>
      </c>
      <c r="G43" s="24">
        <f>G$39+4*(1-G$39)/9</f>
        <v>0.57699755555555554</v>
      </c>
      <c r="H43" s="25">
        <f>H$39+4*(1-H$39)/9</f>
        <v>0.52096555555555557</v>
      </c>
      <c r="I43" s="26">
        <f>I$39+4*(1-I$39)/9</f>
        <v>0.44445000000000001</v>
      </c>
    </row>
    <row r="44" spans="2:12" x14ac:dyDescent="0.2">
      <c r="D44" s="8"/>
      <c r="E44" s="57">
        <f>E$39+5*(1-E$39)/9</f>
        <v>0.99433111111111117</v>
      </c>
      <c r="F44" s="23">
        <f>F$39+5*(1-F$39)/9</f>
        <v>0.73755244444444445</v>
      </c>
      <c r="G44" s="24">
        <f>G$39+5*(1-G$39)/9</f>
        <v>0.66159804444444448</v>
      </c>
      <c r="H44" s="25">
        <f>H$39+5*(1-H$39)/9</f>
        <v>0.61677244444444446</v>
      </c>
      <c r="I44" s="26">
        <f>I$39+5*(1-I$39)/9</f>
        <v>0.55555999999999994</v>
      </c>
    </row>
    <row r="45" spans="2:12" x14ac:dyDescent="0.2">
      <c r="D45" s="8"/>
      <c r="E45" s="57">
        <f>E$39+6*(1-E$39)/9</f>
        <v>0.99574833333333335</v>
      </c>
      <c r="F45" s="23">
        <f>F$39+6*(1-F$39)/9</f>
        <v>0.80316433333333337</v>
      </c>
      <c r="G45" s="24">
        <f>G$39+6*(1-G$39)/9</f>
        <v>0.7461985333333333</v>
      </c>
      <c r="H45" s="25">
        <f>H$39+6*(1-H$39)/9</f>
        <v>0.71257933333333334</v>
      </c>
      <c r="I45" s="26">
        <f>I$39+6*(1-I$39)/9</f>
        <v>0.66666999999999998</v>
      </c>
    </row>
    <row r="46" spans="2:12" x14ac:dyDescent="0.2">
      <c r="D46" s="8"/>
      <c r="E46" s="57">
        <f>E$39+7*(1-E$39)/9</f>
        <v>0.99716555555555553</v>
      </c>
      <c r="F46" s="23">
        <f>F$39+7*(1-F$39)/9</f>
        <v>0.86877622222222228</v>
      </c>
      <c r="G46" s="24">
        <f>G$39+7*(1-G$39)/9</f>
        <v>0.83079902222222224</v>
      </c>
      <c r="H46" s="25">
        <f>H$39+7*(1-H$39)/9</f>
        <v>0.80838622222222223</v>
      </c>
      <c r="I46" s="26">
        <f>I$39+7*(1-I$39)/9</f>
        <v>0.77777999999999992</v>
      </c>
    </row>
    <row r="47" spans="2:12" x14ac:dyDescent="0.2">
      <c r="D47" s="8"/>
      <c r="E47" s="57">
        <f>E$39+8*(1-E$39)/9</f>
        <v>0.99858277777777782</v>
      </c>
      <c r="F47" s="23">
        <f>F$39+8*(1-F$39)/9</f>
        <v>0.93438811111111109</v>
      </c>
      <c r="G47" s="24">
        <f>G$39+8*(1-G$39)/9</f>
        <v>0.91539951111111106</v>
      </c>
      <c r="H47" s="25">
        <f>H$39+8*(1-H$39)/9</f>
        <v>0.90419311111111111</v>
      </c>
      <c r="I47" s="26">
        <f>I$39+8*(1-I$39)/9</f>
        <v>0.88888999999999996</v>
      </c>
    </row>
    <row r="48" spans="2:12" x14ac:dyDescent="0.2">
      <c r="D48" s="8"/>
      <c r="E48" s="57">
        <f>E$39+9*(1-E$39)/9</f>
        <v>1</v>
      </c>
      <c r="F48" s="23">
        <f>F$39+9*(1-F$39)/9</f>
        <v>1</v>
      </c>
      <c r="G48" s="24">
        <f>G$39+9*(1-G$39)/9</f>
        <v>1</v>
      </c>
      <c r="H48" s="25">
        <f>H$39+9*(1-H$39)/9</f>
        <v>1</v>
      </c>
      <c r="I48" s="26">
        <f>I$39+9*(1-I$39)/9</f>
        <v>0.99999999999999989</v>
      </c>
    </row>
    <row r="49" spans="4:9" x14ac:dyDescent="0.2">
      <c r="E49" s="17"/>
      <c r="F49" s="19"/>
      <c r="G49" s="18"/>
      <c r="H49" s="20"/>
      <c r="I49" s="21"/>
    </row>
    <row r="50" spans="4:9" ht="14.25" x14ac:dyDescent="0.25">
      <c r="E50" s="56" t="s">
        <v>79</v>
      </c>
      <c r="F50" s="13" t="s">
        <v>57</v>
      </c>
      <c r="G50" s="11" t="s">
        <v>46</v>
      </c>
      <c r="H50" s="12" t="s">
        <v>58</v>
      </c>
      <c r="I50" s="22" t="s">
        <v>59</v>
      </c>
    </row>
    <row r="51" spans="4:9" x14ac:dyDescent="0.2">
      <c r="E51" s="57">
        <f>E34</f>
        <v>1.0000100000000001</v>
      </c>
      <c r="F51" s="23">
        <f>F34</f>
        <v>1.4999999999999998</v>
      </c>
      <c r="G51" s="24">
        <f>G34</f>
        <v>1.9999999999999996</v>
      </c>
      <c r="H51" s="25">
        <f>H34</f>
        <v>2.4999999999999996</v>
      </c>
      <c r="I51" s="26">
        <f>I34</f>
        <v>3.8058099999999992</v>
      </c>
    </row>
    <row r="52" spans="4:9" ht="15.75" x14ac:dyDescent="0.3">
      <c r="D52" s="31" t="s">
        <v>142</v>
      </c>
      <c r="E52" s="58">
        <f>E34</f>
        <v>1.0000100000000001</v>
      </c>
      <c r="F52" s="27">
        <f>F34</f>
        <v>1.4999999999999998</v>
      </c>
      <c r="G52" s="28">
        <f>G34</f>
        <v>1.9999999999999996</v>
      </c>
      <c r="H52" s="29">
        <f>H34</f>
        <v>2.4999999999999996</v>
      </c>
      <c r="I52" s="30">
        <f>I34</f>
        <v>3.8058099999999992</v>
      </c>
    </row>
    <row r="53" spans="4:9" x14ac:dyDescent="0.2">
      <c r="E53" s="57">
        <f t="shared" ref="E53:E61" si="1">-(1-E$8*E$24)/(1-E$24)*E$26*(E$27*2.71828^((E40-E$24)/(1-0)*E$26)+E$28*2.71828^(-(E40-E$24)/(1-0)*E$26))</f>
        <v>1.0000065819982842</v>
      </c>
      <c r="F53" s="23">
        <f t="shared" ref="F53:I61" si="2">-(1-F$8*F$24)/(1-F$24)*F$26*(F$27*2.71828^((F40-F$24)/(1-F$24)*F$26)+F$28*2.71828^(-(F40-F$24)/(1-F$24)*F$26))</f>
        <v>1.1772116857031414</v>
      </c>
      <c r="G53" s="24">
        <f t="shared" si="2"/>
        <v>1.4538736574630695</v>
      </c>
      <c r="H53" s="25">
        <f t="shared" si="2"/>
        <v>1.7393940304202626</v>
      </c>
      <c r="I53" s="26">
        <f t="shared" si="2"/>
        <v>2.4961070331147286</v>
      </c>
    </row>
    <row r="54" spans="4:9" x14ac:dyDescent="0.2">
      <c r="E54" s="57">
        <f t="shared" si="1"/>
        <v>1.0000032584679714</v>
      </c>
      <c r="F54" s="23">
        <f t="shared" si="2"/>
        <v>0.92806589926087102</v>
      </c>
      <c r="G54" s="24">
        <f t="shared" si="2"/>
        <v>1.0594775730096955</v>
      </c>
      <c r="H54" s="25">
        <f t="shared" si="2"/>
        <v>1.2121601692337605</v>
      </c>
      <c r="I54" s="26">
        <f t="shared" si="2"/>
        <v>1.6385490946861083</v>
      </c>
    </row>
    <row r="55" spans="4:9" x14ac:dyDescent="0.2">
      <c r="E55" s="57">
        <f t="shared" si="1"/>
        <v>0.99999993966155021</v>
      </c>
      <c r="F55" s="23">
        <f t="shared" si="2"/>
        <v>0.73697740032332015</v>
      </c>
      <c r="G55" s="24">
        <f t="shared" si="2"/>
        <v>0.77565233302363534</v>
      </c>
      <c r="H55" s="25">
        <f t="shared" si="2"/>
        <v>0.84756065755216126</v>
      </c>
      <c r="I55" s="26">
        <f t="shared" si="2"/>
        <v>1.0778000791254294</v>
      </c>
    </row>
    <row r="56" spans="4:9" x14ac:dyDescent="0.2">
      <c r="E56" s="57">
        <f t="shared" si="1"/>
        <v>0.99999662557900515</v>
      </c>
      <c r="F56" s="23">
        <f t="shared" si="2"/>
        <v>0.59199221026623583</v>
      </c>
      <c r="G56" s="24">
        <f t="shared" si="2"/>
        <v>0.57277692686164616</v>
      </c>
      <c r="H56" s="25">
        <f t="shared" si="2"/>
        <v>0.59667753394003409</v>
      </c>
      <c r="I56" s="26">
        <f t="shared" si="2"/>
        <v>0.71228517744614261</v>
      </c>
    </row>
    <row r="57" spans="4:9" x14ac:dyDescent="0.2">
      <c r="E57" s="57">
        <f t="shared" si="1"/>
        <v>0.99999331622032062</v>
      </c>
      <c r="F57" s="23">
        <f t="shared" si="2"/>
        <v>0.4840404485242677</v>
      </c>
      <c r="G57" s="24">
        <f t="shared" si="2"/>
        <v>0.42967855620081852</v>
      </c>
      <c r="H57" s="25">
        <f t="shared" si="2"/>
        <v>0.42585005401224668</v>
      </c>
      <c r="I57" s="26">
        <f t="shared" si="2"/>
        <v>0.47579454301536994</v>
      </c>
    </row>
    <row r="58" spans="4:9" x14ac:dyDescent="0.2">
      <c r="E58" s="57">
        <f t="shared" si="1"/>
        <v>0.99999001158548073</v>
      </c>
      <c r="F58" s="23">
        <f t="shared" si="2"/>
        <v>0.40636894544309932</v>
      </c>
      <c r="G58" s="24">
        <f t="shared" si="2"/>
        <v>0.33142296656616921</v>
      </c>
      <c r="H58" s="25">
        <f t="shared" si="2"/>
        <v>0.3121584611386341</v>
      </c>
      <c r="I58" s="26">
        <f t="shared" si="2"/>
        <v>0.32548995346834142</v>
      </c>
    </row>
    <row r="59" spans="4:9" x14ac:dyDescent="0.2">
      <c r="E59" s="57">
        <f t="shared" si="1"/>
        <v>0.9999867116744704</v>
      </c>
      <c r="F59" s="23">
        <f t="shared" si="2"/>
        <v>0.3541187822876512</v>
      </c>
      <c r="G59" s="24">
        <f t="shared" si="2"/>
        <v>0.26775585546342767</v>
      </c>
      <c r="H59" s="25">
        <f t="shared" si="2"/>
        <v>0.24034886501618091</v>
      </c>
      <c r="I59" s="26">
        <f t="shared" si="2"/>
        <v>0.23414503916484411</v>
      </c>
    </row>
    <row r="60" spans="4:9" x14ac:dyDescent="0.2">
      <c r="E60" s="57">
        <f t="shared" si="1"/>
        <v>0.9999834164872734</v>
      </c>
      <c r="F60" s="23">
        <f t="shared" si="2"/>
        <v>0.32402133045417825</v>
      </c>
      <c r="G60" s="24">
        <f t="shared" si="2"/>
        <v>0.23203269693115572</v>
      </c>
      <c r="H60" s="25">
        <f t="shared" si="2"/>
        <v>0.2007866420612999</v>
      </c>
      <c r="I60" s="26">
        <f t="shared" si="2"/>
        <v>0.18521346303642447</v>
      </c>
    </row>
    <row r="61" spans="4:9" x14ac:dyDescent="0.2">
      <c r="E61" s="57">
        <f t="shared" si="1"/>
        <v>0.99998012602387443</v>
      </c>
      <c r="F61" s="23">
        <f t="shared" si="2"/>
        <v>0.31419377492313594</v>
      </c>
      <c r="G61" s="24">
        <f t="shared" si="2"/>
        <v>0.2205252951994964</v>
      </c>
      <c r="H61" s="25">
        <f t="shared" si="2"/>
        <v>0.18816376734581455</v>
      </c>
      <c r="I61" s="26">
        <f t="shared" si="2"/>
        <v>0.16983169548118857</v>
      </c>
    </row>
    <row r="62" spans="4:9" ht="14.25" x14ac:dyDescent="0.25">
      <c r="E62" s="56" t="s">
        <v>78</v>
      </c>
      <c r="F62" s="13" t="s">
        <v>61</v>
      </c>
      <c r="G62" s="11" t="s">
        <v>62</v>
      </c>
      <c r="H62" s="12" t="s">
        <v>63</v>
      </c>
      <c r="I62" s="22" t="s">
        <v>60</v>
      </c>
    </row>
    <row r="63" spans="4:9" ht="13.5" x14ac:dyDescent="0.25">
      <c r="D63" s="45" t="s">
        <v>65</v>
      </c>
      <c r="E63" s="59">
        <f>(E51+E52)/2*(E39-E38)+(E52+E53)/2*(E40-E39)+(E53+E54)/2*(E41-E40)+(E54+E55)/2*(E42-E41)+(E55+E56)/2*(E43-E42)+(E56+E57)/2*(E44-E43)+(E57+E58)/2*(E45-E44)+(E58+E59)/2*(E46-E47)+(E60+E61)/2*(E48-E47)</f>
        <v>0.99575819605742677</v>
      </c>
      <c r="F63" s="35">
        <f>(F51+F52)/2*(F39-F38)+(F52+F53)/2*(F40-F39)+(F53+F54)/2*(F41-F40)+(F54+F55)/2*(F42-F41)+(F55+F56)/2*(F43-F42)+(F56+F57)/2*(F44-F43)+(F57+F58)/2*(F45-F44)+(F58+F59)/2*(F46-F45)+(F60+F59)/2*(F47-F46)+(F61+F60)/2*(F48-F47)</f>
        <v>1.0019987815541493</v>
      </c>
      <c r="G63" s="50">
        <f>(G51+G52)/2*(G39-G38)+(G52+G53)/2*(G40-G39)+(G53+G54)/2*(G41-G40)+(G54+G55)/2*(G42-G41)+(G55+G56)/2*(G43-G42)+(G56+G57)/2*(G44-G43)+(G57+G58)/2*(G45-G44)+(G58+G59)/2*(G46-G45)+(G60+G59)/2*(G47-G46)+(G61+G60)/2*(G48-G47)</f>
        <v>1.0045003970416915</v>
      </c>
      <c r="H63" s="49">
        <f>(H51+H52)/2*(H39-H38)+(H52+H53)/2*(H40-H39)+(H53+H54)/2*(H41-H40)+(H54+H55)/2*(H42-H41)+(H55+H56)/2*(H43-H42)+(H56+H57)/2*(H44-H43)+(H57+H58)/2*(H45-H44)+(H58+H59)/2*(H46-H45)+(H60+H59)/2*(H47-H46)+(H61+H60)/2*(H48-H47)</f>
        <v>1.0072346172054176</v>
      </c>
      <c r="I63" s="48">
        <f>(I51+I52)/2*(I39-I38)+(I52+I53)/2*(I40-I39)+(I53+I54)/2*(I41-I40)+(I54+I55)/2*(I42-I41)+(I55+I56)/2*(I43-I42)+(I56+I57)/2*(I44-I43)+(I57+I58)/2*(I45-I44)+(I58+I59)/2*(I46-I45)+(I60+I59)/2*(I47-I46)+(I61+I60)/2*(I48-I47)</f>
        <v>1.014828491293964</v>
      </c>
    </row>
    <row r="64" spans="4:9" ht="13.5" x14ac:dyDescent="0.25">
      <c r="D64" s="45" t="s">
        <v>54</v>
      </c>
      <c r="E64" s="57">
        <f>E33</f>
        <v>1</v>
      </c>
      <c r="F64" s="23">
        <f>F33</f>
        <v>1</v>
      </c>
      <c r="G64" s="24">
        <f>G33</f>
        <v>1</v>
      </c>
      <c r="H64" s="25">
        <f>H33</f>
        <v>1</v>
      </c>
      <c r="I64" s="26">
        <f>I33</f>
        <v>1</v>
      </c>
    </row>
  </sheetData>
  <sheetProtection password="CECE" sheet="1" objects="1" scenarios="1"/>
  <customSheetViews>
    <customSheetView guid="{B4134397-3F37-4373-A527-802F75729C17}" showGridLines="0" topLeftCell="B1">
      <selection activeCell="M32" sqref="M32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B3:I4"/>
    <mergeCell ref="B1:I1"/>
    <mergeCell ref="B2:I2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29"/>
  <sheetViews>
    <sheetView showGridLines="0" zoomScale="120" zoomScaleNormal="120" workbookViewId="0">
      <selection activeCell="K2" sqref="K2"/>
    </sheetView>
  </sheetViews>
  <sheetFormatPr baseColWidth="10" defaultRowHeight="12.75" x14ac:dyDescent="0.2"/>
  <cols>
    <col min="1" max="1" width="3.83203125" customWidth="1"/>
    <col min="3" max="3" width="8.5" bestFit="1" customWidth="1"/>
    <col min="4" max="4" width="7.83203125" customWidth="1"/>
    <col min="5" max="5" width="10.33203125" bestFit="1" customWidth="1"/>
    <col min="6" max="6" width="8.5" bestFit="1" customWidth="1"/>
    <col min="7" max="7" width="7.6640625" customWidth="1"/>
  </cols>
  <sheetData>
    <row r="1" spans="2:12" ht="51" customHeight="1" x14ac:dyDescent="0.2">
      <c r="B1" s="184" t="s">
        <v>102</v>
      </c>
      <c r="C1" s="185"/>
      <c r="D1" s="185"/>
      <c r="E1" s="185"/>
      <c r="F1" s="185"/>
      <c r="G1" s="186"/>
      <c r="L1" s="155" t="s">
        <v>140</v>
      </c>
    </row>
    <row r="2" spans="2:12" ht="15.75" x14ac:dyDescent="0.2">
      <c r="B2" s="188" t="s">
        <v>0</v>
      </c>
      <c r="C2" s="188"/>
      <c r="D2" s="188"/>
      <c r="E2" s="32"/>
      <c r="F2" s="32"/>
      <c r="G2" s="15"/>
    </row>
    <row r="3" spans="2:12" ht="15.75" x14ac:dyDescent="0.3">
      <c r="B3" s="182" t="s">
        <v>1</v>
      </c>
      <c r="C3" s="182"/>
      <c r="D3" s="182"/>
      <c r="E3" s="62" t="s">
        <v>2</v>
      </c>
      <c r="F3" s="6" t="s">
        <v>51</v>
      </c>
      <c r="G3" s="108">
        <v>120</v>
      </c>
    </row>
    <row r="4" spans="2:12" ht="15.75" x14ac:dyDescent="0.3">
      <c r="B4" s="182" t="s">
        <v>3</v>
      </c>
      <c r="C4" s="182"/>
      <c r="D4" s="182"/>
      <c r="E4" s="62" t="s">
        <v>33</v>
      </c>
      <c r="F4" s="6" t="s">
        <v>51</v>
      </c>
      <c r="G4" s="108">
        <v>80</v>
      </c>
    </row>
    <row r="5" spans="2:12" ht="15.75" x14ac:dyDescent="0.3">
      <c r="B5" s="182" t="s">
        <v>4</v>
      </c>
      <c r="C5" s="182"/>
      <c r="D5" s="182"/>
      <c r="E5" s="62" t="s">
        <v>5</v>
      </c>
      <c r="F5" s="6" t="s">
        <v>51</v>
      </c>
      <c r="G5" s="108">
        <v>20</v>
      </c>
    </row>
    <row r="6" spans="2:12" ht="13.5" x14ac:dyDescent="0.25">
      <c r="B6" s="182" t="s">
        <v>6</v>
      </c>
      <c r="C6" s="182"/>
      <c r="D6" s="182"/>
      <c r="E6" s="62" t="s">
        <v>7</v>
      </c>
      <c r="F6" s="6" t="s">
        <v>51</v>
      </c>
      <c r="G6" s="108">
        <v>120</v>
      </c>
    </row>
    <row r="7" spans="2:12" ht="13.5" x14ac:dyDescent="0.25">
      <c r="B7" s="182" t="s">
        <v>8</v>
      </c>
      <c r="C7" s="182"/>
      <c r="D7" s="182"/>
      <c r="E7" s="62" t="s">
        <v>9</v>
      </c>
      <c r="F7" s="6" t="s">
        <v>51</v>
      </c>
      <c r="G7" s="108" t="s">
        <v>10</v>
      </c>
    </row>
    <row r="8" spans="2:12" ht="13.5" x14ac:dyDescent="0.25">
      <c r="B8" s="182" t="s">
        <v>11</v>
      </c>
      <c r="C8" s="182"/>
      <c r="D8" s="182"/>
      <c r="E8" s="62" t="s">
        <v>9</v>
      </c>
      <c r="F8" s="6" t="s">
        <v>51</v>
      </c>
      <c r="G8" s="108" t="s">
        <v>10</v>
      </c>
    </row>
    <row r="9" spans="2:12" ht="15.75" x14ac:dyDescent="0.3">
      <c r="B9" s="182" t="s">
        <v>12</v>
      </c>
      <c r="C9" s="182"/>
      <c r="D9" s="182"/>
      <c r="E9" s="62" t="s">
        <v>13</v>
      </c>
      <c r="F9" s="6" t="s">
        <v>51</v>
      </c>
      <c r="G9" s="109">
        <v>79300</v>
      </c>
    </row>
    <row r="10" spans="2:12" ht="15.75" x14ac:dyDescent="0.3">
      <c r="B10" s="182" t="s">
        <v>14</v>
      </c>
      <c r="C10" s="182"/>
      <c r="D10" s="182"/>
      <c r="E10" s="62" t="s">
        <v>15</v>
      </c>
      <c r="F10" s="6" t="s">
        <v>51</v>
      </c>
      <c r="G10" s="109">
        <v>79300</v>
      </c>
    </row>
    <row r="11" spans="2:12" ht="15.75" x14ac:dyDescent="0.25">
      <c r="B11" s="187" t="s">
        <v>82</v>
      </c>
      <c r="C11" s="187"/>
      <c r="D11" s="187"/>
      <c r="E11" s="63"/>
      <c r="F11" s="46"/>
      <c r="G11" s="47"/>
    </row>
    <row r="12" spans="2:12" ht="15.75" x14ac:dyDescent="0.3">
      <c r="B12" s="182" t="s">
        <v>17</v>
      </c>
      <c r="C12" s="182"/>
      <c r="D12" s="182"/>
      <c r="E12" s="64" t="s">
        <v>18</v>
      </c>
      <c r="F12" s="33" t="s">
        <v>34</v>
      </c>
      <c r="G12" s="3">
        <f>G4/G3</f>
        <v>0.66666666666666663</v>
      </c>
    </row>
    <row r="13" spans="2:12" ht="15.75" x14ac:dyDescent="0.3">
      <c r="B13" s="182" t="s">
        <v>17</v>
      </c>
      <c r="C13" s="182"/>
      <c r="D13" s="182"/>
      <c r="E13" s="62" t="s">
        <v>19</v>
      </c>
      <c r="F13" s="6" t="s">
        <v>35</v>
      </c>
      <c r="G13" s="3">
        <f>G5/G4</f>
        <v>0.25</v>
      </c>
    </row>
    <row r="14" spans="2:12" ht="15.75" x14ac:dyDescent="0.3">
      <c r="B14" s="182" t="s">
        <v>20</v>
      </c>
      <c r="C14" s="182"/>
      <c r="D14" s="182"/>
      <c r="E14" s="62" t="s">
        <v>43</v>
      </c>
      <c r="F14" s="6" t="s">
        <v>36</v>
      </c>
      <c r="G14" s="3">
        <f>G6/G3</f>
        <v>1</v>
      </c>
    </row>
    <row r="15" spans="2:12" ht="15.75" x14ac:dyDescent="0.3">
      <c r="B15" s="182" t="s">
        <v>21</v>
      </c>
      <c r="C15" s="182"/>
      <c r="D15" s="182"/>
      <c r="E15" s="62" t="s">
        <v>22</v>
      </c>
      <c r="F15" s="6" t="s">
        <v>37</v>
      </c>
      <c r="G15" s="3">
        <f>G9/G10</f>
        <v>1</v>
      </c>
    </row>
    <row r="16" spans="2:12" ht="15.75" x14ac:dyDescent="0.2">
      <c r="B16" s="183" t="s">
        <v>83</v>
      </c>
      <c r="C16" s="183"/>
      <c r="D16" s="183"/>
    </row>
    <row r="17" spans="2:12" ht="15.75" x14ac:dyDescent="0.3">
      <c r="B17" s="149" t="s">
        <v>146</v>
      </c>
      <c r="C17" s="2" t="s">
        <v>103</v>
      </c>
      <c r="D17" s="2" t="s">
        <v>104</v>
      </c>
      <c r="E17" s="2" t="s">
        <v>105</v>
      </c>
      <c r="F17" s="2" t="s">
        <v>106</v>
      </c>
      <c r="G17" s="148" t="s">
        <v>80</v>
      </c>
    </row>
    <row r="18" spans="2:12" x14ac:dyDescent="0.2">
      <c r="B18" s="66">
        <v>9.9999999999999994E-12</v>
      </c>
      <c r="C18" s="3">
        <f>($G$14^2*$G$15*8/((1-$G$13^4)*(1-$G$12^2)))^0.5</f>
        <v>3.8021665650304293</v>
      </c>
      <c r="D18" s="3">
        <f>(1-$B18)*C18</f>
        <v>3.8021665649924077</v>
      </c>
      <c r="E18" s="3">
        <f>-1/(2.71828^(2*$D18)-1)</f>
        <v>-4.9853856943665319E-4</v>
      </c>
      <c r="F18" s="3">
        <f>-1/(1-2.71828^(-2*$D18))</f>
        <v>-1.0004985385694367</v>
      </c>
      <c r="G18" s="68">
        <f>-D18*(E18+F18)/(1-$B18*(1+$D18*(E18+F18)))</f>
        <v>3.8059576182457566</v>
      </c>
    </row>
    <row r="19" spans="2:12" x14ac:dyDescent="0.2">
      <c r="B19" s="66">
        <v>0.1</v>
      </c>
      <c r="C19" s="3">
        <f t="shared" ref="C19:C28" si="0">($G$14^2*$G$15*8/((1-$G$13^4)*(1-$G$12^2)))^0.5</f>
        <v>3.8021665650304293</v>
      </c>
      <c r="D19" s="3">
        <f t="shared" ref="D19:D28" si="1">(1-$B19)*C19</f>
        <v>3.4219499085273863</v>
      </c>
      <c r="E19" s="3">
        <f t="shared" ref="E19:E28" si="2">-1/(2.71828^(2*$D19)-1)</f>
        <v>-1.0670806735026436E-3</v>
      </c>
      <c r="F19" s="3">
        <f>-1/(1-2.71828^(-2*$D19))</f>
        <v>-1.0010670806735027</v>
      </c>
      <c r="G19" s="68">
        <f t="shared" ref="G19:G28" si="3">-D19*(E19+F19)/(1-$B19*(1+$D19*(E19+F19)))</f>
        <v>2.7590177212258231</v>
      </c>
    </row>
    <row r="20" spans="2:12" x14ac:dyDescent="0.2">
      <c r="B20" s="66">
        <v>0.2</v>
      </c>
      <c r="C20" s="3">
        <f t="shared" si="0"/>
        <v>3.8021665650304293</v>
      </c>
      <c r="D20" s="3">
        <f t="shared" si="1"/>
        <v>3.0417332520243434</v>
      </c>
      <c r="E20" s="3">
        <f t="shared" si="2"/>
        <v>-2.285479247105151E-3</v>
      </c>
      <c r="F20" s="3">
        <f t="shared" ref="F20:F28" si="4">-1/(1-2.71828^(-2*$D20))</f>
        <v>-1.0022854792471052</v>
      </c>
      <c r="G20" s="68">
        <f t="shared" si="3"/>
        <v>2.1653870067089711</v>
      </c>
    </row>
    <row r="21" spans="2:12" x14ac:dyDescent="0.2">
      <c r="B21" s="66">
        <v>0.3</v>
      </c>
      <c r="C21" s="3">
        <f t="shared" si="0"/>
        <v>3.8021665650304293</v>
      </c>
      <c r="D21" s="3">
        <f t="shared" si="1"/>
        <v>2.6615165955213005</v>
      </c>
      <c r="E21" s="3">
        <f t="shared" si="2"/>
        <v>-4.9018640814312408E-3</v>
      </c>
      <c r="F21" s="3">
        <f t="shared" si="4"/>
        <v>-1.0049018640814313</v>
      </c>
      <c r="G21" s="68">
        <f t="shared" si="3"/>
        <v>1.7842661121517656</v>
      </c>
      <c r="L21" s="60" t="s">
        <v>72</v>
      </c>
    </row>
    <row r="22" spans="2:12" x14ac:dyDescent="0.2">
      <c r="B22" s="66">
        <v>0.4</v>
      </c>
      <c r="C22" s="3">
        <f t="shared" si="0"/>
        <v>3.8021665650304293</v>
      </c>
      <c r="D22" s="3">
        <f t="shared" si="1"/>
        <v>2.2812999390182576</v>
      </c>
      <c r="E22" s="3">
        <f t="shared" si="2"/>
        <v>-1.0544962120909206E-2</v>
      </c>
      <c r="F22" s="3">
        <f t="shared" si="4"/>
        <v>-1.0105449621209091</v>
      </c>
      <c r="G22" s="68">
        <f t="shared" si="3"/>
        <v>1.5207374850199633</v>
      </c>
      <c r="L22" s="42"/>
    </row>
    <row r="23" spans="2:12" x14ac:dyDescent="0.2">
      <c r="B23" s="66">
        <v>0.5</v>
      </c>
      <c r="C23" s="3">
        <f t="shared" si="0"/>
        <v>3.8021665650304293</v>
      </c>
      <c r="D23" s="3">
        <f t="shared" si="1"/>
        <v>1.9010832825152146</v>
      </c>
      <c r="E23" s="3">
        <f t="shared" si="2"/>
        <v>-2.2832080834429187E-2</v>
      </c>
      <c r="F23" s="3">
        <f t="shared" si="4"/>
        <v>-1.0228320808344293</v>
      </c>
      <c r="G23" s="68">
        <f t="shared" si="3"/>
        <v>1.3306323583400781</v>
      </c>
      <c r="L23" s="42"/>
    </row>
    <row r="24" spans="2:12" x14ac:dyDescent="0.2">
      <c r="B24" s="66">
        <v>0.6</v>
      </c>
      <c r="C24" s="3">
        <f t="shared" si="0"/>
        <v>3.8021665650304293</v>
      </c>
      <c r="D24" s="3">
        <f t="shared" si="1"/>
        <v>1.5208666260121717</v>
      </c>
      <c r="E24" s="3">
        <f t="shared" si="2"/>
        <v>-5.0146764880632584E-2</v>
      </c>
      <c r="F24" s="3">
        <f t="shared" si="4"/>
        <v>-1.0501467648806326</v>
      </c>
      <c r="G24" s="68">
        <f t="shared" si="3"/>
        <v>1.1918463269403274</v>
      </c>
      <c r="L24" s="42" t="s">
        <v>72</v>
      </c>
    </row>
    <row r="25" spans="2:12" x14ac:dyDescent="0.2">
      <c r="B25" s="66">
        <v>0.7</v>
      </c>
      <c r="C25" s="3">
        <f t="shared" si="0"/>
        <v>3.8021665650304293</v>
      </c>
      <c r="D25" s="3">
        <f t="shared" si="1"/>
        <v>1.140649969509129</v>
      </c>
      <c r="E25" s="3">
        <f t="shared" si="2"/>
        <v>-0.1137736323004703</v>
      </c>
      <c r="F25" s="3">
        <f t="shared" si="4"/>
        <v>-1.1137736323004703</v>
      </c>
      <c r="G25" s="68">
        <f t="shared" si="3"/>
        <v>1.0937869374416003</v>
      </c>
      <c r="L25" s="42" t="s">
        <v>53</v>
      </c>
    </row>
    <row r="26" spans="2:12" x14ac:dyDescent="0.2">
      <c r="B26" s="66">
        <v>0.8</v>
      </c>
      <c r="C26" s="3">
        <f t="shared" si="0"/>
        <v>3.8021665650304293</v>
      </c>
      <c r="D26" s="3">
        <f t="shared" si="1"/>
        <v>0.76043331300608563</v>
      </c>
      <c r="E26" s="3">
        <f t="shared" si="2"/>
        <v>-0.27962762009218634</v>
      </c>
      <c r="F26" s="3">
        <f t="shared" si="4"/>
        <v>-1.2796276200921863</v>
      </c>
      <c r="G26" s="68">
        <f t="shared" si="3"/>
        <v>1.03233760233942</v>
      </c>
      <c r="L26" s="42" t="s">
        <v>72</v>
      </c>
    </row>
    <row r="27" spans="2:12" x14ac:dyDescent="0.2">
      <c r="B27" s="66">
        <v>0.9</v>
      </c>
      <c r="C27" s="3">
        <f t="shared" si="0"/>
        <v>3.8021665650304293</v>
      </c>
      <c r="D27" s="3">
        <f t="shared" si="1"/>
        <v>0.38021665650304282</v>
      </c>
      <c r="E27" s="3">
        <f t="shared" si="2"/>
        <v>-0.87780754788198323</v>
      </c>
      <c r="F27" s="3">
        <f t="shared" si="4"/>
        <v>-1.8778075478819831</v>
      </c>
      <c r="G27" s="68">
        <f t="shared" si="3"/>
        <v>1.0045764808220019</v>
      </c>
    </row>
    <row r="28" spans="2:12" x14ac:dyDescent="0.2">
      <c r="B28" s="67">
        <v>0.99999990000000005</v>
      </c>
      <c r="C28" s="3">
        <f t="shared" si="0"/>
        <v>3.8021665650304293</v>
      </c>
      <c r="D28" s="3">
        <f t="shared" si="1"/>
        <v>3.8021665630291369E-7</v>
      </c>
      <c r="E28" s="65">
        <f t="shared" si="2"/>
        <v>-1315040.0906924603</v>
      </c>
      <c r="F28" s="65">
        <f t="shared" si="4"/>
        <v>-1315041.0905992601</v>
      </c>
      <c r="G28" s="68">
        <f t="shared" si="3"/>
        <v>1.0000000000000673</v>
      </c>
      <c r="H28" s="14"/>
      <c r="L28" s="34"/>
    </row>
    <row r="29" spans="2:12" x14ac:dyDescent="0.2">
      <c r="B29" s="61"/>
      <c r="C29" s="15"/>
      <c r="D29" s="15"/>
      <c r="E29" s="32"/>
      <c r="F29" s="32"/>
      <c r="G29" s="15"/>
      <c r="H29" s="14"/>
      <c r="L29" s="34"/>
    </row>
  </sheetData>
  <sheetProtection password="CECE" sheet="1" objects="1" scenarios="1"/>
  <customSheetViews>
    <customSheetView guid="{B4134397-3F37-4373-A527-802F75729C17}" scale="120" showGridLines="0">
      <selection activeCell="K2" sqref="K2"/>
      <pageMargins left="0.7" right="0.7" top="0.78740157499999996" bottom="0.78740157499999996" header="0.3" footer="0.3"/>
      <pageSetup paperSize="9" orientation="portrait" r:id="rId1"/>
    </customSheetView>
  </customSheetViews>
  <mergeCells count="16">
    <mergeCell ref="B8:D8"/>
    <mergeCell ref="B14:D14"/>
    <mergeCell ref="B15:D15"/>
    <mergeCell ref="B16:D16"/>
    <mergeCell ref="B1:G1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baseColWidth="10" defaultRowHeight="12.75" x14ac:dyDescent="0.2"/>
  <sheetData>
    <row r="1" spans="1:1" x14ac:dyDescent="0.2">
      <c r="A1" t="s">
        <v>81</v>
      </c>
    </row>
  </sheetData>
  <customSheetViews>
    <customSheetView guid="{B4134397-3F37-4373-A527-802F75729C17}" state="hidden">
      <selection activeCell="C17" sqref="C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Cover</vt:lpstr>
      <vt:lpstr>Reibung&gt;MaxMoment</vt:lpstr>
      <vt:lpstr>Reibung&lt;MaxMoment</vt:lpstr>
      <vt:lpstr>S(zR)</vt:lpstr>
      <vt:lpstr>Formeln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Bladt</dc:creator>
  <cp:lastModifiedBy>Bladt</cp:lastModifiedBy>
  <dcterms:created xsi:type="dcterms:W3CDTF">2014-07-21T11:41:19Z</dcterms:created>
  <dcterms:modified xsi:type="dcterms:W3CDTF">2016-04-24T18:55:52Z</dcterms:modified>
</cp:coreProperties>
</file>