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 yWindow="84" windowWidth="21960" windowHeight="9528" activeTab="0"/>
  </bookViews>
  <sheets>
    <sheet name="Info" sheetId="1" r:id="rId1"/>
    <sheet name="Geometry-Losses" sheetId="2" r:id="rId2"/>
    <sheet name="Calculation" sheetId="3" r:id="rId3"/>
    <sheet name="Formula" sheetId="4" r:id="rId4"/>
  </sheets>
  <definedNames/>
  <calcPr fullCalcOnLoad="1"/>
</workbook>
</file>

<file path=xl/sharedStrings.xml><?xml version="1.0" encoding="utf-8"?>
<sst xmlns="http://schemas.openxmlformats.org/spreadsheetml/2006/main" count="523" uniqueCount="140">
  <si>
    <t>Ermittlung des Schubes</t>
  </si>
  <si>
    <t xml:space="preserve"> </t>
  </si>
  <si>
    <t>Schubanteilziffer</t>
  </si>
  <si>
    <t>Leistung</t>
  </si>
  <si>
    <t>Tunneldurchmesser</t>
  </si>
  <si>
    <t>Drehzahl</t>
  </si>
  <si>
    <t>P [W]</t>
  </si>
  <si>
    <t>P [kW]</t>
  </si>
  <si>
    <t>D [m]</t>
  </si>
  <si>
    <r>
      <rPr>
        <sz val="10"/>
        <color indexed="8"/>
        <rFont val="Symbol"/>
        <family val="1"/>
      </rPr>
      <t xml:space="preserve">t </t>
    </r>
    <r>
      <rPr>
        <sz val="10"/>
        <color theme="1"/>
        <rFont val="Arial Narrow"/>
        <family val="2"/>
      </rPr>
      <t xml:space="preserve"> [--]</t>
    </r>
  </si>
  <si>
    <t>Wasserdichte</t>
  </si>
  <si>
    <r>
      <rPr>
        <sz val="10"/>
        <color indexed="8"/>
        <rFont val="Symbol"/>
        <family val="1"/>
      </rPr>
      <t>r</t>
    </r>
    <r>
      <rPr>
        <sz val="10"/>
        <color theme="1"/>
        <rFont val="Arial Narrow"/>
        <family val="2"/>
      </rPr>
      <t xml:space="preserve"> [kg/m³]</t>
    </r>
  </si>
  <si>
    <r>
      <t>T</t>
    </r>
    <r>
      <rPr>
        <vertAlign val="subscript"/>
        <sz val="10"/>
        <color indexed="8"/>
        <rFont val="Symbol"/>
        <family val="1"/>
      </rPr>
      <t>S</t>
    </r>
    <r>
      <rPr>
        <sz val="10"/>
        <color theme="1"/>
        <rFont val="Arial Narrow"/>
        <family val="2"/>
      </rPr>
      <t xml:space="preserve"> [kN]</t>
    </r>
  </si>
  <si>
    <t>Vorgabe</t>
  </si>
  <si>
    <r>
      <t>n [min</t>
    </r>
    <r>
      <rPr>
        <vertAlign val="superscript"/>
        <sz val="10"/>
        <color indexed="8"/>
        <rFont val="Arial Narrow"/>
        <family val="2"/>
      </rPr>
      <t>-1</t>
    </r>
    <r>
      <rPr>
        <sz val="10"/>
        <color theme="1"/>
        <rFont val="Arial Narrow"/>
        <family val="2"/>
      </rPr>
      <t>]</t>
    </r>
  </si>
  <si>
    <t>Zwischenrechnung</t>
  </si>
  <si>
    <r>
      <t>n [s</t>
    </r>
    <r>
      <rPr>
        <vertAlign val="superscript"/>
        <sz val="10"/>
        <color indexed="8"/>
        <rFont val="Arial Narrow"/>
        <family val="2"/>
      </rPr>
      <t>-1</t>
    </r>
    <r>
      <rPr>
        <sz val="10"/>
        <color theme="1"/>
        <rFont val="Arial Narrow"/>
        <family val="2"/>
      </rPr>
      <t>]</t>
    </r>
  </si>
  <si>
    <t xml:space="preserve">Koeffizient </t>
  </si>
  <si>
    <t>Ergebnis</t>
  </si>
  <si>
    <t>Gesamtschub</t>
  </si>
  <si>
    <t>Kenngröße</t>
  </si>
  <si>
    <t>Ermittlung der Drehzahl</t>
  </si>
  <si>
    <t xml:space="preserve">Gesamtschub </t>
  </si>
  <si>
    <t>Ermittlung der Leistung</t>
  </si>
  <si>
    <t>.-.</t>
  </si>
  <si>
    <r>
      <t>n</t>
    </r>
    <r>
      <rPr>
        <vertAlign val="subscript"/>
        <sz val="10"/>
        <color indexed="8"/>
        <rFont val="Arial Narrow"/>
        <family val="2"/>
      </rPr>
      <t>opt</t>
    </r>
  </si>
  <si>
    <r>
      <t>T</t>
    </r>
    <r>
      <rPr>
        <vertAlign val="subscript"/>
        <sz val="10"/>
        <color indexed="8"/>
        <rFont val="Symbol"/>
        <family val="1"/>
      </rPr>
      <t>S</t>
    </r>
    <r>
      <rPr>
        <sz val="10"/>
        <color theme="1"/>
        <rFont val="Arial Narrow"/>
        <family val="2"/>
      </rPr>
      <t xml:space="preserve"> [N]</t>
    </r>
  </si>
  <si>
    <t>è</t>
  </si>
  <si>
    <t>Durchmesser</t>
  </si>
  <si>
    <t>Möglichkeit der Einschätzung von Querstrahlrudern hinsichtlich einer optimalen Auslegung</t>
  </si>
  <si>
    <t>Gesamtschub (gemessen)</t>
  </si>
  <si>
    <t>Leistung (gemessen)</t>
  </si>
  <si>
    <t>Drehzahl (gemessen)</t>
  </si>
  <si>
    <t>W [**]</t>
  </si>
  <si>
    <t>a [**]</t>
  </si>
  <si>
    <t>b [**]</t>
  </si>
  <si>
    <t>c [**]</t>
  </si>
  <si>
    <t>.-</t>
  </si>
  <si>
    <t xml:space="preserve">Ermittlung der Schubanteilziffer </t>
  </si>
  <si>
    <t>Verlust durch Bordwandschräge</t>
  </si>
  <si>
    <t>Neigung der Wasserlinie</t>
  </si>
  <si>
    <t>Neigung der Spantlinie</t>
  </si>
  <si>
    <r>
      <rPr>
        <sz val="10"/>
        <color indexed="8"/>
        <rFont val="Symbol"/>
        <family val="1"/>
      </rPr>
      <t>a</t>
    </r>
    <r>
      <rPr>
        <sz val="10"/>
        <color theme="1"/>
        <rFont val="Arial Narrow"/>
        <family val="2"/>
      </rPr>
      <t xml:space="preserve"> [-°]</t>
    </r>
  </si>
  <si>
    <r>
      <rPr>
        <sz val="10"/>
        <color indexed="8"/>
        <rFont val="Symbol"/>
        <family val="1"/>
      </rPr>
      <t>g</t>
    </r>
    <r>
      <rPr>
        <sz val="10"/>
        <color theme="1"/>
        <rFont val="Arial Narrow"/>
        <family val="2"/>
      </rPr>
      <t xml:space="preserve"> [-°]</t>
    </r>
  </si>
  <si>
    <t>Bordwandschräge</t>
  </si>
  <si>
    <t xml:space="preserve"> ß [-°]</t>
  </si>
  <si>
    <t>Eintrittsverluste</t>
  </si>
  <si>
    <t>Rundungsradius</t>
  </si>
  <si>
    <t>Eintrittsschräge</t>
  </si>
  <si>
    <r>
      <t>D</t>
    </r>
    <r>
      <rPr>
        <vertAlign val="subscript"/>
        <sz val="10"/>
        <color indexed="8"/>
        <rFont val="Arial Narrow"/>
        <family val="2"/>
      </rPr>
      <t xml:space="preserve">K </t>
    </r>
    <r>
      <rPr>
        <sz val="10"/>
        <color theme="1"/>
        <rFont val="Arial Narrow"/>
        <family val="2"/>
      </rPr>
      <t>[m]</t>
    </r>
  </si>
  <si>
    <t>Eintrittsverlust bei gerundetem Einlauf</t>
  </si>
  <si>
    <t>Eintrittsverlust bei konischem Einlauf</t>
  </si>
  <si>
    <t>Verlust durch Eintrittsgitter</t>
  </si>
  <si>
    <t xml:space="preserve">Tunneldurchmesser </t>
  </si>
  <si>
    <t>Tunnelquerschnittsfläche</t>
  </si>
  <si>
    <t>Versperrungsfläche durch Gitter</t>
  </si>
  <si>
    <r>
      <t>A</t>
    </r>
    <r>
      <rPr>
        <vertAlign val="subscript"/>
        <sz val="10"/>
        <color indexed="8"/>
        <rFont val="Arial Narrow"/>
        <family val="2"/>
      </rPr>
      <t>G</t>
    </r>
    <r>
      <rPr>
        <sz val="10"/>
        <color theme="1"/>
        <rFont val="Arial Narrow"/>
        <family val="2"/>
      </rPr>
      <t xml:space="preserve"> [m²]</t>
    </r>
  </si>
  <si>
    <r>
      <t>D</t>
    </r>
    <r>
      <rPr>
        <vertAlign val="subscript"/>
        <sz val="10"/>
        <color indexed="8"/>
        <rFont val="Arial Narrow"/>
        <family val="2"/>
      </rPr>
      <t>K</t>
    </r>
    <r>
      <rPr>
        <sz val="10"/>
        <color theme="1"/>
        <rFont val="Arial Narrow"/>
        <family val="2"/>
      </rPr>
      <t xml:space="preserve"> [m]</t>
    </r>
  </si>
  <si>
    <r>
      <t>A</t>
    </r>
    <r>
      <rPr>
        <vertAlign val="subscript"/>
        <sz val="10"/>
        <color indexed="8"/>
        <rFont val="Arial Narrow"/>
        <family val="2"/>
      </rPr>
      <t>K</t>
    </r>
    <r>
      <rPr>
        <sz val="10"/>
        <color theme="1"/>
        <rFont val="Arial Narrow"/>
        <family val="2"/>
      </rPr>
      <t xml:space="preserve"> [m²]</t>
    </r>
  </si>
  <si>
    <r>
      <t>A</t>
    </r>
    <r>
      <rPr>
        <vertAlign val="subscript"/>
        <sz val="10"/>
        <color indexed="8"/>
        <rFont val="Arial Narrow"/>
        <family val="2"/>
      </rPr>
      <t>G</t>
    </r>
    <r>
      <rPr>
        <sz val="10"/>
        <color theme="1"/>
        <rFont val="Arial Narrow"/>
        <family val="2"/>
      </rPr>
      <t>/A</t>
    </r>
    <r>
      <rPr>
        <vertAlign val="subscript"/>
        <sz val="10"/>
        <color indexed="8"/>
        <rFont val="Arial Narrow"/>
        <family val="2"/>
      </rPr>
      <t>K</t>
    </r>
    <r>
      <rPr>
        <sz val="10"/>
        <color theme="1"/>
        <rFont val="Arial Narrow"/>
        <family val="2"/>
      </rPr>
      <t xml:space="preserve"> [--]</t>
    </r>
  </si>
  <si>
    <t>Versperrungsanteil</t>
  </si>
  <si>
    <r>
      <t>k</t>
    </r>
    <r>
      <rPr>
        <vertAlign val="subscript"/>
        <sz val="10"/>
        <color indexed="36"/>
        <rFont val="Arial Narrow"/>
        <family val="2"/>
      </rPr>
      <t>E</t>
    </r>
    <r>
      <rPr>
        <sz val="10"/>
        <color indexed="36"/>
        <rFont val="Arial Narrow"/>
        <family val="2"/>
      </rPr>
      <t xml:space="preserve"> [m]</t>
    </r>
  </si>
  <si>
    <t>Verlust durch Wandreibung</t>
  </si>
  <si>
    <t>Gondeldurchmesser</t>
  </si>
  <si>
    <t>Tunnellänge</t>
  </si>
  <si>
    <t>Gondellänge</t>
  </si>
  <si>
    <t>Oberflächenrauheit</t>
  </si>
  <si>
    <t>Rohrreibungszahl</t>
  </si>
  <si>
    <r>
      <t>O</t>
    </r>
    <r>
      <rPr>
        <vertAlign val="subscript"/>
        <sz val="10"/>
        <color indexed="8"/>
        <rFont val="Arial Narrow"/>
        <family val="2"/>
      </rPr>
      <t>F</t>
    </r>
    <r>
      <rPr>
        <sz val="10"/>
        <color theme="1"/>
        <rFont val="Arial Narrow"/>
        <family val="2"/>
      </rPr>
      <t xml:space="preserve"> [m]</t>
    </r>
  </si>
  <si>
    <r>
      <rPr>
        <sz val="10"/>
        <color indexed="8"/>
        <rFont val="Symbol"/>
        <family val="1"/>
      </rPr>
      <t xml:space="preserve">l </t>
    </r>
    <r>
      <rPr>
        <sz val="10"/>
        <color theme="1"/>
        <rFont val="Arial Narrow"/>
        <family val="2"/>
      </rPr>
      <t>[--]</t>
    </r>
  </si>
  <si>
    <r>
      <t>L</t>
    </r>
    <r>
      <rPr>
        <vertAlign val="subscript"/>
        <sz val="10"/>
        <color indexed="8"/>
        <rFont val="Arial Narrow"/>
        <family val="2"/>
      </rPr>
      <t xml:space="preserve">K </t>
    </r>
    <r>
      <rPr>
        <sz val="10"/>
        <color theme="1"/>
        <rFont val="Arial Narrow"/>
        <family val="2"/>
      </rPr>
      <t>[m]</t>
    </r>
  </si>
  <si>
    <r>
      <t>L</t>
    </r>
    <r>
      <rPr>
        <vertAlign val="subscript"/>
        <sz val="10"/>
        <color indexed="8"/>
        <rFont val="Arial Narrow"/>
        <family val="2"/>
      </rPr>
      <t>G</t>
    </r>
    <r>
      <rPr>
        <sz val="10"/>
        <color theme="1"/>
        <rFont val="Arial Narrow"/>
        <family val="2"/>
      </rPr>
      <t xml:space="preserve"> [m]</t>
    </r>
  </si>
  <si>
    <r>
      <rPr>
        <sz val="10"/>
        <color indexed="8"/>
        <rFont val="Symbol"/>
        <family val="1"/>
      </rPr>
      <t>z</t>
    </r>
    <r>
      <rPr>
        <vertAlign val="subscript"/>
        <sz val="10"/>
        <color indexed="8"/>
        <rFont val="Arial Narrow"/>
        <family val="2"/>
      </rPr>
      <t>O</t>
    </r>
    <r>
      <rPr>
        <sz val="10"/>
        <color theme="1"/>
        <rFont val="Arial Narrow"/>
        <family val="2"/>
      </rPr>
      <t xml:space="preserve"> [--]</t>
    </r>
  </si>
  <si>
    <r>
      <rPr>
        <sz val="10"/>
        <color indexed="8"/>
        <rFont val="Symbol"/>
        <family val="1"/>
      </rPr>
      <t>z</t>
    </r>
    <r>
      <rPr>
        <vertAlign val="subscript"/>
        <sz val="10"/>
        <color indexed="8"/>
        <rFont val="Arial Narrow"/>
        <family val="2"/>
      </rPr>
      <t>&lt;</t>
    </r>
    <r>
      <rPr>
        <sz val="10"/>
        <color theme="1"/>
        <rFont val="Arial Narrow"/>
        <family val="2"/>
      </rPr>
      <t xml:space="preserve"> [--]</t>
    </r>
  </si>
  <si>
    <t xml:space="preserve"> für konischen Eintritt</t>
  </si>
  <si>
    <t>für gerundeten Eintritt</t>
  </si>
  <si>
    <t>für konischen Eintritt</t>
  </si>
  <si>
    <r>
      <rPr>
        <b/>
        <sz val="10"/>
        <color indexed="60"/>
        <rFont val="Symbol"/>
        <family val="1"/>
      </rPr>
      <t>t</t>
    </r>
    <r>
      <rPr>
        <b/>
        <vertAlign val="subscript"/>
        <sz val="10"/>
        <color indexed="60"/>
        <rFont val="Arial Narrow"/>
        <family val="2"/>
      </rPr>
      <t>O</t>
    </r>
    <r>
      <rPr>
        <b/>
        <sz val="10"/>
        <color indexed="60"/>
        <rFont val="Arial Narrow"/>
        <family val="2"/>
      </rPr>
      <t xml:space="preserve"> [--]</t>
    </r>
  </si>
  <si>
    <r>
      <rPr>
        <b/>
        <sz val="10"/>
        <color indexed="60"/>
        <rFont val="Symbol"/>
        <family val="1"/>
      </rPr>
      <t>t</t>
    </r>
    <r>
      <rPr>
        <b/>
        <vertAlign val="subscript"/>
        <sz val="10"/>
        <color indexed="60"/>
        <rFont val="Arial Narrow"/>
        <family val="2"/>
      </rPr>
      <t>&lt;</t>
    </r>
    <r>
      <rPr>
        <b/>
        <sz val="10"/>
        <color indexed="60"/>
        <rFont val="Arial Narrow"/>
        <family val="2"/>
      </rPr>
      <t xml:space="preserve"> [--]</t>
    </r>
  </si>
  <si>
    <t>Verlust durch Schutzgitter</t>
  </si>
  <si>
    <t>Schubanteilziffer gerundeter Einlauf</t>
  </si>
  <si>
    <t>Schubanteilziffer konischer Einlauf</t>
  </si>
  <si>
    <t xml:space="preserve"> für gerundeten Eintritt</t>
  </si>
  <si>
    <t>info</t>
  </si>
  <si>
    <r>
      <rPr>
        <b/>
        <sz val="10"/>
        <color indexed="60"/>
        <rFont val="Symbol"/>
        <family val="1"/>
      </rPr>
      <t>z</t>
    </r>
    <r>
      <rPr>
        <b/>
        <vertAlign val="subscript"/>
        <sz val="10"/>
        <color indexed="60"/>
        <rFont val="Arial Narrow"/>
        <family val="2"/>
      </rPr>
      <t>2ß</t>
    </r>
    <r>
      <rPr>
        <b/>
        <sz val="10"/>
        <color indexed="60"/>
        <rFont val="Arial Narrow"/>
        <family val="2"/>
      </rPr>
      <t xml:space="preserve"> [--]</t>
    </r>
  </si>
  <si>
    <r>
      <rPr>
        <b/>
        <sz val="10"/>
        <color indexed="60"/>
        <rFont val="Symbol"/>
        <family val="1"/>
      </rPr>
      <t>z</t>
    </r>
    <r>
      <rPr>
        <b/>
        <vertAlign val="subscript"/>
        <sz val="10"/>
        <color indexed="60"/>
        <rFont val="Arial Narrow"/>
        <family val="2"/>
      </rPr>
      <t>K</t>
    </r>
    <r>
      <rPr>
        <b/>
        <sz val="10"/>
        <color indexed="60"/>
        <rFont val="Arial Narrow"/>
        <family val="2"/>
      </rPr>
      <t xml:space="preserve"> [--]</t>
    </r>
  </si>
  <si>
    <r>
      <rPr>
        <b/>
        <sz val="10"/>
        <color indexed="36"/>
        <rFont val="Symbol"/>
        <family val="1"/>
      </rPr>
      <t>z</t>
    </r>
    <r>
      <rPr>
        <b/>
        <vertAlign val="subscript"/>
        <sz val="10"/>
        <color indexed="36"/>
        <rFont val="Arial Narrow"/>
        <family val="2"/>
      </rPr>
      <t>kE</t>
    </r>
    <r>
      <rPr>
        <b/>
        <sz val="10"/>
        <color indexed="36"/>
        <rFont val="Arial Narrow"/>
        <family val="2"/>
      </rPr>
      <t xml:space="preserve"> [--]</t>
    </r>
  </si>
  <si>
    <r>
      <rPr>
        <b/>
        <sz val="10"/>
        <color indexed="60"/>
        <rFont val="Symbol"/>
        <family val="1"/>
      </rPr>
      <t>z</t>
    </r>
    <r>
      <rPr>
        <b/>
        <vertAlign val="subscript"/>
        <sz val="10"/>
        <color indexed="60"/>
        <rFont val="Arial Narrow"/>
        <family val="2"/>
      </rPr>
      <t>ß</t>
    </r>
    <r>
      <rPr>
        <b/>
        <sz val="10"/>
        <color indexed="60"/>
        <rFont val="Arial Narrow"/>
        <family val="2"/>
      </rPr>
      <t xml:space="preserve"> [--]</t>
    </r>
  </si>
  <si>
    <t>Summe aller Verlustbeiwerte</t>
  </si>
  <si>
    <r>
      <rPr>
        <b/>
        <sz val="10"/>
        <color indexed="16"/>
        <rFont val="Symbol"/>
        <family val="1"/>
      </rPr>
      <t>z</t>
    </r>
    <r>
      <rPr>
        <b/>
        <vertAlign val="subscript"/>
        <sz val="10"/>
        <color indexed="16"/>
        <rFont val="Arial Narrow"/>
        <family val="2"/>
      </rPr>
      <t>rE</t>
    </r>
    <r>
      <rPr>
        <b/>
        <sz val="10"/>
        <color indexed="16"/>
        <rFont val="Arial Narrow"/>
        <family val="2"/>
      </rPr>
      <t xml:space="preserve"> [--]</t>
    </r>
  </si>
  <si>
    <r>
      <t>r</t>
    </r>
    <r>
      <rPr>
        <vertAlign val="subscript"/>
        <sz val="10"/>
        <color indexed="16"/>
        <rFont val="Arial Narrow"/>
        <family val="2"/>
      </rPr>
      <t>E</t>
    </r>
    <r>
      <rPr>
        <sz val="10"/>
        <color indexed="16"/>
        <rFont val="Arial Narrow"/>
        <family val="2"/>
      </rPr>
      <t xml:space="preserve"> [m]</t>
    </r>
  </si>
  <si>
    <t xml:space="preserve">Schubanteilziffer - Beurteilung der Einbaubdingungen anhand der Schub- und Leistungsmessung der Erprobung </t>
  </si>
  <si>
    <r>
      <t>n</t>
    </r>
    <r>
      <rPr>
        <vertAlign val="subscript"/>
        <sz val="10"/>
        <color indexed="60"/>
        <rFont val="Arial Narrow"/>
        <family val="2"/>
      </rPr>
      <t>opt</t>
    </r>
    <r>
      <rPr>
        <sz val="10"/>
        <color indexed="60"/>
        <rFont val="Arial Narrow"/>
        <family val="2"/>
      </rPr>
      <t xml:space="preserve"> [s</t>
    </r>
    <r>
      <rPr>
        <vertAlign val="superscript"/>
        <sz val="10"/>
        <color indexed="60"/>
        <rFont val="Arial Narrow"/>
        <family val="2"/>
      </rPr>
      <t>-1</t>
    </r>
    <r>
      <rPr>
        <sz val="10"/>
        <color indexed="60"/>
        <rFont val="Arial Narrow"/>
        <family val="2"/>
      </rPr>
      <t>]</t>
    </r>
  </si>
  <si>
    <r>
      <t>n</t>
    </r>
    <r>
      <rPr>
        <vertAlign val="subscript"/>
        <sz val="10"/>
        <color indexed="60"/>
        <rFont val="Arial Narrow"/>
        <family val="2"/>
      </rPr>
      <t>opt</t>
    </r>
    <r>
      <rPr>
        <sz val="10"/>
        <color indexed="60"/>
        <rFont val="Arial Narrow"/>
        <family val="2"/>
      </rPr>
      <t xml:space="preserve"> [min</t>
    </r>
    <r>
      <rPr>
        <vertAlign val="superscript"/>
        <sz val="10"/>
        <color indexed="60"/>
        <rFont val="Arial Narrow"/>
        <family val="2"/>
      </rPr>
      <t>-1</t>
    </r>
    <r>
      <rPr>
        <sz val="10"/>
        <color indexed="60"/>
        <rFont val="Arial Narrow"/>
        <family val="2"/>
      </rPr>
      <t>]</t>
    </r>
  </si>
  <si>
    <r>
      <t>T</t>
    </r>
    <r>
      <rPr>
        <vertAlign val="subscript"/>
        <sz val="10"/>
        <color indexed="60"/>
        <rFont val="Symbol"/>
        <family val="1"/>
      </rPr>
      <t>S</t>
    </r>
    <r>
      <rPr>
        <sz val="10"/>
        <color indexed="60"/>
        <rFont val="Arial Narrow"/>
        <family val="2"/>
      </rPr>
      <t xml:space="preserve"> [N]</t>
    </r>
  </si>
  <si>
    <r>
      <t>T</t>
    </r>
    <r>
      <rPr>
        <vertAlign val="subscript"/>
        <sz val="10"/>
        <color indexed="60"/>
        <rFont val="Symbol"/>
        <family val="1"/>
      </rPr>
      <t>S</t>
    </r>
    <r>
      <rPr>
        <sz val="10"/>
        <color indexed="60"/>
        <rFont val="Arial Narrow"/>
        <family val="2"/>
      </rPr>
      <t xml:space="preserve"> [kN]</t>
    </r>
  </si>
  <si>
    <r>
      <t>T</t>
    </r>
    <r>
      <rPr>
        <vertAlign val="subscript"/>
        <sz val="10"/>
        <color indexed="60"/>
        <rFont val="Symbol"/>
        <family val="1"/>
      </rPr>
      <t>S</t>
    </r>
    <r>
      <rPr>
        <vertAlign val="subscript"/>
        <sz val="10"/>
        <color indexed="60"/>
        <rFont val="Arial Narrow"/>
        <family val="2"/>
      </rPr>
      <t>max</t>
    </r>
    <r>
      <rPr>
        <sz val="10"/>
        <color indexed="60"/>
        <rFont val="Arial Narrow"/>
        <family val="2"/>
      </rPr>
      <t xml:space="preserve"> [N]</t>
    </r>
  </si>
  <si>
    <r>
      <t>T</t>
    </r>
    <r>
      <rPr>
        <vertAlign val="subscript"/>
        <sz val="10"/>
        <color indexed="60"/>
        <rFont val="Symbol"/>
        <family val="1"/>
      </rPr>
      <t>S</t>
    </r>
    <r>
      <rPr>
        <vertAlign val="subscript"/>
        <sz val="10"/>
        <color indexed="60"/>
        <rFont val="Arial Narrow"/>
        <family val="2"/>
      </rPr>
      <t>max</t>
    </r>
    <r>
      <rPr>
        <sz val="10"/>
        <color indexed="60"/>
        <rFont val="Arial Narrow"/>
        <family val="2"/>
      </rPr>
      <t xml:space="preserve"> [kN]</t>
    </r>
  </si>
  <si>
    <r>
      <t>P</t>
    </r>
    <r>
      <rPr>
        <vertAlign val="subscript"/>
        <sz val="10"/>
        <color indexed="60"/>
        <rFont val="Arial Narrow"/>
        <family val="2"/>
      </rPr>
      <t>min</t>
    </r>
    <r>
      <rPr>
        <sz val="10"/>
        <color indexed="60"/>
        <rFont val="Arial Narrow"/>
        <family val="2"/>
      </rPr>
      <t xml:space="preserve"> [W]</t>
    </r>
  </si>
  <si>
    <r>
      <t>P</t>
    </r>
    <r>
      <rPr>
        <vertAlign val="subscript"/>
        <sz val="10"/>
        <color indexed="60"/>
        <rFont val="Arial Narrow"/>
        <family val="2"/>
      </rPr>
      <t>min</t>
    </r>
    <r>
      <rPr>
        <sz val="10"/>
        <color indexed="60"/>
        <rFont val="Arial Narrow"/>
        <family val="2"/>
      </rPr>
      <t xml:space="preserve"> [kW]</t>
    </r>
  </si>
  <si>
    <r>
      <t xml:space="preserve"> D</t>
    </r>
    <r>
      <rPr>
        <vertAlign val="subscript"/>
        <sz val="10"/>
        <color indexed="60"/>
        <rFont val="Arial Narrow"/>
        <family val="2"/>
      </rPr>
      <t>min</t>
    </r>
    <r>
      <rPr>
        <sz val="10"/>
        <color indexed="60"/>
        <rFont val="Arial Narrow"/>
        <family val="2"/>
      </rPr>
      <t xml:space="preserve"> [m]</t>
    </r>
  </si>
  <si>
    <r>
      <t>n</t>
    </r>
    <r>
      <rPr>
        <vertAlign val="subscript"/>
        <sz val="10"/>
        <color indexed="60"/>
        <rFont val="Arial Narrow"/>
        <family val="2"/>
      </rPr>
      <t>1</t>
    </r>
    <r>
      <rPr>
        <sz val="10"/>
        <color indexed="60"/>
        <rFont val="Arial Narrow"/>
        <family val="2"/>
      </rPr>
      <t xml:space="preserve"> [min</t>
    </r>
    <r>
      <rPr>
        <vertAlign val="superscript"/>
        <sz val="10"/>
        <color indexed="60"/>
        <rFont val="Arial Narrow"/>
        <family val="2"/>
      </rPr>
      <t>-1</t>
    </r>
    <r>
      <rPr>
        <sz val="10"/>
        <color indexed="60"/>
        <rFont val="Arial Narrow"/>
        <family val="2"/>
      </rPr>
      <t>]</t>
    </r>
  </si>
  <si>
    <r>
      <t>n</t>
    </r>
    <r>
      <rPr>
        <vertAlign val="subscript"/>
        <sz val="10"/>
        <color indexed="60"/>
        <rFont val="Arial Narrow"/>
        <family val="2"/>
      </rPr>
      <t>2</t>
    </r>
    <r>
      <rPr>
        <sz val="10"/>
        <color indexed="60"/>
        <rFont val="Arial Narrow"/>
        <family val="2"/>
      </rPr>
      <t xml:space="preserve"> [min</t>
    </r>
    <r>
      <rPr>
        <vertAlign val="superscript"/>
        <sz val="10"/>
        <color indexed="60"/>
        <rFont val="Arial Narrow"/>
        <family val="2"/>
      </rPr>
      <t>-1</t>
    </r>
    <r>
      <rPr>
        <sz val="10"/>
        <color indexed="60"/>
        <rFont val="Arial Narrow"/>
        <family val="2"/>
      </rPr>
      <t>]</t>
    </r>
  </si>
  <si>
    <r>
      <t>n</t>
    </r>
    <r>
      <rPr>
        <vertAlign val="subscript"/>
        <sz val="10"/>
        <color indexed="60"/>
        <rFont val="Arial Narrow"/>
        <family val="2"/>
      </rPr>
      <t>1</t>
    </r>
    <r>
      <rPr>
        <sz val="10"/>
        <color indexed="60"/>
        <rFont val="Arial Narrow"/>
        <family val="2"/>
      </rPr>
      <t xml:space="preserve"> [s</t>
    </r>
    <r>
      <rPr>
        <vertAlign val="superscript"/>
        <sz val="10"/>
        <color indexed="60"/>
        <rFont val="Arial Narrow"/>
        <family val="2"/>
      </rPr>
      <t>-1</t>
    </r>
    <r>
      <rPr>
        <sz val="10"/>
        <color indexed="60"/>
        <rFont val="Arial Narrow"/>
        <family val="2"/>
      </rPr>
      <t>]</t>
    </r>
  </si>
  <si>
    <r>
      <t>n</t>
    </r>
    <r>
      <rPr>
        <vertAlign val="subscript"/>
        <sz val="10"/>
        <color indexed="60"/>
        <rFont val="Arial Narrow"/>
        <family val="2"/>
      </rPr>
      <t>2</t>
    </r>
    <r>
      <rPr>
        <sz val="10"/>
        <color indexed="60"/>
        <rFont val="Arial Narrow"/>
        <family val="2"/>
      </rPr>
      <t xml:space="preserve"> [s</t>
    </r>
    <r>
      <rPr>
        <vertAlign val="superscript"/>
        <sz val="10"/>
        <color indexed="60"/>
        <rFont val="Arial Narrow"/>
        <family val="2"/>
      </rPr>
      <t>-1</t>
    </r>
    <r>
      <rPr>
        <sz val="10"/>
        <color indexed="60"/>
        <rFont val="Arial Narrow"/>
        <family val="2"/>
      </rPr>
      <t>]</t>
    </r>
  </si>
  <si>
    <r>
      <rPr>
        <sz val="10"/>
        <color indexed="17"/>
        <rFont val="Symbol"/>
        <family val="1"/>
      </rPr>
      <t>t</t>
    </r>
    <r>
      <rPr>
        <vertAlign val="subscript"/>
        <sz val="10"/>
        <color indexed="17"/>
        <rFont val="Arial Narrow"/>
        <family val="2"/>
      </rPr>
      <t>O</t>
    </r>
    <r>
      <rPr>
        <sz val="10"/>
        <color indexed="17"/>
        <rFont val="Arial Narrow"/>
        <family val="2"/>
      </rPr>
      <t xml:space="preserve"> [--]</t>
    </r>
  </si>
  <si>
    <r>
      <rPr>
        <sz val="10"/>
        <color indexed="17"/>
        <rFont val="Symbol"/>
        <family val="1"/>
      </rPr>
      <t>t</t>
    </r>
    <r>
      <rPr>
        <vertAlign val="subscript"/>
        <sz val="10"/>
        <color indexed="17"/>
        <rFont val="Arial Narrow"/>
        <family val="2"/>
      </rPr>
      <t>&lt;</t>
    </r>
    <r>
      <rPr>
        <sz val="10"/>
        <color indexed="17"/>
        <rFont val="Arial Narrow"/>
        <family val="2"/>
      </rPr>
      <t xml:space="preserve"> [--]</t>
    </r>
  </si>
  <si>
    <t>B</t>
  </si>
  <si>
    <r>
      <t>r</t>
    </r>
    <r>
      <rPr>
        <vertAlign val="subscript"/>
        <sz val="8"/>
        <color indexed="60"/>
        <rFont val="Arial Narrow"/>
        <family val="2"/>
      </rPr>
      <t>E</t>
    </r>
    <r>
      <rPr>
        <sz val="8"/>
        <color indexed="60"/>
        <rFont val="Arial Narrow"/>
        <family val="2"/>
      </rPr>
      <t>/D</t>
    </r>
    <r>
      <rPr>
        <vertAlign val="subscript"/>
        <sz val="8"/>
        <color indexed="60"/>
        <rFont val="Arial Narrow"/>
        <family val="2"/>
      </rPr>
      <t>K</t>
    </r>
    <r>
      <rPr>
        <sz val="8"/>
        <color indexed="60"/>
        <rFont val="Symbol"/>
        <family val="1"/>
      </rPr>
      <t>³</t>
    </r>
  </si>
  <si>
    <r>
      <t>k</t>
    </r>
    <r>
      <rPr>
        <vertAlign val="subscript"/>
        <sz val="8"/>
        <color indexed="36"/>
        <rFont val="Arial Narrow"/>
        <family val="2"/>
      </rPr>
      <t>E</t>
    </r>
    <r>
      <rPr>
        <sz val="8"/>
        <color indexed="36"/>
        <rFont val="Arial Narrow"/>
        <family val="2"/>
      </rPr>
      <t>/D</t>
    </r>
    <r>
      <rPr>
        <vertAlign val="subscript"/>
        <sz val="8"/>
        <color indexed="36"/>
        <rFont val="Arial Narrow"/>
        <family val="2"/>
      </rPr>
      <t>K</t>
    </r>
    <r>
      <rPr>
        <sz val="8"/>
        <color indexed="36"/>
        <rFont val="Symbol"/>
        <family val="1"/>
      </rPr>
      <t>³</t>
    </r>
  </si>
  <si>
    <t>Richtwerte</t>
  </si>
  <si>
    <t>g£</t>
  </si>
  <si>
    <t>90°</t>
  </si>
  <si>
    <r>
      <t>d</t>
    </r>
    <r>
      <rPr>
        <vertAlign val="subscript"/>
        <sz val="10"/>
        <color indexed="8"/>
        <rFont val="Arial Narrow"/>
        <family val="2"/>
      </rPr>
      <t>G</t>
    </r>
    <r>
      <rPr>
        <sz val="10"/>
        <color theme="1"/>
        <rFont val="Arial Narrow"/>
        <family val="2"/>
      </rPr>
      <t xml:space="preserve"> [m]</t>
    </r>
  </si>
  <si>
    <r>
      <rPr>
        <sz val="8"/>
        <color indexed="17"/>
        <rFont val="Symbol"/>
        <family val="1"/>
      </rPr>
      <t>a£</t>
    </r>
    <r>
      <rPr>
        <sz val="8"/>
        <color indexed="17"/>
        <rFont val="Arial Narrow"/>
        <family val="2"/>
      </rPr>
      <t xml:space="preserve"> </t>
    </r>
  </si>
  <si>
    <r>
      <t>1,00 &gt; D/D</t>
    </r>
    <r>
      <rPr>
        <vertAlign val="subscript"/>
        <sz val="8"/>
        <color indexed="17"/>
        <rFont val="Arial Narrow"/>
        <family val="2"/>
      </rPr>
      <t xml:space="preserve">K </t>
    </r>
    <r>
      <rPr>
        <sz val="8"/>
        <color indexed="17"/>
        <rFont val="Arial Narrow"/>
        <family val="2"/>
      </rPr>
      <t>≥ 0,985</t>
    </r>
  </si>
  <si>
    <r>
      <t>A</t>
    </r>
    <r>
      <rPr>
        <vertAlign val="subscript"/>
        <sz val="8"/>
        <color indexed="17"/>
        <rFont val="Arial Narrow"/>
        <family val="2"/>
      </rPr>
      <t>G</t>
    </r>
    <r>
      <rPr>
        <sz val="8"/>
        <color indexed="17"/>
        <rFont val="Arial Narrow"/>
        <family val="2"/>
      </rPr>
      <t>/A</t>
    </r>
    <r>
      <rPr>
        <vertAlign val="subscript"/>
        <sz val="8"/>
        <color indexed="17"/>
        <rFont val="Arial Narrow"/>
        <family val="2"/>
      </rPr>
      <t>K</t>
    </r>
    <r>
      <rPr>
        <sz val="8"/>
        <color indexed="17"/>
        <rFont val="Symbol"/>
        <family val="1"/>
      </rPr>
      <t>£</t>
    </r>
  </si>
  <si>
    <r>
      <t>d</t>
    </r>
    <r>
      <rPr>
        <vertAlign val="subscript"/>
        <sz val="8"/>
        <color indexed="17"/>
        <rFont val="Arial Narrow"/>
        <family val="2"/>
      </rPr>
      <t>T</t>
    </r>
    <r>
      <rPr>
        <sz val="8"/>
        <color indexed="17"/>
        <rFont val="Arial Narrow"/>
        <family val="2"/>
      </rPr>
      <t>/d</t>
    </r>
    <r>
      <rPr>
        <vertAlign val="subscript"/>
        <sz val="8"/>
        <color indexed="17"/>
        <rFont val="Arial Narrow"/>
        <family val="2"/>
      </rPr>
      <t>G</t>
    </r>
    <r>
      <rPr>
        <sz val="8"/>
        <color indexed="17"/>
        <rFont val="Arial Narrow"/>
        <family val="2"/>
      </rPr>
      <t>=</t>
    </r>
  </si>
  <si>
    <r>
      <t>L</t>
    </r>
    <r>
      <rPr>
        <vertAlign val="subscript"/>
        <sz val="8"/>
        <color indexed="17"/>
        <rFont val="Arial Narrow"/>
        <family val="2"/>
      </rPr>
      <t>K</t>
    </r>
    <r>
      <rPr>
        <sz val="8"/>
        <color indexed="17"/>
        <rFont val="Arial Narrow"/>
        <family val="2"/>
      </rPr>
      <t>/D</t>
    </r>
    <r>
      <rPr>
        <vertAlign val="subscript"/>
        <sz val="8"/>
        <color indexed="17"/>
        <rFont val="Arial Narrow"/>
        <family val="2"/>
      </rPr>
      <t>K</t>
    </r>
    <r>
      <rPr>
        <sz val="8"/>
        <color indexed="17"/>
        <rFont val="Symbol"/>
        <family val="1"/>
      </rPr>
      <t>³</t>
    </r>
  </si>
  <si>
    <r>
      <t>d</t>
    </r>
    <r>
      <rPr>
        <vertAlign val="subscript"/>
        <sz val="8"/>
        <color indexed="17"/>
        <rFont val="Arial Narrow"/>
        <family val="2"/>
      </rPr>
      <t>G</t>
    </r>
    <r>
      <rPr>
        <sz val="8"/>
        <color indexed="17"/>
        <rFont val="Arial Narrow"/>
        <family val="2"/>
      </rPr>
      <t>/D</t>
    </r>
    <r>
      <rPr>
        <vertAlign val="subscript"/>
        <sz val="8"/>
        <color indexed="17"/>
        <rFont val="Arial Narrow"/>
        <family val="2"/>
      </rPr>
      <t>K</t>
    </r>
    <r>
      <rPr>
        <sz val="8"/>
        <color indexed="17"/>
        <rFont val="Symbol"/>
        <family val="1"/>
      </rPr>
      <t>£</t>
    </r>
  </si>
  <si>
    <r>
      <t>L</t>
    </r>
    <r>
      <rPr>
        <vertAlign val="subscript"/>
        <sz val="8"/>
        <color indexed="17"/>
        <rFont val="Arial Narrow"/>
        <family val="2"/>
      </rPr>
      <t>G</t>
    </r>
    <r>
      <rPr>
        <sz val="8"/>
        <color indexed="17"/>
        <rFont val="Arial Narrow"/>
        <family val="2"/>
      </rPr>
      <t>/D</t>
    </r>
    <r>
      <rPr>
        <vertAlign val="subscript"/>
        <sz val="8"/>
        <color indexed="17"/>
        <rFont val="Arial Narrow"/>
        <family val="2"/>
      </rPr>
      <t>K</t>
    </r>
    <r>
      <rPr>
        <sz val="8"/>
        <color indexed="17"/>
        <rFont val="Symbol"/>
        <family val="1"/>
      </rPr>
      <t>£</t>
    </r>
  </si>
  <si>
    <r>
      <t>O</t>
    </r>
    <r>
      <rPr>
        <vertAlign val="subscript"/>
        <sz val="8"/>
        <color indexed="17"/>
        <rFont val="Arial Narrow"/>
        <family val="2"/>
      </rPr>
      <t>F</t>
    </r>
    <r>
      <rPr>
        <sz val="8"/>
        <color indexed="17"/>
        <rFont val="Symbol"/>
        <family val="1"/>
      </rPr>
      <t>£</t>
    </r>
  </si>
  <si>
    <t>Beispiel werte</t>
  </si>
  <si>
    <t>[5,87]</t>
  </si>
  <si>
    <t>[720]</t>
  </si>
  <si>
    <t>[627] [720]</t>
  </si>
  <si>
    <t>[35,0]</t>
  </si>
  <si>
    <t>[0,591]</t>
  </si>
  <si>
    <t>[0,80]</t>
  </si>
  <si>
    <r>
      <t>n</t>
    </r>
    <r>
      <rPr>
        <vertAlign val="subscript"/>
        <sz val="10"/>
        <color indexed="8"/>
        <rFont val="Arial Narrow"/>
        <family val="2"/>
      </rPr>
      <t>1/2</t>
    </r>
    <r>
      <rPr>
        <sz val="10"/>
        <color theme="1"/>
        <rFont val="Arial Narrow"/>
        <family val="2"/>
      </rPr>
      <t>[min</t>
    </r>
    <r>
      <rPr>
        <vertAlign val="superscript"/>
        <sz val="10"/>
        <color indexed="8"/>
        <rFont val="Arial Narrow"/>
        <family val="2"/>
      </rPr>
      <t>-1</t>
    </r>
    <r>
      <rPr>
        <sz val="10"/>
        <color theme="1"/>
        <rFont val="Arial Narrow"/>
        <family val="2"/>
      </rPr>
      <t>]</t>
    </r>
  </si>
  <si>
    <r>
      <t>n</t>
    </r>
    <r>
      <rPr>
        <vertAlign val="subscript"/>
        <sz val="10"/>
        <color indexed="8"/>
        <rFont val="Arial Narrow"/>
        <family val="2"/>
      </rPr>
      <t>1/2</t>
    </r>
    <r>
      <rPr>
        <sz val="10"/>
        <color theme="1"/>
        <rFont val="Arial Narrow"/>
        <family val="2"/>
      </rPr>
      <t>[s</t>
    </r>
    <r>
      <rPr>
        <vertAlign val="superscript"/>
        <sz val="10"/>
        <color indexed="8"/>
        <rFont val="Arial Narrow"/>
        <family val="2"/>
      </rPr>
      <t>-1</t>
    </r>
    <r>
      <rPr>
        <sz val="10"/>
        <color theme="1"/>
        <rFont val="Arial Narrow"/>
        <family val="2"/>
      </rPr>
      <t>]</t>
    </r>
  </si>
  <si>
    <r>
      <t>P</t>
    </r>
    <r>
      <rPr>
        <vertAlign val="subscript"/>
        <sz val="10"/>
        <color indexed="60"/>
        <rFont val="Arial Narrow"/>
        <family val="2"/>
      </rPr>
      <t>min</t>
    </r>
    <r>
      <rPr>
        <sz val="10"/>
        <color indexed="60"/>
        <rFont val="Arial Narrow"/>
        <family val="2"/>
      </rPr>
      <t xml:space="preserve"> [kW]</t>
    </r>
  </si>
  <si>
    <r>
      <t>T</t>
    </r>
    <r>
      <rPr>
        <vertAlign val="subscript"/>
        <sz val="10"/>
        <color indexed="60"/>
        <rFont val="Symbol"/>
        <family val="1"/>
      </rPr>
      <t>S</t>
    </r>
    <r>
      <rPr>
        <vertAlign val="subscript"/>
        <sz val="10"/>
        <color indexed="60"/>
        <rFont val="Arial Narrow"/>
        <family val="2"/>
      </rPr>
      <t>max</t>
    </r>
    <r>
      <rPr>
        <sz val="10"/>
        <color indexed="60"/>
        <rFont val="Arial Narrow"/>
        <family val="2"/>
      </rPr>
      <t xml:space="preserve"> [kN]</t>
    </r>
  </si>
  <si>
    <r>
      <rPr>
        <sz val="10"/>
        <color indexed="60"/>
        <rFont val="Symbol"/>
        <family val="1"/>
      </rPr>
      <t xml:space="preserve">t </t>
    </r>
    <r>
      <rPr>
        <sz val="10"/>
        <color indexed="60"/>
        <rFont val="Arial Narrow"/>
        <family val="2"/>
      </rPr>
      <t xml:space="preserve"> [--]  </t>
    </r>
    <r>
      <rPr>
        <sz val="8"/>
        <color indexed="23"/>
        <rFont val="Arial Narrow"/>
        <family val="2"/>
      </rPr>
      <t>&gt; 0,5</t>
    </r>
  </si>
  <si>
    <r>
      <t>P</t>
    </r>
    <r>
      <rPr>
        <vertAlign val="subscript"/>
        <sz val="10"/>
        <color indexed="60"/>
        <rFont val="Arial Narrow"/>
        <family val="2"/>
      </rPr>
      <t>min</t>
    </r>
    <r>
      <rPr>
        <sz val="10"/>
        <color indexed="60"/>
        <rFont val="Arial Narrow"/>
        <family val="2"/>
      </rPr>
      <t>[kW]</t>
    </r>
  </si>
  <si>
    <r>
      <t>T</t>
    </r>
    <r>
      <rPr>
        <vertAlign val="subscript"/>
        <sz val="10"/>
        <color indexed="60"/>
        <rFont val="Symbol"/>
        <family val="1"/>
      </rPr>
      <t>S</t>
    </r>
    <r>
      <rPr>
        <vertAlign val="subscript"/>
        <sz val="10"/>
        <color indexed="60"/>
        <rFont val="Arial Narrow"/>
        <family val="2"/>
      </rPr>
      <t>max</t>
    </r>
    <r>
      <rPr>
        <sz val="10"/>
        <color indexed="60"/>
        <rFont val="Arial Narrow"/>
        <family val="2"/>
      </rPr>
      <t>[N]</t>
    </r>
  </si>
  <si>
    <r>
      <rPr>
        <b/>
        <u val="single"/>
        <sz val="12"/>
        <color indexed="10"/>
        <rFont val="Arial Narrow"/>
        <family val="2"/>
      </rPr>
      <t>minimal</t>
    </r>
    <r>
      <rPr>
        <b/>
        <sz val="12"/>
        <color indexed="10"/>
        <rFont val="Arial Narrow"/>
        <family val="2"/>
      </rPr>
      <t xml:space="preserve"> erforderliche Leistung bei optimaler Drehzahl</t>
    </r>
  </si>
  <si>
    <r>
      <t xml:space="preserve">Ermittlung des </t>
    </r>
    <r>
      <rPr>
        <b/>
        <u val="single"/>
        <sz val="12"/>
        <color indexed="10"/>
        <rFont val="Arial Narrow"/>
        <family val="2"/>
      </rPr>
      <t>maximalen</t>
    </r>
    <r>
      <rPr>
        <b/>
        <sz val="12"/>
        <color indexed="10"/>
        <rFont val="Arial Narrow"/>
        <family val="2"/>
      </rPr>
      <t xml:space="preserve"> Schubes (Drehzahl n = n</t>
    </r>
    <r>
      <rPr>
        <b/>
        <vertAlign val="subscript"/>
        <sz val="12"/>
        <color indexed="10"/>
        <rFont val="Arial Narrow"/>
        <family val="2"/>
      </rPr>
      <t>opt</t>
    </r>
    <r>
      <rPr>
        <b/>
        <sz val="12"/>
        <color indexed="10"/>
        <rFont val="Arial Narrow"/>
        <family val="2"/>
      </rPr>
      <t>)</t>
    </r>
  </si>
  <si>
    <r>
      <t xml:space="preserve">Ermittlung der </t>
    </r>
    <r>
      <rPr>
        <b/>
        <u val="single"/>
        <sz val="12"/>
        <color indexed="10"/>
        <rFont val="Arial Narrow"/>
        <family val="2"/>
      </rPr>
      <t>optimalen</t>
    </r>
    <r>
      <rPr>
        <b/>
        <sz val="12"/>
        <color indexed="10"/>
        <rFont val="Arial Narrow"/>
        <family val="2"/>
      </rPr>
      <t xml:space="preserve"> Drehzahl</t>
    </r>
  </si>
  <si>
    <r>
      <rPr>
        <b/>
        <u val="single"/>
        <sz val="12"/>
        <color indexed="10"/>
        <rFont val="Arial Narrow"/>
        <family val="2"/>
      </rPr>
      <t>minimal</t>
    </r>
    <r>
      <rPr>
        <b/>
        <sz val="12"/>
        <color indexed="10"/>
        <rFont val="Arial Narrow"/>
        <family val="2"/>
      </rPr>
      <t xml:space="preserve"> erforderlicher Durchmesser bei optimaler Drehzahl</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</si>
</sst>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000"/>
    <numFmt numFmtId="167" formatCode="0.000000000"/>
    <numFmt numFmtId="168" formatCode="#,##0.0"/>
    <numFmt numFmtId="169" formatCode="#,##0.000"/>
    <numFmt numFmtId="170" formatCode="0.00000000"/>
    <numFmt numFmtId="171" formatCode="0.0000000"/>
    <numFmt numFmtId="172" formatCode="0.000000"/>
    <numFmt numFmtId="173" formatCode="0.00000"/>
    <numFmt numFmtId="174" formatCode="0.0000E+00"/>
    <numFmt numFmtId="175" formatCode="0.00000E+00"/>
    <numFmt numFmtId="176" formatCode="0.000E+00"/>
    <numFmt numFmtId="177" formatCode="&quot;Ja&quot;;&quot;Ja&quot;;&quot;Nein&quot;"/>
    <numFmt numFmtId="178" formatCode="&quot;Wahr&quot;;&quot;Wahr&quot;;&quot;Falsch&quot;"/>
    <numFmt numFmtId="179" formatCode="&quot;Ein&quot;;&quot;Ein&quot;;&quot;Aus&quot;"/>
    <numFmt numFmtId="180" formatCode="[$€-2]\ #,##0.00_);[Red]\([$€-2]\ #,##0.00\)"/>
    <numFmt numFmtId="181" formatCode="#,##0.0000"/>
  </numFmts>
  <fonts count="120">
    <font>
      <sz val="10"/>
      <color theme="1"/>
      <name val="Arial Narrow"/>
      <family val="2"/>
    </font>
    <font>
      <sz val="10"/>
      <color indexed="8"/>
      <name val="Arial Narrow"/>
      <family val="2"/>
    </font>
    <font>
      <vertAlign val="subscript"/>
      <sz val="10"/>
      <color indexed="8"/>
      <name val="Arial Narrow"/>
      <family val="2"/>
    </font>
    <font>
      <vertAlign val="superscript"/>
      <sz val="10"/>
      <color indexed="8"/>
      <name val="Arial Narrow"/>
      <family val="2"/>
    </font>
    <font>
      <sz val="10"/>
      <color indexed="8"/>
      <name val="Symbol"/>
      <family val="1"/>
    </font>
    <font>
      <vertAlign val="subscript"/>
      <sz val="10"/>
      <color indexed="8"/>
      <name val="Symbol"/>
      <family val="1"/>
    </font>
    <font>
      <b/>
      <sz val="12"/>
      <color indexed="10"/>
      <name val="Arial Narrow"/>
      <family val="2"/>
    </font>
    <font>
      <b/>
      <vertAlign val="subscript"/>
      <sz val="12"/>
      <color indexed="10"/>
      <name val="Arial Narrow"/>
      <family val="2"/>
    </font>
    <font>
      <b/>
      <sz val="10"/>
      <color indexed="60"/>
      <name val="Arial Narrow"/>
      <family val="2"/>
    </font>
    <font>
      <sz val="10"/>
      <color indexed="60"/>
      <name val="Arial Narrow"/>
      <family val="2"/>
    </font>
    <font>
      <sz val="10"/>
      <color indexed="36"/>
      <name val="Arial Narrow"/>
      <family val="2"/>
    </font>
    <font>
      <vertAlign val="subscript"/>
      <sz val="10"/>
      <color indexed="36"/>
      <name val="Arial Narrow"/>
      <family val="2"/>
    </font>
    <font>
      <b/>
      <sz val="10"/>
      <color indexed="60"/>
      <name val="Symbol"/>
      <family val="1"/>
    </font>
    <font>
      <b/>
      <vertAlign val="subscript"/>
      <sz val="10"/>
      <color indexed="60"/>
      <name val="Arial Narrow"/>
      <family val="2"/>
    </font>
    <font>
      <sz val="8"/>
      <color indexed="60"/>
      <name val="Arial Narrow"/>
      <family val="2"/>
    </font>
    <font>
      <vertAlign val="subscript"/>
      <sz val="8"/>
      <color indexed="60"/>
      <name val="Arial Narrow"/>
      <family val="2"/>
    </font>
    <font>
      <sz val="8"/>
      <color indexed="36"/>
      <name val="Arial Narrow"/>
      <family val="2"/>
    </font>
    <font>
      <vertAlign val="subscript"/>
      <sz val="8"/>
      <color indexed="36"/>
      <name val="Arial Narrow"/>
      <family val="2"/>
    </font>
    <font>
      <sz val="10"/>
      <color indexed="60"/>
      <name val="Symbol"/>
      <family val="1"/>
    </font>
    <font>
      <vertAlign val="subscript"/>
      <sz val="10"/>
      <color indexed="60"/>
      <name val="Arial Narrow"/>
      <family val="2"/>
    </font>
    <font>
      <b/>
      <sz val="10"/>
      <color indexed="36"/>
      <name val="Arial Narrow"/>
      <family val="2"/>
    </font>
    <font>
      <b/>
      <sz val="10"/>
      <color indexed="36"/>
      <name val="Symbol"/>
      <family val="1"/>
    </font>
    <font>
      <b/>
      <vertAlign val="subscript"/>
      <sz val="10"/>
      <color indexed="36"/>
      <name val="Arial Narrow"/>
      <family val="2"/>
    </font>
    <font>
      <sz val="10"/>
      <color indexed="16"/>
      <name val="Arial Narrow"/>
      <family val="2"/>
    </font>
    <font>
      <b/>
      <sz val="10"/>
      <color indexed="16"/>
      <name val="Arial Narrow"/>
      <family val="2"/>
    </font>
    <font>
      <b/>
      <sz val="10"/>
      <color indexed="16"/>
      <name val="Symbol"/>
      <family val="1"/>
    </font>
    <font>
      <b/>
      <vertAlign val="subscript"/>
      <sz val="10"/>
      <color indexed="16"/>
      <name val="Arial Narrow"/>
      <family val="2"/>
    </font>
    <font>
      <vertAlign val="subscript"/>
      <sz val="10"/>
      <color indexed="16"/>
      <name val="Arial Narrow"/>
      <family val="2"/>
    </font>
    <font>
      <vertAlign val="superscript"/>
      <sz val="10"/>
      <color indexed="60"/>
      <name val="Arial Narrow"/>
      <family val="2"/>
    </font>
    <font>
      <vertAlign val="subscript"/>
      <sz val="10"/>
      <color indexed="60"/>
      <name val="Symbol"/>
      <family val="1"/>
    </font>
    <font>
      <sz val="10"/>
      <color indexed="17"/>
      <name val="Arial Narrow"/>
      <family val="2"/>
    </font>
    <font>
      <sz val="10"/>
      <color indexed="17"/>
      <name val="Symbol"/>
      <family val="1"/>
    </font>
    <font>
      <vertAlign val="subscript"/>
      <sz val="10"/>
      <color indexed="17"/>
      <name val="Arial Narrow"/>
      <family val="2"/>
    </font>
    <font>
      <sz val="8"/>
      <color indexed="60"/>
      <name val="Symbol"/>
      <family val="1"/>
    </font>
    <font>
      <sz val="8"/>
      <color indexed="36"/>
      <name val="Symbol"/>
      <family val="1"/>
    </font>
    <font>
      <sz val="8"/>
      <color indexed="17"/>
      <name val="Arial Narrow"/>
      <family val="2"/>
    </font>
    <font>
      <sz val="8"/>
      <color indexed="17"/>
      <name val="Symbol"/>
      <family val="1"/>
    </font>
    <font>
      <vertAlign val="subscript"/>
      <sz val="8"/>
      <color indexed="17"/>
      <name val="Arial Narrow"/>
      <family val="2"/>
    </font>
    <font>
      <sz val="8"/>
      <color indexed="23"/>
      <name val="Arial Narrow"/>
      <family val="2"/>
    </font>
    <font>
      <b/>
      <u val="single"/>
      <sz val="12"/>
      <color indexed="10"/>
      <name val="Arial Narrow"/>
      <family val="2"/>
    </font>
    <font>
      <sz val="10"/>
      <color indexed="9"/>
      <name val="Arial Narrow"/>
      <family val="2"/>
    </font>
    <font>
      <b/>
      <sz val="10"/>
      <color indexed="63"/>
      <name val="Arial Narrow"/>
      <family val="2"/>
    </font>
    <font>
      <b/>
      <sz val="10"/>
      <color indexed="52"/>
      <name val="Arial Narrow"/>
      <family val="2"/>
    </font>
    <font>
      <sz val="10"/>
      <color indexed="62"/>
      <name val="Arial Narrow"/>
      <family val="2"/>
    </font>
    <font>
      <b/>
      <sz val="10"/>
      <color indexed="8"/>
      <name val="Arial Narrow"/>
      <family val="2"/>
    </font>
    <font>
      <i/>
      <sz val="10"/>
      <color indexed="23"/>
      <name val="Arial Narrow"/>
      <family val="2"/>
    </font>
    <font>
      <sz val="10"/>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0"/>
      <color indexed="52"/>
      <name val="Arial Narrow"/>
      <family val="2"/>
    </font>
    <font>
      <sz val="10"/>
      <color indexed="10"/>
      <name val="Arial Narrow"/>
      <family val="2"/>
    </font>
    <font>
      <b/>
      <sz val="10"/>
      <color indexed="9"/>
      <name val="Arial Narrow"/>
      <family val="2"/>
    </font>
    <font>
      <sz val="10"/>
      <color indexed="10"/>
      <name val="Wingdings"/>
      <family val="0"/>
    </font>
    <font>
      <b/>
      <sz val="12"/>
      <color indexed="18"/>
      <name val="Arial Narrow"/>
      <family val="2"/>
    </font>
    <font>
      <sz val="10"/>
      <color indexed="60"/>
      <name val="Wingdings"/>
      <family val="0"/>
    </font>
    <font>
      <sz val="10"/>
      <color indexed="21"/>
      <name val="Wingdings"/>
      <family val="0"/>
    </font>
    <font>
      <sz val="9"/>
      <color indexed="60"/>
      <name val="Arial Narrow"/>
      <family val="2"/>
    </font>
    <font>
      <sz val="10"/>
      <color indexed="18"/>
      <name val="Wingdings"/>
      <family val="0"/>
    </font>
    <font>
      <b/>
      <sz val="12"/>
      <color indexed="8"/>
      <name val="Arial Narrow"/>
      <family val="2"/>
    </font>
    <font>
      <sz val="8"/>
      <color indexed="9"/>
      <name val="Arial Narrow"/>
      <family val="2"/>
    </font>
    <font>
      <b/>
      <sz val="8"/>
      <color indexed="36"/>
      <name val="Arial Narrow"/>
      <family val="2"/>
    </font>
    <font>
      <b/>
      <sz val="7"/>
      <color indexed="36"/>
      <name val="Arial Narrow"/>
      <family val="2"/>
    </font>
    <font>
      <sz val="5"/>
      <color indexed="23"/>
      <name val="Arial Narrow"/>
      <family val="2"/>
    </font>
    <font>
      <b/>
      <sz val="12"/>
      <color indexed="62"/>
      <name val="Arial Narrow"/>
      <family val="2"/>
    </font>
    <font>
      <sz val="9"/>
      <color indexed="17"/>
      <name val="Arial Narrow"/>
      <family val="2"/>
    </font>
    <font>
      <b/>
      <u val="single"/>
      <sz val="14"/>
      <color indexed="56"/>
      <name val="Arial Narrow"/>
      <family val="2"/>
    </font>
    <font>
      <u val="single"/>
      <sz val="14"/>
      <color indexed="8"/>
      <name val="Arial Narrow"/>
      <family val="2"/>
    </font>
    <font>
      <sz val="12"/>
      <color indexed="8"/>
      <name val="Arial"/>
      <family val="2"/>
    </font>
    <font>
      <b/>
      <sz val="12"/>
      <color indexed="62"/>
      <name val="Arial"/>
      <family val="2"/>
    </font>
    <font>
      <sz val="10"/>
      <color theme="0"/>
      <name val="Arial Narrow"/>
      <family val="2"/>
    </font>
    <font>
      <b/>
      <sz val="10"/>
      <color rgb="FF3F3F3F"/>
      <name val="Arial Narrow"/>
      <family val="2"/>
    </font>
    <font>
      <b/>
      <sz val="10"/>
      <color rgb="FFFA7D00"/>
      <name val="Arial Narrow"/>
      <family val="2"/>
    </font>
    <font>
      <sz val="10"/>
      <color rgb="FF3F3F76"/>
      <name val="Arial Narrow"/>
      <family val="2"/>
    </font>
    <font>
      <b/>
      <sz val="10"/>
      <color theme="1"/>
      <name val="Arial Narrow"/>
      <family val="2"/>
    </font>
    <font>
      <i/>
      <sz val="10"/>
      <color rgb="FF7F7F7F"/>
      <name val="Arial Narrow"/>
      <family val="2"/>
    </font>
    <font>
      <sz val="10"/>
      <color rgb="FF006100"/>
      <name val="Arial Narrow"/>
      <family val="2"/>
    </font>
    <font>
      <sz val="10"/>
      <color rgb="FF9C6500"/>
      <name val="Arial Narrow"/>
      <family val="2"/>
    </font>
    <font>
      <sz val="10"/>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0"/>
      <color rgb="FFFA7D00"/>
      <name val="Arial Narrow"/>
      <family val="2"/>
    </font>
    <font>
      <sz val="10"/>
      <color rgb="FFFF0000"/>
      <name val="Arial Narrow"/>
      <family val="2"/>
    </font>
    <font>
      <b/>
      <sz val="10"/>
      <color theme="0"/>
      <name val="Arial Narrow"/>
      <family val="2"/>
    </font>
    <font>
      <sz val="10"/>
      <color rgb="FFFF0000"/>
      <name val="Wingdings"/>
      <family val="0"/>
    </font>
    <font>
      <b/>
      <sz val="12"/>
      <color theme="4" tint="-0.4999699890613556"/>
      <name val="Arial Narrow"/>
      <family val="2"/>
    </font>
    <font>
      <b/>
      <sz val="10"/>
      <color rgb="FFC00000"/>
      <name val="Arial Narrow"/>
      <family val="2"/>
    </font>
    <font>
      <sz val="10"/>
      <color rgb="FF7030A0"/>
      <name val="Arial Narrow"/>
      <family val="2"/>
    </font>
    <font>
      <sz val="8"/>
      <color theme="9" tint="-0.4999699890613556"/>
      <name val="Arial Narrow"/>
      <family val="2"/>
    </font>
    <font>
      <sz val="8"/>
      <color rgb="FF7030A0"/>
      <name val="Arial Narrow"/>
      <family val="2"/>
    </font>
    <font>
      <b/>
      <sz val="10"/>
      <color rgb="FF7030A0"/>
      <name val="Arial Narrow"/>
      <family val="2"/>
    </font>
    <font>
      <sz val="10"/>
      <color theme="5" tint="-0.4999699890613556"/>
      <name val="Arial Narrow"/>
      <family val="2"/>
    </font>
    <font>
      <b/>
      <sz val="10"/>
      <color theme="5" tint="-0.4999699890613556"/>
      <name val="Arial Narrow"/>
      <family val="2"/>
    </font>
    <font>
      <sz val="10"/>
      <color rgb="FFC00000"/>
      <name val="Wingdings"/>
      <family val="0"/>
    </font>
    <font>
      <sz val="10"/>
      <color theme="8" tint="-0.4999699890613556"/>
      <name val="Wingdings"/>
      <family val="0"/>
    </font>
    <font>
      <sz val="10"/>
      <color rgb="FFC00000"/>
      <name val="Arial Narrow"/>
      <family val="2"/>
    </font>
    <font>
      <sz val="9"/>
      <color rgb="FFC00000"/>
      <name val="Arial Narrow"/>
      <family val="2"/>
    </font>
    <font>
      <sz val="10"/>
      <color rgb="FF009644"/>
      <name val="Arial Narrow"/>
      <family val="2"/>
    </font>
    <font>
      <sz val="10"/>
      <color theme="4" tint="-0.4999699890613556"/>
      <name val="Wingdings"/>
      <family val="0"/>
    </font>
    <font>
      <b/>
      <sz val="12"/>
      <color theme="1"/>
      <name val="Arial Narrow"/>
      <family val="2"/>
    </font>
    <font>
      <sz val="10"/>
      <color theme="1"/>
      <name val="Symbol"/>
      <family val="1"/>
    </font>
    <font>
      <sz val="8"/>
      <color rgb="FF00B050"/>
      <name val="Arial Narrow"/>
      <family val="2"/>
    </font>
    <font>
      <sz val="8"/>
      <color theme="0" tint="-0.4999699890613556"/>
      <name val="Arial Narrow"/>
      <family val="2"/>
    </font>
    <font>
      <sz val="8"/>
      <color rgb="FF007434"/>
      <name val="Arial Narrow"/>
      <family val="2"/>
    </font>
    <font>
      <sz val="8"/>
      <color rgb="FF007434"/>
      <name val="Symbol"/>
      <family val="1"/>
    </font>
    <font>
      <sz val="10"/>
      <color rgb="FF007434"/>
      <name val="Arial Narrow"/>
      <family val="2"/>
    </font>
    <font>
      <sz val="8"/>
      <color theme="0"/>
      <name val="Arial Narrow"/>
      <family val="2"/>
    </font>
    <font>
      <sz val="8"/>
      <color rgb="FFC00000"/>
      <name val="Arial Narrow"/>
      <family val="2"/>
    </font>
    <font>
      <b/>
      <sz val="8"/>
      <color rgb="FF7030A0"/>
      <name val="Arial Narrow"/>
      <family val="2"/>
    </font>
    <font>
      <b/>
      <sz val="7"/>
      <color rgb="FF7030A0"/>
      <name val="Arial Narrow"/>
      <family val="2"/>
    </font>
    <font>
      <sz val="5"/>
      <color theme="1" tint="0.49998000264167786"/>
      <name val="Arial Narrow"/>
      <family val="2"/>
    </font>
    <font>
      <b/>
      <sz val="12"/>
      <color theme="4" tint="-0.24997000396251678"/>
      <name val="Arial Narrow"/>
      <family val="2"/>
    </font>
    <font>
      <sz val="10"/>
      <color theme="4" tint="-0.24997000396251678"/>
      <name val="Arial Narrow"/>
      <family val="2"/>
    </font>
    <font>
      <b/>
      <u val="single"/>
      <sz val="14"/>
      <color rgb="FF002060"/>
      <name val="Arial Narrow"/>
      <family val="2"/>
    </font>
    <font>
      <u val="single"/>
      <sz val="14"/>
      <color theme="1"/>
      <name val="Arial Narrow"/>
      <family val="2"/>
    </font>
    <font>
      <b/>
      <sz val="12"/>
      <color rgb="FFFF0000"/>
      <name val="Arial Narrow"/>
      <family val="2"/>
    </font>
    <font>
      <sz val="9"/>
      <color rgb="FF009644"/>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right/>
      <top/>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right/>
      <top style="thin"/>
      <bottom style="thin"/>
    </border>
    <border>
      <left/>
      <right style="thin"/>
      <top style="thin"/>
      <bottom style="thin"/>
    </border>
    <border>
      <left/>
      <right style="thin"/>
      <top/>
      <bottom style="thin"/>
    </border>
    <border>
      <left style="medium"/>
      <right>
        <color indexed="63"/>
      </right>
      <top>
        <color indexed="63"/>
      </top>
      <bottom>
        <color indexed="63"/>
      </bottom>
    </border>
    <border>
      <left style="thin"/>
      <right/>
      <top style="thin"/>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41"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7" fillId="28" borderId="0" applyNumberFormat="0" applyBorder="0" applyAlignment="0" applyProtection="0"/>
    <xf numFmtId="43" fontId="0" fillId="0" borderId="0" applyFont="0" applyFill="0" applyBorder="0" applyAlignment="0" applyProtection="0"/>
    <xf numFmtId="0" fontId="7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32" borderId="9" applyNumberFormat="0" applyAlignment="0" applyProtection="0"/>
  </cellStyleXfs>
  <cellXfs count="173">
    <xf numFmtId="0" fontId="0" fillId="0" borderId="0" xfId="0" applyAlignment="1">
      <alignment/>
    </xf>
    <xf numFmtId="2" fontId="0" fillId="0" borderId="0" xfId="0" applyNumberFormat="1" applyAlignment="1">
      <alignment horizontal="right" indent="1"/>
    </xf>
    <xf numFmtId="164" fontId="0" fillId="0" borderId="0" xfId="0" applyNumberFormat="1" applyAlignment="1">
      <alignment horizontal="right" indent="1"/>
    </xf>
    <xf numFmtId="167" fontId="0" fillId="0" borderId="0" xfId="0" applyNumberFormat="1" applyAlignment="1">
      <alignment horizontal="center"/>
    </xf>
    <xf numFmtId="0" fontId="75" fillId="0" borderId="10" xfId="0" applyFont="1" applyBorder="1" applyAlignment="1">
      <alignment/>
    </xf>
    <xf numFmtId="0" fontId="0" fillId="0" borderId="10" xfId="0" applyBorder="1" applyAlignment="1">
      <alignment/>
    </xf>
    <xf numFmtId="0" fontId="0" fillId="0" borderId="10" xfId="0" applyFont="1" applyBorder="1" applyAlignment="1">
      <alignment/>
    </xf>
    <xf numFmtId="164" fontId="0" fillId="0" borderId="10" xfId="0" applyNumberFormat="1" applyBorder="1" applyAlignment="1">
      <alignment horizontal="center"/>
    </xf>
    <xf numFmtId="164" fontId="0" fillId="0" borderId="10" xfId="0" applyNumberFormat="1" applyBorder="1" applyAlignment="1">
      <alignment horizontal="right" indent="1"/>
    </xf>
    <xf numFmtId="165" fontId="0" fillId="0" borderId="10" xfId="0" applyNumberFormat="1" applyBorder="1" applyAlignment="1">
      <alignment horizontal="center"/>
    </xf>
    <xf numFmtId="166" fontId="0" fillId="0" borderId="10" xfId="0" applyNumberFormat="1" applyBorder="1" applyAlignment="1">
      <alignment horizontal="right" indent="1"/>
    </xf>
    <xf numFmtId="2" fontId="0" fillId="0" borderId="10" xfId="0" applyNumberFormat="1" applyBorder="1" applyAlignment="1">
      <alignment horizontal="right" indent="1"/>
    </xf>
    <xf numFmtId="165" fontId="0" fillId="0" borderId="10" xfId="0" applyNumberFormat="1" applyBorder="1" applyAlignment="1">
      <alignment horizontal="right" indent="1"/>
    </xf>
    <xf numFmtId="0" fontId="87" fillId="0" borderId="10" xfId="0" applyFont="1" applyBorder="1" applyAlignment="1">
      <alignment horizontal="center"/>
    </xf>
    <xf numFmtId="1" fontId="0" fillId="0" borderId="10" xfId="0" applyNumberFormat="1" applyBorder="1" applyAlignment="1">
      <alignment horizontal="center"/>
    </xf>
    <xf numFmtId="166" fontId="0" fillId="0" borderId="10" xfId="0" applyNumberFormat="1" applyBorder="1" applyAlignment="1">
      <alignment horizontal="center"/>
    </xf>
    <xf numFmtId="0" fontId="0" fillId="0" borderId="10" xfId="0" applyBorder="1" applyAlignment="1">
      <alignment horizontal="center"/>
    </xf>
    <xf numFmtId="0" fontId="0" fillId="0" borderId="11" xfId="0" applyBorder="1" applyAlignment="1">
      <alignment/>
    </xf>
    <xf numFmtId="0" fontId="75" fillId="0" borderId="11" xfId="0" applyFont="1" applyBorder="1" applyAlignment="1">
      <alignment/>
    </xf>
    <xf numFmtId="0" fontId="0" fillId="0" borderId="0" xfId="0" applyBorder="1" applyAlignment="1">
      <alignment/>
    </xf>
    <xf numFmtId="0" fontId="0" fillId="0" borderId="12" xfId="0" applyBorder="1" applyAlignment="1">
      <alignment/>
    </xf>
    <xf numFmtId="0" fontId="88" fillId="0" borderId="0" xfId="0" applyFont="1" applyAlignment="1">
      <alignment horizontal="center" vertical="center" wrapText="1"/>
    </xf>
    <xf numFmtId="0" fontId="89" fillId="0" borderId="0" xfId="0" applyFont="1" applyAlignment="1">
      <alignment/>
    </xf>
    <xf numFmtId="166" fontId="0" fillId="0" borderId="0" xfId="0" applyNumberFormat="1" applyAlignment="1">
      <alignment/>
    </xf>
    <xf numFmtId="164" fontId="90" fillId="0" borderId="0" xfId="0" applyNumberFormat="1" applyFont="1" applyAlignment="1">
      <alignment horizontal="right" indent="1"/>
    </xf>
    <xf numFmtId="0" fontId="87" fillId="0" borderId="0" xfId="0" applyFont="1" applyAlignment="1">
      <alignment horizontal="right"/>
    </xf>
    <xf numFmtId="0" fontId="91" fillId="0" borderId="0" xfId="0" applyFont="1" applyAlignment="1">
      <alignment horizontal="right"/>
    </xf>
    <xf numFmtId="0" fontId="92" fillId="0" borderId="0" xfId="0" applyFont="1" applyAlignment="1">
      <alignment horizontal="right"/>
    </xf>
    <xf numFmtId="166" fontId="92" fillId="0" borderId="0" xfId="0" applyNumberFormat="1" applyFont="1" applyAlignment="1">
      <alignment horizontal="center"/>
    </xf>
    <xf numFmtId="2" fontId="0" fillId="0" borderId="10" xfId="0" applyNumberFormat="1" applyBorder="1" applyAlignment="1" applyProtection="1">
      <alignment horizontal="right" indent="1"/>
      <protection locked="0"/>
    </xf>
    <xf numFmtId="0" fontId="0" fillId="0" borderId="13" xfId="0" applyBorder="1" applyAlignment="1">
      <alignment/>
    </xf>
    <xf numFmtId="0" fontId="0" fillId="0" borderId="14" xfId="0" applyBorder="1" applyAlignment="1">
      <alignment/>
    </xf>
    <xf numFmtId="2" fontId="0" fillId="0" borderId="15" xfId="0" applyNumberFormat="1" applyBorder="1" applyAlignment="1" applyProtection="1">
      <alignment horizontal="right" indent="1"/>
      <protection locked="0"/>
    </xf>
    <xf numFmtId="2" fontId="0" fillId="0" borderId="15" xfId="0" applyNumberFormat="1" applyBorder="1" applyAlignment="1">
      <alignment horizontal="right" inden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2" fontId="0" fillId="0" borderId="19" xfId="0" applyNumberFormat="1" applyBorder="1" applyAlignment="1" applyProtection="1">
      <alignment horizontal="right" indent="1"/>
      <protection locked="0"/>
    </xf>
    <xf numFmtId="164" fontId="0" fillId="0" borderId="10" xfId="0" applyNumberFormat="1" applyBorder="1" applyAlignment="1" applyProtection="1">
      <alignment horizontal="right" indent="1"/>
      <protection locked="0"/>
    </xf>
    <xf numFmtId="0" fontId="90" fillId="0" borderId="10" xfId="0" applyFont="1" applyBorder="1" applyAlignment="1">
      <alignment/>
    </xf>
    <xf numFmtId="164" fontId="0" fillId="0" borderId="19" xfId="0" applyNumberFormat="1" applyBorder="1" applyAlignment="1" applyProtection="1">
      <alignment horizontal="right" indent="1"/>
      <protection locked="0"/>
    </xf>
    <xf numFmtId="0" fontId="90" fillId="0" borderId="14" xfId="0" applyFont="1" applyBorder="1" applyAlignment="1">
      <alignment horizontal="left"/>
    </xf>
    <xf numFmtId="166" fontId="90" fillId="0" borderId="15" xfId="0" applyNumberFormat="1" applyFont="1" applyBorder="1" applyAlignment="1" applyProtection="1">
      <alignment horizontal="right" indent="1"/>
      <protection locked="0"/>
    </xf>
    <xf numFmtId="0" fontId="90" fillId="0" borderId="16" xfId="0" applyFont="1" applyBorder="1" applyAlignment="1">
      <alignment/>
    </xf>
    <xf numFmtId="164" fontId="0" fillId="0" borderId="15" xfId="0" applyNumberFormat="1" applyBorder="1" applyAlignment="1">
      <alignment horizontal="right" indent="1"/>
    </xf>
    <xf numFmtId="164" fontId="0" fillId="0" borderId="15" xfId="0" applyNumberFormat="1" applyBorder="1" applyAlignment="1" applyProtection="1">
      <alignment horizontal="right" indent="1"/>
      <protection locked="0"/>
    </xf>
    <xf numFmtId="0" fontId="75" fillId="0" borderId="16" xfId="0" applyFont="1" applyBorder="1" applyAlignment="1">
      <alignment/>
    </xf>
    <xf numFmtId="164" fontId="0" fillId="0" borderId="20" xfId="0" applyNumberFormat="1" applyBorder="1" applyAlignment="1">
      <alignment horizontal="right" indent="1"/>
    </xf>
    <xf numFmtId="0" fontId="0" fillId="0" borderId="10" xfId="0" applyBorder="1" applyAlignment="1" applyProtection="1">
      <alignment/>
      <protection locked="0"/>
    </xf>
    <xf numFmtId="164" fontId="0" fillId="0" borderId="13" xfId="0" applyNumberFormat="1" applyBorder="1" applyAlignment="1" applyProtection="1">
      <alignment/>
      <protection locked="0"/>
    </xf>
    <xf numFmtId="164" fontId="0" fillId="0" borderId="19" xfId="0" applyNumberFormat="1" applyBorder="1" applyAlignment="1">
      <alignment horizontal="right" indent="1"/>
    </xf>
    <xf numFmtId="0" fontId="0" fillId="0" borderId="21" xfId="0" applyBorder="1" applyAlignment="1">
      <alignment/>
    </xf>
    <xf numFmtId="0" fontId="0" fillId="0" borderId="22" xfId="0" applyBorder="1" applyAlignment="1">
      <alignment/>
    </xf>
    <xf numFmtId="166" fontId="0" fillId="0" borderId="23" xfId="0" applyNumberFormat="1" applyBorder="1" applyAlignment="1">
      <alignment horizontal="right" indent="1"/>
    </xf>
    <xf numFmtId="0" fontId="89" fillId="0" borderId="17" xfId="0" applyFont="1" applyBorder="1" applyAlignment="1">
      <alignment/>
    </xf>
    <xf numFmtId="0" fontId="93" fillId="0" borderId="17" xfId="0" applyFont="1" applyBorder="1" applyAlignment="1">
      <alignment/>
    </xf>
    <xf numFmtId="164" fontId="93" fillId="0" borderId="20" xfId="0" applyNumberFormat="1" applyFont="1" applyBorder="1" applyAlignment="1">
      <alignment horizontal="right" indent="1"/>
    </xf>
    <xf numFmtId="0" fontId="0" fillId="0" borderId="18" xfId="0" applyBorder="1" applyAlignment="1">
      <alignment horizontal="left" indent="2"/>
    </xf>
    <xf numFmtId="0" fontId="0" fillId="0" borderId="16" xfId="0" applyBorder="1" applyAlignment="1">
      <alignment horizontal="left" indent="2"/>
    </xf>
    <xf numFmtId="0" fontId="89" fillId="0" borderId="13" xfId="0" applyFont="1" applyBorder="1" applyAlignment="1">
      <alignment/>
    </xf>
    <xf numFmtId="164" fontId="89" fillId="0" borderId="19" xfId="0" applyNumberFormat="1" applyFont="1" applyBorder="1" applyAlignment="1">
      <alignment horizontal="right" indent="1"/>
    </xf>
    <xf numFmtId="164" fontId="89" fillId="0" borderId="20" xfId="0" applyNumberFormat="1" applyFont="1" applyBorder="1" applyAlignment="1">
      <alignment horizontal="right" indent="1"/>
    </xf>
    <xf numFmtId="0" fontId="89" fillId="0" borderId="18" xfId="0" applyFont="1" applyBorder="1" applyAlignment="1">
      <alignment horizontal="left" indent="2"/>
    </xf>
    <xf numFmtId="0" fontId="89" fillId="0" borderId="16" xfId="0" applyFont="1" applyBorder="1" applyAlignment="1">
      <alignment horizontal="left" indent="2"/>
    </xf>
    <xf numFmtId="166" fontId="89" fillId="0" borderId="20" xfId="0" applyNumberFormat="1" applyFont="1" applyBorder="1" applyAlignment="1">
      <alignment horizontal="right" indent="1"/>
    </xf>
    <xf numFmtId="0" fontId="94" fillId="0" borderId="14" xfId="0" applyFont="1" applyBorder="1" applyAlignment="1">
      <alignment/>
    </xf>
    <xf numFmtId="0" fontId="95" fillId="0" borderId="10" xfId="0" applyFont="1" applyBorder="1" applyAlignment="1">
      <alignment/>
    </xf>
    <xf numFmtId="164" fontId="95" fillId="0" borderId="15" xfId="0" applyNumberFormat="1" applyFont="1" applyBorder="1" applyAlignment="1">
      <alignment horizontal="right" indent="1"/>
    </xf>
    <xf numFmtId="0" fontId="94" fillId="0" borderId="10" xfId="0" applyFont="1" applyBorder="1" applyAlignment="1">
      <alignment/>
    </xf>
    <xf numFmtId="166" fontId="94" fillId="0" borderId="15" xfId="0" applyNumberFormat="1" applyFont="1" applyBorder="1" applyAlignment="1" applyProtection="1">
      <alignment horizontal="right" indent="1"/>
      <protection locked="0"/>
    </xf>
    <xf numFmtId="0" fontId="96" fillId="0" borderId="0" xfId="0" applyFont="1" applyAlignment="1">
      <alignment/>
    </xf>
    <xf numFmtId="0" fontId="97" fillId="0" borderId="0" xfId="0" applyFont="1" applyAlignment="1">
      <alignment/>
    </xf>
    <xf numFmtId="165" fontId="98" fillId="0" borderId="10" xfId="0" applyNumberFormat="1" applyFont="1" applyBorder="1" applyAlignment="1">
      <alignment horizontal="center"/>
    </xf>
    <xf numFmtId="164" fontId="98" fillId="0" borderId="10" xfId="0" applyNumberFormat="1" applyFont="1" applyBorder="1" applyAlignment="1">
      <alignment horizontal="center"/>
    </xf>
    <xf numFmtId="3" fontId="98" fillId="0" borderId="10" xfId="0" applyNumberFormat="1" applyFont="1" applyBorder="1" applyAlignment="1">
      <alignment horizontal="center"/>
    </xf>
    <xf numFmtId="3" fontId="0" fillId="0" borderId="10" xfId="0" applyNumberFormat="1" applyBorder="1" applyAlignment="1">
      <alignment horizontal="right" indent="1"/>
    </xf>
    <xf numFmtId="3" fontId="0" fillId="0" borderId="10" xfId="0" applyNumberFormat="1" applyBorder="1" applyAlignment="1">
      <alignment horizontal="center"/>
    </xf>
    <xf numFmtId="0" fontId="98" fillId="0" borderId="10" xfId="0" applyFont="1" applyBorder="1" applyAlignment="1">
      <alignment/>
    </xf>
    <xf numFmtId="168" fontId="98" fillId="0" borderId="10" xfId="0" applyNumberFormat="1" applyFont="1" applyBorder="1" applyAlignment="1">
      <alignment horizontal="center"/>
    </xf>
    <xf numFmtId="164" fontId="99" fillId="0" borderId="10" xfId="0" applyNumberFormat="1" applyFont="1" applyBorder="1" applyAlignment="1">
      <alignment horizontal="center"/>
    </xf>
    <xf numFmtId="0" fontId="98" fillId="0" borderId="10" xfId="0" applyFont="1" applyBorder="1" applyAlignment="1">
      <alignment horizontal="center"/>
    </xf>
    <xf numFmtId="0" fontId="100" fillId="0" borderId="24" xfId="0" applyFont="1" applyBorder="1" applyAlignment="1">
      <alignment horizontal="right"/>
    </xf>
    <xf numFmtId="164" fontId="100" fillId="0" borderId="25" xfId="0" applyNumberFormat="1" applyFont="1" applyBorder="1" applyAlignment="1">
      <alignment horizontal="center"/>
    </xf>
    <xf numFmtId="0" fontId="100" fillId="0" borderId="12" xfId="0" applyFont="1" applyBorder="1" applyAlignment="1">
      <alignment horizontal="right"/>
    </xf>
    <xf numFmtId="164" fontId="100" fillId="0" borderId="26" xfId="0" applyNumberFormat="1" applyFont="1" applyBorder="1" applyAlignment="1">
      <alignment horizontal="center"/>
    </xf>
    <xf numFmtId="165" fontId="0" fillId="0" borderId="10" xfId="0" applyNumberFormat="1" applyBorder="1" applyAlignment="1" applyProtection="1">
      <alignment horizontal="right" indent="1"/>
      <protection locked="0"/>
    </xf>
    <xf numFmtId="164" fontId="0" fillId="0" borderId="10" xfId="0" applyNumberFormat="1" applyBorder="1" applyAlignment="1" applyProtection="1">
      <alignment horizontal="center"/>
      <protection locked="0"/>
    </xf>
    <xf numFmtId="0" fontId="87" fillId="0" borderId="10" xfId="0" applyFont="1" applyBorder="1" applyAlignment="1" applyProtection="1">
      <alignment horizontal="center"/>
      <protection locked="0"/>
    </xf>
    <xf numFmtId="0" fontId="87" fillId="0" borderId="10" xfId="0" applyFont="1" applyBorder="1" applyAlignment="1" applyProtection="1">
      <alignment horizontal="center"/>
      <protection/>
    </xf>
    <xf numFmtId="0" fontId="0" fillId="0" borderId="10" xfId="0" applyBorder="1" applyAlignment="1" applyProtection="1">
      <alignment/>
      <protection/>
    </xf>
    <xf numFmtId="0" fontId="0" fillId="0" borderId="10" xfId="0" applyBorder="1" applyAlignment="1" applyProtection="1">
      <alignment horizontal="right" indent="1"/>
      <protection locked="0"/>
    </xf>
    <xf numFmtId="3" fontId="0" fillId="0" borderId="10" xfId="0" applyNumberFormat="1" applyBorder="1" applyAlignment="1" applyProtection="1">
      <alignment horizontal="right" indent="1"/>
      <protection locked="0"/>
    </xf>
    <xf numFmtId="0" fontId="101" fillId="0" borderId="0" xfId="0" applyFont="1" applyAlignment="1">
      <alignment/>
    </xf>
    <xf numFmtId="0" fontId="102" fillId="0" borderId="0" xfId="0" applyFont="1" applyAlignment="1">
      <alignment/>
    </xf>
    <xf numFmtId="11" fontId="0" fillId="0" borderId="15" xfId="0" applyNumberFormat="1" applyBorder="1" applyAlignment="1" applyProtection="1">
      <alignment horizontal="right" indent="1"/>
      <protection locked="0"/>
    </xf>
    <xf numFmtId="0" fontId="103" fillId="0" borderId="0" xfId="0" applyFont="1" applyAlignment="1">
      <alignment/>
    </xf>
    <xf numFmtId="2" fontId="91" fillId="0" borderId="0" xfId="0" applyNumberFormat="1" applyFont="1" applyAlignment="1">
      <alignment horizontal="left"/>
    </xf>
    <xf numFmtId="2" fontId="92" fillId="0" borderId="0" xfId="0" applyNumberFormat="1" applyFont="1" applyAlignment="1">
      <alignment horizontal="left"/>
    </xf>
    <xf numFmtId="0" fontId="104" fillId="0" borderId="0" xfId="0" applyFont="1" applyAlignment="1">
      <alignment horizontal="right"/>
    </xf>
    <xf numFmtId="2" fontId="104" fillId="0" borderId="0" xfId="0" applyNumberFormat="1" applyFont="1" applyAlignment="1">
      <alignment horizontal="left"/>
    </xf>
    <xf numFmtId="0" fontId="105" fillId="0" borderId="0" xfId="0" applyFont="1" applyAlignment="1">
      <alignment horizontal="left"/>
    </xf>
    <xf numFmtId="164" fontId="105" fillId="0" borderId="0" xfId="0" applyNumberFormat="1" applyFont="1" applyAlignment="1">
      <alignment horizontal="left"/>
    </xf>
    <xf numFmtId="2" fontId="105" fillId="0" borderId="0" xfId="0" applyNumberFormat="1" applyFont="1" applyAlignment="1">
      <alignment horizontal="left"/>
    </xf>
    <xf numFmtId="0" fontId="105" fillId="0" borderId="0" xfId="0" applyFont="1" applyBorder="1" applyAlignment="1">
      <alignment vertical="center"/>
    </xf>
    <xf numFmtId="164" fontId="0" fillId="0" borderId="19" xfId="0" applyNumberFormat="1" applyBorder="1" applyAlignment="1" applyProtection="1">
      <alignment horizontal="right" indent="1"/>
      <protection/>
    </xf>
    <xf numFmtId="0" fontId="75" fillId="0" borderId="0" xfId="0" applyFont="1" applyAlignment="1">
      <alignment horizontal="center" vertical="center"/>
    </xf>
    <xf numFmtId="0" fontId="0" fillId="0" borderId="10" xfId="0" applyBorder="1" applyAlignment="1">
      <alignment vertical="center"/>
    </xf>
    <xf numFmtId="0" fontId="106" fillId="0" borderId="0" xfId="0" applyFont="1" applyBorder="1" applyAlignment="1">
      <alignment horizontal="right"/>
    </xf>
    <xf numFmtId="0" fontId="106" fillId="0" borderId="0" xfId="0" applyFont="1" applyAlignment="1">
      <alignment/>
    </xf>
    <xf numFmtId="0" fontId="107" fillId="0" borderId="0" xfId="0" applyFont="1" applyBorder="1" applyAlignment="1">
      <alignment horizontal="right"/>
    </xf>
    <xf numFmtId="0" fontId="108" fillId="0" borderId="0" xfId="0" applyFont="1" applyAlignment="1">
      <alignment/>
    </xf>
    <xf numFmtId="0" fontId="106" fillId="0" borderId="0" xfId="0" applyFont="1" applyAlignment="1">
      <alignment horizontal="right"/>
    </xf>
    <xf numFmtId="2" fontId="106" fillId="0" borderId="0" xfId="0" applyNumberFormat="1" applyFont="1" applyAlignment="1">
      <alignment horizontal="left"/>
    </xf>
    <xf numFmtId="11" fontId="106" fillId="0" borderId="0" xfId="0" applyNumberFormat="1" applyFont="1" applyAlignment="1">
      <alignment horizontal="left"/>
    </xf>
    <xf numFmtId="0" fontId="75" fillId="0" borderId="10" xfId="0" applyFont="1" applyBorder="1" applyAlignment="1">
      <alignment vertical="center"/>
    </xf>
    <xf numFmtId="0" fontId="0" fillId="0" borderId="10" xfId="0" applyFont="1" applyBorder="1" applyAlignment="1">
      <alignment vertical="center"/>
    </xf>
    <xf numFmtId="164" fontId="0" fillId="0" borderId="10" xfId="0" applyNumberFormat="1" applyBorder="1" applyAlignment="1" applyProtection="1">
      <alignment horizontal="center" vertical="center"/>
      <protection locked="0"/>
    </xf>
    <xf numFmtId="3" fontId="0" fillId="0" borderId="10" xfId="0" applyNumberFormat="1" applyBorder="1" applyAlignment="1">
      <alignment horizontal="right" vertical="center"/>
    </xf>
    <xf numFmtId="173" fontId="109" fillId="0" borderId="10" xfId="0" applyNumberFormat="1" applyFont="1" applyBorder="1" applyAlignment="1">
      <alignment horizontal="center" vertical="center"/>
    </xf>
    <xf numFmtId="165" fontId="0" fillId="0" borderId="10" xfId="0" applyNumberFormat="1" applyBorder="1" applyAlignment="1">
      <alignment horizontal="center" vertical="center"/>
    </xf>
    <xf numFmtId="0" fontId="87" fillId="0" borderId="10" xfId="0" applyFont="1" applyBorder="1" applyAlignment="1" applyProtection="1">
      <alignment horizontal="center" vertical="center"/>
      <protection/>
    </xf>
    <xf numFmtId="0" fontId="87" fillId="0" borderId="10" xfId="0" applyFont="1" applyBorder="1" applyAlignment="1">
      <alignment horizontal="center" vertical="center"/>
    </xf>
    <xf numFmtId="0" fontId="98" fillId="0" borderId="10" xfId="0" applyFont="1" applyBorder="1" applyAlignment="1">
      <alignment vertical="center"/>
    </xf>
    <xf numFmtId="2" fontId="98" fillId="0" borderId="10" xfId="0" applyNumberFormat="1" applyFont="1" applyBorder="1" applyAlignment="1">
      <alignment horizontal="center" vertical="center"/>
    </xf>
    <xf numFmtId="166" fontId="0" fillId="0" borderId="10" xfId="0" applyNumberFormat="1" applyBorder="1" applyAlignment="1">
      <alignment horizontal="right" vertical="center"/>
    </xf>
    <xf numFmtId="168" fontId="98" fillId="0" borderId="10" xfId="0" applyNumberFormat="1" applyFont="1" applyBorder="1" applyAlignment="1">
      <alignment horizontal="center" vertical="center"/>
    </xf>
    <xf numFmtId="2" fontId="0" fillId="0" borderId="10" xfId="0" applyNumberFormat="1" applyBorder="1" applyAlignment="1">
      <alignment horizontal="right" vertical="center"/>
    </xf>
    <xf numFmtId="0" fontId="0" fillId="0" borderId="10" xfId="0" applyBorder="1" applyAlignment="1">
      <alignment/>
    </xf>
    <xf numFmtId="0" fontId="9" fillId="0" borderId="10" xfId="0" applyFont="1" applyBorder="1" applyAlignment="1">
      <alignment horizontal="center"/>
    </xf>
    <xf numFmtId="0" fontId="110" fillId="0" borderId="10" xfId="0" applyFont="1" applyBorder="1" applyAlignment="1">
      <alignment/>
    </xf>
    <xf numFmtId="0" fontId="111" fillId="0" borderId="10" xfId="0" applyFont="1" applyBorder="1" applyAlignment="1">
      <alignment horizontal="center" vertical="center"/>
    </xf>
    <xf numFmtId="0" fontId="111" fillId="0" borderId="10" xfId="0" applyFont="1" applyBorder="1" applyAlignment="1">
      <alignment horizontal="center" vertical="center" wrapText="1"/>
    </xf>
    <xf numFmtId="0" fontId="112" fillId="0" borderId="10" xfId="0" applyFont="1" applyBorder="1" applyAlignment="1">
      <alignment horizontal="center" vertical="center" wrapText="1"/>
    </xf>
    <xf numFmtId="0" fontId="112" fillId="0" borderId="10" xfId="0" applyFont="1" applyBorder="1" applyAlignment="1">
      <alignment horizontal="left" vertical="center" wrapText="1" indent="1"/>
    </xf>
    <xf numFmtId="164" fontId="0" fillId="0" borderId="10" xfId="0" applyNumberFormat="1" applyFont="1" applyBorder="1" applyAlignment="1" applyProtection="1">
      <alignment horizontal="right" indent="1"/>
      <protection locked="0"/>
    </xf>
    <xf numFmtId="0" fontId="113" fillId="0" borderId="10" xfId="0" applyFont="1" applyBorder="1" applyAlignment="1">
      <alignment horizontal="center" vertical="center" wrapText="1"/>
    </xf>
    <xf numFmtId="0" fontId="113" fillId="0" borderId="10" xfId="0" applyFont="1" applyBorder="1" applyAlignment="1">
      <alignment horizontal="center" vertical="center"/>
    </xf>
    <xf numFmtId="0" fontId="0" fillId="0" borderId="0" xfId="0" applyAlignment="1">
      <alignment vertical="center"/>
    </xf>
    <xf numFmtId="165" fontId="113" fillId="0" borderId="10" xfId="0" applyNumberFormat="1" applyFont="1" applyBorder="1" applyAlignment="1">
      <alignment horizontal="center" vertical="center"/>
    </xf>
    <xf numFmtId="2" fontId="113" fillId="0" borderId="10" xfId="0" applyNumberFormat="1" applyFont="1" applyBorder="1" applyAlignment="1">
      <alignment horizontal="center" vertical="center"/>
    </xf>
    <xf numFmtId="0" fontId="113" fillId="0" borderId="0" xfId="0" applyFont="1" applyBorder="1" applyAlignment="1">
      <alignment horizontal="center" vertical="center" wrapText="1"/>
    </xf>
    <xf numFmtId="165" fontId="0" fillId="0" borderId="10" xfId="0" applyNumberFormat="1" applyBorder="1" applyAlignment="1" applyProtection="1">
      <alignment horizontal="right" vertical="center" indent="1"/>
      <protection locked="0"/>
    </xf>
    <xf numFmtId="164" fontId="0" fillId="0" borderId="10" xfId="0" applyNumberFormat="1" applyBorder="1" applyAlignment="1" applyProtection="1">
      <alignment horizontal="right" vertical="center" indent="1"/>
      <protection locked="0"/>
    </xf>
    <xf numFmtId="2" fontId="0" fillId="0" borderId="10" xfId="0" applyNumberFormat="1" applyBorder="1" applyAlignment="1" applyProtection="1">
      <alignment horizontal="right" vertical="center" indent="1"/>
      <protection locked="0"/>
    </xf>
    <xf numFmtId="0" fontId="0" fillId="3" borderId="10" xfId="0" applyFont="1" applyFill="1" applyBorder="1" applyAlignment="1">
      <alignment/>
    </xf>
    <xf numFmtId="0" fontId="0" fillId="3" borderId="10" xfId="0" applyFill="1" applyBorder="1" applyAlignment="1">
      <alignment vertical="center"/>
    </xf>
    <xf numFmtId="0" fontId="0" fillId="3" borderId="10" xfId="0" applyFill="1" applyBorder="1" applyAlignment="1">
      <alignment/>
    </xf>
    <xf numFmtId="0" fontId="98" fillId="0" borderId="10" xfId="0" applyFont="1" applyBorder="1" applyAlignment="1">
      <alignment horizontal="center" vertical="center"/>
    </xf>
    <xf numFmtId="0" fontId="114" fillId="0" borderId="0" xfId="0" applyFont="1" applyAlignment="1">
      <alignment horizontal="center" vertical="center" wrapText="1"/>
    </xf>
    <xf numFmtId="0" fontId="115" fillId="0" borderId="0" xfId="0" applyFont="1" applyAlignment="1">
      <alignment horizontal="center" vertical="center" wrapText="1"/>
    </xf>
    <xf numFmtId="0" fontId="106" fillId="0" borderId="27" xfId="0" applyFont="1" applyBorder="1" applyAlignment="1">
      <alignment horizontal="center" vertical="center"/>
    </xf>
    <xf numFmtId="0" fontId="106" fillId="0" borderId="0" xfId="0" applyFont="1" applyBorder="1" applyAlignment="1">
      <alignment horizontal="center" vertical="center"/>
    </xf>
    <xf numFmtId="0" fontId="106" fillId="0" borderId="0" xfId="0" applyFont="1" applyAlignment="1">
      <alignment horizontal="center" vertical="center"/>
    </xf>
    <xf numFmtId="0" fontId="106" fillId="0" borderId="0" xfId="0" applyFont="1" applyAlignment="1">
      <alignment horizontal="center"/>
    </xf>
    <xf numFmtId="0" fontId="116" fillId="0" borderId="0" xfId="0" applyFont="1" applyAlignment="1">
      <alignment vertical="center" wrapText="1"/>
    </xf>
    <xf numFmtId="0" fontId="117" fillId="0" borderId="0" xfId="0" applyFont="1" applyAlignment="1">
      <alignment vertical="center" wrapText="1"/>
    </xf>
    <xf numFmtId="0" fontId="118" fillId="0" borderId="28" xfId="0" applyFont="1" applyBorder="1" applyAlignment="1">
      <alignment vertical="center" wrapText="1"/>
    </xf>
    <xf numFmtId="0" fontId="102" fillId="0" borderId="24" xfId="0" applyFont="1" applyBorder="1" applyAlignment="1">
      <alignment vertical="center" wrapText="1"/>
    </xf>
    <xf numFmtId="0" fontId="102" fillId="0" borderId="25" xfId="0" applyFont="1" applyBorder="1" applyAlignment="1">
      <alignment vertical="center" wrapText="1"/>
    </xf>
    <xf numFmtId="0" fontId="118" fillId="0" borderId="10" xfId="0" applyFont="1" applyBorder="1" applyAlignment="1">
      <alignment vertical="center"/>
    </xf>
    <xf numFmtId="0" fontId="0" fillId="0" borderId="10" xfId="0" applyBorder="1" applyAlignment="1">
      <alignment vertical="center"/>
    </xf>
    <xf numFmtId="0" fontId="118" fillId="0" borderId="28"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8" xfId="0" applyBorder="1" applyAlignment="1">
      <alignment vertical="center"/>
    </xf>
    <xf numFmtId="0" fontId="92" fillId="0" borderId="28" xfId="0" applyFont="1" applyBorder="1" applyAlignment="1">
      <alignment horizontal="right" vertical="center"/>
    </xf>
    <xf numFmtId="0" fontId="0" fillId="0" borderId="25" xfId="0" applyBorder="1" applyAlignment="1">
      <alignment horizontal="right" vertical="center"/>
    </xf>
    <xf numFmtId="0" fontId="119" fillId="0" borderId="28" xfId="0" applyFont="1" applyBorder="1" applyAlignment="1">
      <alignment vertical="center"/>
    </xf>
    <xf numFmtId="0" fontId="119" fillId="0" borderId="24" xfId="0" applyFont="1" applyBorder="1" applyAlignment="1">
      <alignment vertical="center"/>
    </xf>
    <xf numFmtId="0" fontId="119" fillId="0" borderId="29" xfId="0" applyFont="1" applyBorder="1" applyAlignment="1">
      <alignment vertical="center"/>
    </xf>
    <xf numFmtId="0" fontId="119" fillId="0" borderId="12" xfId="0" applyFont="1" applyBorder="1" applyAlignment="1">
      <alignment vertical="center"/>
    </xf>
    <xf numFmtId="2" fontId="0" fillId="0" borderId="0" xfId="0" applyNumberFormat="1" applyAlignment="1">
      <alignment/>
    </xf>
    <xf numFmtId="181" fontId="0" fillId="0" borderId="10" xfId="0" applyNumberFormat="1" applyBorder="1" applyAlignment="1" applyProtection="1">
      <alignment horizontal="right" indent="1"/>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1">
    <dxf>
      <font>
        <b/>
        <i val="0"/>
        <strike val="0"/>
        <color rgb="FFC00000"/>
      </font>
      <fill>
        <patternFill>
          <bgColor rgb="FFC00000"/>
        </patternFill>
      </fill>
    </dxf>
    <dxf>
      <fill>
        <patternFill>
          <fgColor indexed="64"/>
          <bgColor indexed="13"/>
        </patternFill>
      </fill>
    </dxf>
    <dxf>
      <font>
        <b/>
        <i val="0"/>
        <strike val="0"/>
        <color rgb="FFC00000"/>
      </font>
      <fill>
        <patternFill>
          <bgColor rgb="FFC00000"/>
        </patternFill>
      </fill>
    </dxf>
    <dxf>
      <fill>
        <patternFill>
          <fgColor indexed="64"/>
          <bgColor indexed="13"/>
        </patternFill>
      </fill>
    </dxf>
    <dxf>
      <font>
        <b/>
        <i val="0"/>
        <strike val="0"/>
        <color rgb="FFC00000"/>
      </font>
      <fill>
        <patternFill>
          <bgColor rgb="FFC00000"/>
        </patternFill>
      </fill>
    </dxf>
    <dxf>
      <fill>
        <patternFill>
          <fgColor indexed="64"/>
          <bgColor indexed="13"/>
        </patternFill>
      </fill>
    </dxf>
    <dxf/>
    <dxf>
      <font>
        <color rgb="FF9C0006"/>
      </font>
      <fill>
        <patternFill>
          <bgColor rgb="FFFFC7CE"/>
        </patternFill>
      </fill>
    </dxf>
    <dxf>
      <font>
        <color rgb="FF9C0006"/>
      </font>
      <fill>
        <patternFill>
          <bgColor rgb="FFFFC7CE"/>
        </patternFill>
      </fill>
      <border/>
    </dxf>
    <dxf>
      <fill>
        <gradientFill degree="90">
          <stop position="0">
            <color rgb="FFFFFF00"/>
          </stop>
          <stop position="0.5">
            <color theme="4"/>
          </stop>
          <stop position="1">
            <color rgb="FFFFFF00"/>
          </stop>
        </gradientFill>
      </fill>
      <border/>
    </dxf>
    <dxf>
      <font>
        <b/>
        <i val="0"/>
        <strike val="0"/>
        <color rgb="FFC00000"/>
      </font>
      <fill>
        <patternFill>
          <bgColor rgb="FFC0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 Id="rId13" Type="http://schemas.openxmlformats.org/officeDocument/2006/relationships/image" Target="../media/image14.png" /><Relationship Id="rId14" Type="http://schemas.openxmlformats.org/officeDocument/2006/relationships/image" Target="../media/image15.png" /><Relationship Id="rId15" Type="http://schemas.openxmlformats.org/officeDocument/2006/relationships/image" Target="../media/image16.png" /><Relationship Id="rId16" Type="http://schemas.openxmlformats.org/officeDocument/2006/relationships/image" Target="../media/image17.png" /><Relationship Id="rId17" Type="http://schemas.openxmlformats.org/officeDocument/2006/relationships/image" Target="../media/image18.png" /><Relationship Id="rId18" Type="http://schemas.openxmlformats.org/officeDocument/2006/relationships/image" Target="../media/image19.png" /><Relationship Id="rId19"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6</xdr:row>
      <xdr:rowOff>104775</xdr:rowOff>
    </xdr:from>
    <xdr:ext cx="6067425" cy="4400550"/>
    <xdr:sp>
      <xdr:nvSpPr>
        <xdr:cNvPr id="1" name="Textfeld 1"/>
        <xdr:cNvSpPr txBox="1">
          <a:spLocks noChangeArrowheads="1"/>
        </xdr:cNvSpPr>
      </xdr:nvSpPr>
      <xdr:spPr>
        <a:xfrm>
          <a:off x="190500" y="1085850"/>
          <a:ext cx="6067425" cy="4400550"/>
        </a:xfrm>
        <a:prstGeom prst="rect">
          <a:avLst/>
        </a:prstGeom>
        <a:noFill/>
        <a:ln w="9525" cmpd="sng">
          <a:noFill/>
        </a:ln>
      </xdr:spPr>
      <xdr:txBody>
        <a:bodyPr vertOverflow="clip" wrap="square"/>
        <a:p>
          <a:pPr algn="l">
            <a:defRPr/>
          </a:pPr>
          <a:r>
            <a:rPr lang="en-US" cap="none" sz="1200" b="0" i="0" u="none" baseline="0">
              <a:solidFill>
                <a:srgbClr val="000000"/>
              </a:solidFill>
              <a:latin typeface="Arial"/>
              <a:ea typeface="Arial"/>
              <a:cs typeface="Arial"/>
            </a:rPr>
            <a:t>Die </a:t>
          </a:r>
          <a:r>
            <a:rPr lang="en-US" cap="none" sz="1200" b="0" i="0" u="none" baseline="0">
              <a:solidFill>
                <a:srgbClr val="000000"/>
              </a:solidFill>
              <a:latin typeface="Arial"/>
              <a:ea typeface="Arial"/>
              <a:cs typeface="Arial"/>
            </a:rPr>
            <a:t>Excel-Arbeitsmappe wurde erarbeitet anhand des Berichtes
</a:t>
          </a:r>
          <a:r>
            <a:rPr lang="en-US" cap="none" sz="1200" b="1" i="0" u="none" baseline="0">
              <a:solidFill>
                <a:srgbClr val="333399"/>
              </a:solidFill>
              <a:latin typeface="Arial"/>
              <a:ea typeface="Arial"/>
              <a:cs typeface="Arial"/>
            </a:rPr>
            <a:t>'Beitrag zur Auslegung von Querschubanlagen mit Propeller für Schiffe'
</a:t>
          </a:r>
          <a:r>
            <a:rPr lang="en-US" cap="none" sz="1200" b="0" i="0" u="none" baseline="0">
              <a:solidFill>
                <a:srgbClr val="000000"/>
              </a:solidFill>
              <a:latin typeface="Arial"/>
              <a:ea typeface="Arial"/>
              <a:cs typeface="Arial"/>
            </a:rPr>
            <a:t>'Contribution to the Dimensioning of Transverse Thruster with propeller for ships'
</a:t>
          </a:r>
          <a:r>
            <a:rPr lang="en-US" cap="none" sz="1200" b="0" i="0" u="none" baseline="0">
              <a:solidFill>
                <a:srgbClr val="000000"/>
              </a:solidFill>
              <a:latin typeface="Arial"/>
              <a:ea typeface="Arial"/>
              <a:cs typeface="Arial"/>
            </a:rPr>
            <a:t>(www.jbladt.drupalgards.com / 1_Traverse-Thruster_xx.pdf.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Die Arbeitsmappe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bietet eine Möglichkeit</a:t>
          </a:r>
          <a:r>
            <a:rPr lang="en-US" cap="none" sz="1200" b="0" i="0" u="none" baseline="0">
              <a:solidFill>
                <a:srgbClr val="000000"/>
              </a:solidFill>
              <a:latin typeface="Arial"/>
              <a:ea typeface="Arial"/>
              <a:cs typeface="Arial"/>
            </a:rPr>
            <a:t> der Einschätzung der Leistungsfähigkeiten von Querschubanlagen im Vorfeld der Projektierung.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Ergebnisse werden nur erreicht bei Eingabe von physikalisch-technisch sinnvollen und plausiblen Vorgaben.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000" b="0" i="0" u="none" baseline="0">
              <a:solidFill>
                <a:srgbClr val="333399"/>
              </a:solidFill>
              <a:latin typeface="Arial Narrow"/>
              <a:ea typeface="Arial Narrow"/>
              <a:cs typeface="Arial Narrow"/>
            </a:rPr>
            <a:t>Das Excel- Arbeitsblatt wurde mit bestem Wissen und Gewissen erarbeitet. Trotz sorgfältiger inhaltlicher Kontrolle erhebt die Datei keinen Anspruch auf Vollständigkeit und Richtigkeit. Unbeabsichtigte Fehler können auftreten.  Hinweise auf inhaltliche Verbesserungen sind erwünscht. 
</a:t>
          </a:r>
          <a:r>
            <a:rPr lang="en-US" cap="none" sz="1000" b="0" i="0" u="none" baseline="0">
              <a:solidFill>
                <a:srgbClr val="333399"/>
              </a:solidFill>
              <a:latin typeface="Arial Narrow"/>
              <a:ea typeface="Arial Narrow"/>
              <a:cs typeface="Arial Narrow"/>
            </a:rPr>
            <a:t>Für die Vervielfältigung der</a:t>
          </a:r>
          <a:r>
            <a:rPr lang="en-US" cap="none" sz="1000" b="0" i="0" u="none" baseline="0">
              <a:solidFill>
                <a:srgbClr val="333399"/>
              </a:solidFill>
              <a:latin typeface="Arial Narrow"/>
              <a:ea typeface="Arial Narrow"/>
              <a:cs typeface="Arial Narrow"/>
            </a:rPr>
            <a:t> Datei</a:t>
          </a:r>
          <a:r>
            <a:rPr lang="en-US" cap="none" sz="1000" b="0" i="0" u="none" baseline="0">
              <a:solidFill>
                <a:srgbClr val="333399"/>
              </a:solidFill>
              <a:latin typeface="Arial Narrow"/>
              <a:ea typeface="Arial Narrow"/>
              <a:cs typeface="Arial Narrow"/>
            </a:rPr>
            <a:t> und die Übernahme von Auszügen ist die Zustimmung des Autors erforderlich.
</a:t>
          </a:r>
          <a:r>
            <a:rPr lang="en-US" cap="none" sz="1000" b="0" i="0" u="none" baseline="0">
              <a:solidFill>
                <a:srgbClr val="333399"/>
              </a:solidFill>
              <a:latin typeface="Arial Narrow"/>
              <a:ea typeface="Arial Narrow"/>
              <a:cs typeface="Arial Narrow"/>
            </a:rPr>
            <a:t>Für den Inhalt verlinkter Seiten sind ausschließlich deren Betreiber verantwortlich.  
</a:t>
          </a:r>
          <a:r>
            <a:rPr lang="en-US" cap="none" sz="1000" b="0" i="0" u="none" baseline="0">
              <a:solidFill>
                <a:srgbClr val="333399"/>
              </a:solidFill>
              <a:latin typeface="Arial Narrow"/>
              <a:ea typeface="Arial Narrow"/>
              <a:cs typeface="Arial Narrow"/>
            </a:rPr>
            <a:t> 
</a:t>
          </a:r>
          <a:r>
            <a:rPr lang="en-US" cap="none" sz="1000" b="0" i="0" u="none" baseline="0">
              <a:solidFill>
                <a:srgbClr val="333399"/>
              </a:solidFill>
              <a:latin typeface="Arial Narrow"/>
              <a:ea typeface="Arial Narrow"/>
              <a:cs typeface="Arial Narrow"/>
            </a:rPr>
            <a:t>This Excel-work sheet was prepared to best of one’s knowledge. The file makes no claim to be complete and correct in spite of the careful control.  References for improvements with regard to the content are welcome.</a:t>
          </a:r>
          <a:r>
            <a:rPr lang="en-US" cap="none" sz="1000" b="0" i="0" u="none" baseline="0">
              <a:solidFill>
                <a:srgbClr val="333399"/>
              </a:solidFill>
              <a:latin typeface="Arial Narrow"/>
              <a:ea typeface="Arial Narrow"/>
              <a:cs typeface="Arial Narrow"/>
            </a:rPr>
            <a:t>
</a:t>
          </a:r>
          <a:r>
            <a:rPr lang="en-US" cap="none" sz="1000" b="0" i="0" u="none" baseline="0">
              <a:solidFill>
                <a:srgbClr val="333399"/>
              </a:solidFill>
              <a:latin typeface="Arial Narrow"/>
              <a:ea typeface="Arial Narrow"/>
              <a:cs typeface="Arial Narrow"/>
            </a:rPr>
            <a:t>The duplication of the file and the taking over of abridges require the approval of the author. </a:t>
          </a:r>
          <a:r>
            <a:rPr lang="en-US" cap="none" sz="1000" b="0" i="0" u="none" baseline="0">
              <a:solidFill>
                <a:srgbClr val="333399"/>
              </a:solidFill>
              <a:latin typeface="Arial Narrow"/>
              <a:ea typeface="Arial Narrow"/>
              <a:cs typeface="Arial Narrow"/>
            </a:rPr>
            <a:t>
</a:t>
          </a:r>
          <a:r>
            <a:rPr lang="en-US" cap="none" sz="1000" b="0" i="0" u="none" baseline="0">
              <a:solidFill>
                <a:srgbClr val="333399"/>
              </a:solidFill>
              <a:latin typeface="Arial Narrow"/>
              <a:ea typeface="Arial Narrow"/>
              <a:cs typeface="Arial Narrow"/>
            </a:rPr>
            <a:t>The linked WEB-Site operators are responsible for contents of their own sites. </a:t>
          </a:r>
          <a:r>
            <a:rPr lang="en-US" cap="none" sz="1000" b="0" i="0" u="none" baseline="0">
              <a:solidFill>
                <a:srgbClr val="333399"/>
              </a:solidFill>
              <a:latin typeface="Arial Narrow"/>
              <a:ea typeface="Arial Narrow"/>
              <a:cs typeface="Arial Narrow"/>
            </a:rPr>
            <a:t>
</a:t>
          </a:r>
          <a:r>
            <a:rPr lang="en-US" cap="none" sz="1200" b="0" i="0"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38100</xdr:rowOff>
    </xdr:from>
    <xdr:to>
      <xdr:col>6</xdr:col>
      <xdr:colOff>190500</xdr:colOff>
      <xdr:row>18</xdr:row>
      <xdr:rowOff>104775</xdr:rowOff>
    </xdr:to>
    <xdr:pic>
      <xdr:nvPicPr>
        <xdr:cNvPr id="1" name="Grafik 3"/>
        <xdr:cNvPicPr preferRelativeResize="1">
          <a:picLocks noChangeAspect="1"/>
        </xdr:cNvPicPr>
      </xdr:nvPicPr>
      <xdr:blipFill>
        <a:blip r:embed="rId1"/>
        <a:srcRect l="5296" t="7029" r="9498" b="20375"/>
        <a:stretch>
          <a:fillRect/>
        </a:stretch>
      </xdr:blipFill>
      <xdr:spPr>
        <a:xfrm>
          <a:off x="104775" y="228600"/>
          <a:ext cx="5381625" cy="2819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9</xdr:row>
      <xdr:rowOff>76200</xdr:rowOff>
    </xdr:from>
    <xdr:to>
      <xdr:col>6</xdr:col>
      <xdr:colOff>485775</xdr:colOff>
      <xdr:row>11</xdr:row>
      <xdr:rowOff>152400</xdr:rowOff>
    </xdr:to>
    <xdr:pic>
      <xdr:nvPicPr>
        <xdr:cNvPr id="1" name="Grafik 1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047750" y="1533525"/>
          <a:ext cx="3552825" cy="400050"/>
        </a:xfrm>
        <a:prstGeom prst="rect">
          <a:avLst/>
        </a:prstGeom>
        <a:noFill/>
        <a:ln w="9525" cmpd="sng">
          <a:noFill/>
        </a:ln>
      </xdr:spPr>
    </xdr:pic>
    <xdr:clientData/>
  </xdr:twoCellAnchor>
  <xdr:twoCellAnchor>
    <xdr:from>
      <xdr:col>1</xdr:col>
      <xdr:colOff>381000</xdr:colOff>
      <xdr:row>19</xdr:row>
      <xdr:rowOff>0</xdr:rowOff>
    </xdr:from>
    <xdr:to>
      <xdr:col>4</xdr:col>
      <xdr:colOff>114300</xdr:colOff>
      <xdr:row>19</xdr:row>
      <xdr:rowOff>152400</xdr:rowOff>
    </xdr:to>
    <xdr:pic>
      <xdr:nvPicPr>
        <xdr:cNvPr id="2" name="Grafik 1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066800" y="3076575"/>
          <a:ext cx="1790700" cy="152400"/>
        </a:xfrm>
        <a:prstGeom prst="rect">
          <a:avLst/>
        </a:prstGeom>
        <a:noFill/>
        <a:ln w="9525" cmpd="sng">
          <a:noFill/>
        </a:ln>
      </xdr:spPr>
    </xdr:pic>
    <xdr:clientData/>
  </xdr:twoCellAnchor>
  <xdr:twoCellAnchor>
    <xdr:from>
      <xdr:col>1</xdr:col>
      <xdr:colOff>409575</xdr:colOff>
      <xdr:row>20</xdr:row>
      <xdr:rowOff>28575</xdr:rowOff>
    </xdr:from>
    <xdr:to>
      <xdr:col>4</xdr:col>
      <xdr:colOff>85725</xdr:colOff>
      <xdr:row>22</xdr:row>
      <xdr:rowOff>76200</xdr:rowOff>
    </xdr:to>
    <xdr:pic>
      <xdr:nvPicPr>
        <xdr:cNvPr id="3" name="Grafik 1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1095375" y="3267075"/>
          <a:ext cx="1733550" cy="371475"/>
        </a:xfrm>
        <a:prstGeom prst="rect">
          <a:avLst/>
        </a:prstGeom>
        <a:noFill/>
        <a:ln w="9525" cmpd="sng">
          <a:noFill/>
        </a:ln>
      </xdr:spPr>
    </xdr:pic>
    <xdr:clientData/>
  </xdr:twoCellAnchor>
  <xdr:twoCellAnchor>
    <xdr:from>
      <xdr:col>1</xdr:col>
      <xdr:colOff>371475</xdr:colOff>
      <xdr:row>16</xdr:row>
      <xdr:rowOff>123825</xdr:rowOff>
    </xdr:from>
    <xdr:to>
      <xdr:col>2</xdr:col>
      <xdr:colOff>466725</xdr:colOff>
      <xdr:row>18</xdr:row>
      <xdr:rowOff>123825</xdr:rowOff>
    </xdr:to>
    <xdr:pic>
      <xdr:nvPicPr>
        <xdr:cNvPr id="4" name="Grafik 1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057275" y="2714625"/>
          <a:ext cx="781050" cy="323850"/>
        </a:xfrm>
        <a:prstGeom prst="rect">
          <a:avLst/>
        </a:prstGeom>
        <a:noFill/>
        <a:ln w="9525" cmpd="sng">
          <a:noFill/>
        </a:ln>
      </xdr:spPr>
    </xdr:pic>
    <xdr:clientData/>
  </xdr:twoCellAnchor>
  <xdr:twoCellAnchor>
    <xdr:from>
      <xdr:col>1</xdr:col>
      <xdr:colOff>342900</xdr:colOff>
      <xdr:row>12</xdr:row>
      <xdr:rowOff>19050</xdr:rowOff>
    </xdr:from>
    <xdr:to>
      <xdr:col>7</xdr:col>
      <xdr:colOff>466725</xdr:colOff>
      <xdr:row>16</xdr:row>
      <xdr:rowOff>38100</xdr:rowOff>
    </xdr:to>
    <xdr:pic>
      <xdr:nvPicPr>
        <xdr:cNvPr id="5" name="Grafik 15"/>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1028700" y="1962150"/>
          <a:ext cx="4238625" cy="666750"/>
        </a:xfrm>
        <a:prstGeom prst="rect">
          <a:avLst/>
        </a:prstGeom>
        <a:solidFill>
          <a:srgbClr val="FFEEB9"/>
        </a:solidFill>
        <a:ln w="9525" cmpd="sng">
          <a:noFill/>
        </a:ln>
      </xdr:spPr>
    </xdr:pic>
    <xdr:clientData/>
  </xdr:twoCellAnchor>
  <xdr:twoCellAnchor>
    <xdr:from>
      <xdr:col>1</xdr:col>
      <xdr:colOff>371475</xdr:colOff>
      <xdr:row>8</xdr:row>
      <xdr:rowOff>28575</xdr:rowOff>
    </xdr:from>
    <xdr:to>
      <xdr:col>4</xdr:col>
      <xdr:colOff>514350</xdr:colOff>
      <xdr:row>9</xdr:row>
      <xdr:rowOff>85725</xdr:rowOff>
    </xdr:to>
    <xdr:pic>
      <xdr:nvPicPr>
        <xdr:cNvPr id="6" name="Grafik 16"/>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a:off x="1057275" y="1323975"/>
          <a:ext cx="2200275" cy="219075"/>
        </a:xfrm>
        <a:prstGeom prst="rect">
          <a:avLst/>
        </a:prstGeom>
        <a:noFill/>
        <a:ln w="9525" cmpd="sng">
          <a:noFill/>
        </a:ln>
      </xdr:spPr>
    </xdr:pic>
    <xdr:clientData/>
  </xdr:twoCellAnchor>
  <xdr:twoCellAnchor>
    <xdr:from>
      <xdr:col>1</xdr:col>
      <xdr:colOff>476250</xdr:colOff>
      <xdr:row>4</xdr:row>
      <xdr:rowOff>57150</xdr:rowOff>
    </xdr:from>
    <xdr:to>
      <xdr:col>2</xdr:col>
      <xdr:colOff>323850</xdr:colOff>
      <xdr:row>5</xdr:row>
      <xdr:rowOff>9525</xdr:rowOff>
    </xdr:to>
    <xdr:pic>
      <xdr:nvPicPr>
        <xdr:cNvPr id="7" name="Grafik 17"/>
        <xdr:cNvPicPr preferRelativeResize="1">
          <a:picLocks noChangeAspect="1"/>
        </xdr:cNvPicPr>
      </xdr:nvPicPr>
      <xdr:blipFill>
        <a:blip r:embed="rId7">
          <a:clrChange>
            <a:clrFrom>
              <a:srgbClr val="FFFFFF"/>
            </a:clrFrom>
            <a:clrTo>
              <a:srgbClr val="FFFFFF">
                <a:alpha val="0"/>
              </a:srgbClr>
            </a:clrTo>
          </a:clrChange>
        </a:blip>
        <a:stretch>
          <a:fillRect/>
        </a:stretch>
      </xdr:blipFill>
      <xdr:spPr>
        <a:xfrm>
          <a:off x="1162050" y="704850"/>
          <a:ext cx="533400" cy="114300"/>
        </a:xfrm>
        <a:prstGeom prst="rect">
          <a:avLst/>
        </a:prstGeom>
        <a:solidFill>
          <a:srgbClr val="F2DCDB"/>
        </a:solidFill>
        <a:ln w="9525" cmpd="sng">
          <a:noFill/>
        </a:ln>
      </xdr:spPr>
    </xdr:pic>
    <xdr:clientData/>
  </xdr:twoCellAnchor>
  <xdr:twoCellAnchor>
    <xdr:from>
      <xdr:col>1</xdr:col>
      <xdr:colOff>361950</xdr:colOff>
      <xdr:row>5</xdr:row>
      <xdr:rowOff>133350</xdr:rowOff>
    </xdr:from>
    <xdr:to>
      <xdr:col>2</xdr:col>
      <xdr:colOff>257175</xdr:colOff>
      <xdr:row>7</xdr:row>
      <xdr:rowOff>95250</xdr:rowOff>
    </xdr:to>
    <xdr:pic>
      <xdr:nvPicPr>
        <xdr:cNvPr id="8" name="Grafik 18"/>
        <xdr:cNvPicPr preferRelativeResize="1">
          <a:picLocks noChangeAspect="1"/>
        </xdr:cNvPicPr>
      </xdr:nvPicPr>
      <xdr:blipFill>
        <a:blip r:embed="rId8">
          <a:clrChange>
            <a:clrFrom>
              <a:srgbClr val="FFFFFF"/>
            </a:clrFrom>
            <a:clrTo>
              <a:srgbClr val="FFFFFF">
                <a:alpha val="0"/>
              </a:srgbClr>
            </a:clrTo>
          </a:clrChange>
        </a:blip>
        <a:stretch>
          <a:fillRect/>
        </a:stretch>
      </xdr:blipFill>
      <xdr:spPr>
        <a:xfrm>
          <a:off x="1047750" y="942975"/>
          <a:ext cx="581025" cy="285750"/>
        </a:xfrm>
        <a:prstGeom prst="rect">
          <a:avLst/>
        </a:prstGeom>
        <a:solidFill>
          <a:srgbClr val="C6D9F1"/>
        </a:solidFill>
        <a:ln w="9525" cmpd="sng">
          <a:noFill/>
        </a:ln>
      </xdr:spPr>
    </xdr:pic>
    <xdr:clientData/>
  </xdr:twoCellAnchor>
  <xdr:twoCellAnchor>
    <xdr:from>
      <xdr:col>1</xdr:col>
      <xdr:colOff>457200</xdr:colOff>
      <xdr:row>2</xdr:row>
      <xdr:rowOff>28575</xdr:rowOff>
    </xdr:from>
    <xdr:to>
      <xdr:col>5</xdr:col>
      <xdr:colOff>571500</xdr:colOff>
      <xdr:row>2</xdr:row>
      <xdr:rowOff>133350</xdr:rowOff>
    </xdr:to>
    <xdr:pic>
      <xdr:nvPicPr>
        <xdr:cNvPr id="9" name="Grafik 19"/>
        <xdr:cNvPicPr preferRelativeResize="1">
          <a:picLocks noChangeAspect="1"/>
        </xdr:cNvPicPr>
      </xdr:nvPicPr>
      <xdr:blipFill>
        <a:blip r:embed="rId9">
          <a:clrChange>
            <a:clrFrom>
              <a:srgbClr val="FFFFFF"/>
            </a:clrFrom>
            <a:clrTo>
              <a:srgbClr val="FFFFFF">
                <a:alpha val="0"/>
              </a:srgbClr>
            </a:clrTo>
          </a:clrChange>
        </a:blip>
        <a:stretch>
          <a:fillRect/>
        </a:stretch>
      </xdr:blipFill>
      <xdr:spPr>
        <a:xfrm>
          <a:off x="1143000" y="352425"/>
          <a:ext cx="2857500" cy="104775"/>
        </a:xfrm>
        <a:prstGeom prst="rect">
          <a:avLst/>
        </a:prstGeom>
        <a:solidFill>
          <a:srgbClr val="F2DCDB"/>
        </a:solidFill>
        <a:ln w="9525" cmpd="sng">
          <a:noFill/>
        </a:ln>
      </xdr:spPr>
    </xdr:pic>
    <xdr:clientData/>
  </xdr:twoCellAnchor>
  <xdr:twoCellAnchor>
    <xdr:from>
      <xdr:col>1</xdr:col>
      <xdr:colOff>447675</xdr:colOff>
      <xdr:row>3</xdr:row>
      <xdr:rowOff>57150</xdr:rowOff>
    </xdr:from>
    <xdr:to>
      <xdr:col>5</xdr:col>
      <xdr:colOff>561975</xdr:colOff>
      <xdr:row>4</xdr:row>
      <xdr:rowOff>0</xdr:rowOff>
    </xdr:to>
    <xdr:pic>
      <xdr:nvPicPr>
        <xdr:cNvPr id="10" name="Grafik 20"/>
        <xdr:cNvPicPr preferRelativeResize="1">
          <a:picLocks noChangeAspect="1"/>
        </xdr:cNvPicPr>
      </xdr:nvPicPr>
      <xdr:blipFill>
        <a:blip r:embed="rId10">
          <a:clrChange>
            <a:clrFrom>
              <a:srgbClr val="FFFFFF"/>
            </a:clrFrom>
            <a:clrTo>
              <a:srgbClr val="FFFFFF">
                <a:alpha val="0"/>
              </a:srgbClr>
            </a:clrTo>
          </a:clrChange>
        </a:blip>
        <a:stretch>
          <a:fillRect/>
        </a:stretch>
      </xdr:blipFill>
      <xdr:spPr>
        <a:xfrm>
          <a:off x="1133475" y="542925"/>
          <a:ext cx="2857500" cy="104775"/>
        </a:xfrm>
        <a:prstGeom prst="rect">
          <a:avLst/>
        </a:prstGeom>
        <a:solidFill>
          <a:srgbClr val="F2DCDB"/>
        </a:solidFill>
        <a:ln w="9525" cmpd="sng">
          <a:noFill/>
        </a:ln>
      </xdr:spPr>
    </xdr:pic>
    <xdr:clientData/>
  </xdr:twoCellAnchor>
  <xdr:twoCellAnchor>
    <xdr:from>
      <xdr:col>1</xdr:col>
      <xdr:colOff>361950</xdr:colOff>
      <xdr:row>23</xdr:row>
      <xdr:rowOff>19050</xdr:rowOff>
    </xdr:from>
    <xdr:to>
      <xdr:col>8</xdr:col>
      <xdr:colOff>561975</xdr:colOff>
      <xdr:row>26</xdr:row>
      <xdr:rowOff>95250</xdr:rowOff>
    </xdr:to>
    <xdr:pic>
      <xdr:nvPicPr>
        <xdr:cNvPr id="11" name="Grafik 22"/>
        <xdr:cNvPicPr preferRelativeResize="1">
          <a:picLocks noChangeAspect="1"/>
        </xdr:cNvPicPr>
      </xdr:nvPicPr>
      <xdr:blipFill>
        <a:blip r:embed="rId11">
          <a:clrChange>
            <a:clrFrom>
              <a:srgbClr val="FFFFFF"/>
            </a:clrFrom>
            <a:clrTo>
              <a:srgbClr val="FFFFFF">
                <a:alpha val="0"/>
              </a:srgbClr>
            </a:clrTo>
          </a:clrChange>
        </a:blip>
        <a:stretch>
          <a:fillRect/>
        </a:stretch>
      </xdr:blipFill>
      <xdr:spPr>
        <a:xfrm>
          <a:off x="1047750" y="3743325"/>
          <a:ext cx="5000625" cy="561975"/>
        </a:xfrm>
        <a:prstGeom prst="rect">
          <a:avLst/>
        </a:prstGeom>
        <a:solidFill>
          <a:srgbClr val="FFEEB9"/>
        </a:solidFill>
        <a:ln w="9525" cmpd="sng">
          <a:noFill/>
        </a:ln>
      </xdr:spPr>
    </xdr:pic>
    <xdr:clientData/>
  </xdr:twoCellAnchor>
  <xdr:twoCellAnchor>
    <xdr:from>
      <xdr:col>1</xdr:col>
      <xdr:colOff>0</xdr:colOff>
      <xdr:row>29</xdr:row>
      <xdr:rowOff>0</xdr:rowOff>
    </xdr:from>
    <xdr:to>
      <xdr:col>3</xdr:col>
      <xdr:colOff>428625</xdr:colOff>
      <xdr:row>30</xdr:row>
      <xdr:rowOff>19050</xdr:rowOff>
    </xdr:to>
    <xdr:pic>
      <xdr:nvPicPr>
        <xdr:cNvPr id="12" name="Grafik 24"/>
        <xdr:cNvPicPr preferRelativeResize="1">
          <a:picLocks noChangeAspect="1"/>
        </xdr:cNvPicPr>
      </xdr:nvPicPr>
      <xdr:blipFill>
        <a:blip r:embed="rId12">
          <a:clrChange>
            <a:clrFrom>
              <a:srgbClr val="FFFFFF"/>
            </a:clrFrom>
            <a:clrTo>
              <a:srgbClr val="FFFFFF">
                <a:alpha val="0"/>
              </a:srgbClr>
            </a:clrTo>
          </a:clrChange>
        </a:blip>
        <a:stretch>
          <a:fillRect/>
        </a:stretch>
      </xdr:blipFill>
      <xdr:spPr>
        <a:xfrm>
          <a:off x="685800" y="4695825"/>
          <a:ext cx="1800225" cy="180975"/>
        </a:xfrm>
        <a:prstGeom prst="rect">
          <a:avLst/>
        </a:prstGeom>
        <a:noFill/>
        <a:ln w="9525" cmpd="sng">
          <a:noFill/>
        </a:ln>
      </xdr:spPr>
    </xdr:pic>
    <xdr:clientData/>
  </xdr:twoCellAnchor>
  <xdr:twoCellAnchor>
    <xdr:from>
      <xdr:col>1</xdr:col>
      <xdr:colOff>76200</xdr:colOff>
      <xdr:row>31</xdr:row>
      <xdr:rowOff>66675</xdr:rowOff>
    </xdr:from>
    <xdr:to>
      <xdr:col>2</xdr:col>
      <xdr:colOff>619125</xdr:colOff>
      <xdr:row>32</xdr:row>
      <xdr:rowOff>133350</xdr:rowOff>
    </xdr:to>
    <xdr:pic>
      <xdr:nvPicPr>
        <xdr:cNvPr id="13" name="Grafik 25"/>
        <xdr:cNvPicPr preferRelativeResize="1">
          <a:picLocks noChangeAspect="1"/>
        </xdr:cNvPicPr>
      </xdr:nvPicPr>
      <xdr:blipFill>
        <a:blip r:embed="rId13">
          <a:clrChange>
            <a:clrFrom>
              <a:srgbClr val="FFFFFF"/>
            </a:clrFrom>
            <a:clrTo>
              <a:srgbClr val="FFFFFF">
                <a:alpha val="0"/>
              </a:srgbClr>
            </a:clrTo>
          </a:clrChange>
        </a:blip>
        <a:stretch>
          <a:fillRect/>
        </a:stretch>
      </xdr:blipFill>
      <xdr:spPr>
        <a:xfrm>
          <a:off x="762000" y="5086350"/>
          <a:ext cx="1228725" cy="228600"/>
        </a:xfrm>
        <a:prstGeom prst="rect">
          <a:avLst/>
        </a:prstGeom>
        <a:noFill/>
        <a:ln w="9525" cmpd="sng">
          <a:noFill/>
        </a:ln>
      </xdr:spPr>
    </xdr:pic>
    <xdr:clientData/>
  </xdr:twoCellAnchor>
  <xdr:twoCellAnchor>
    <xdr:from>
      <xdr:col>4</xdr:col>
      <xdr:colOff>19050</xdr:colOff>
      <xdr:row>28</xdr:row>
      <xdr:rowOff>114300</xdr:rowOff>
    </xdr:from>
    <xdr:to>
      <xdr:col>6</xdr:col>
      <xdr:colOff>352425</xdr:colOff>
      <xdr:row>30</xdr:row>
      <xdr:rowOff>114300</xdr:rowOff>
    </xdr:to>
    <xdr:pic>
      <xdr:nvPicPr>
        <xdr:cNvPr id="14" name="Grafik 26"/>
        <xdr:cNvPicPr preferRelativeResize="1">
          <a:picLocks noChangeAspect="1"/>
        </xdr:cNvPicPr>
      </xdr:nvPicPr>
      <xdr:blipFill>
        <a:blip r:embed="rId14">
          <a:clrChange>
            <a:clrFrom>
              <a:srgbClr val="FFFFFF"/>
            </a:clrFrom>
            <a:clrTo>
              <a:srgbClr val="FFFFFF">
                <a:alpha val="0"/>
              </a:srgbClr>
            </a:clrTo>
          </a:clrChange>
        </a:blip>
        <a:stretch>
          <a:fillRect/>
        </a:stretch>
      </xdr:blipFill>
      <xdr:spPr>
        <a:xfrm>
          <a:off x="2762250" y="4648200"/>
          <a:ext cx="1704975" cy="323850"/>
        </a:xfrm>
        <a:prstGeom prst="rect">
          <a:avLst/>
        </a:prstGeom>
        <a:noFill/>
        <a:ln w="9525" cmpd="sng">
          <a:noFill/>
        </a:ln>
      </xdr:spPr>
    </xdr:pic>
    <xdr:clientData/>
  </xdr:twoCellAnchor>
  <xdr:twoCellAnchor>
    <xdr:from>
      <xdr:col>1</xdr:col>
      <xdr:colOff>66675</xdr:colOff>
      <xdr:row>33</xdr:row>
      <xdr:rowOff>95250</xdr:rowOff>
    </xdr:from>
    <xdr:to>
      <xdr:col>3</xdr:col>
      <xdr:colOff>247650</xdr:colOff>
      <xdr:row>36</xdr:row>
      <xdr:rowOff>133350</xdr:rowOff>
    </xdr:to>
    <xdr:pic>
      <xdr:nvPicPr>
        <xdr:cNvPr id="15" name="Grafik 28"/>
        <xdr:cNvPicPr preferRelativeResize="1">
          <a:picLocks noChangeAspect="1"/>
        </xdr:cNvPicPr>
      </xdr:nvPicPr>
      <xdr:blipFill>
        <a:blip r:embed="rId15">
          <a:clrChange>
            <a:clrFrom>
              <a:srgbClr val="FFFFFF"/>
            </a:clrFrom>
            <a:clrTo>
              <a:srgbClr val="FFFFFF">
                <a:alpha val="0"/>
              </a:srgbClr>
            </a:clrTo>
          </a:clrChange>
        </a:blip>
        <a:stretch>
          <a:fillRect/>
        </a:stretch>
      </xdr:blipFill>
      <xdr:spPr>
        <a:xfrm>
          <a:off x="752475" y="5438775"/>
          <a:ext cx="1552575" cy="523875"/>
        </a:xfrm>
        <a:prstGeom prst="rect">
          <a:avLst/>
        </a:prstGeom>
        <a:noFill/>
        <a:ln w="9525" cmpd="sng">
          <a:noFill/>
        </a:ln>
      </xdr:spPr>
    </xdr:pic>
    <xdr:clientData/>
  </xdr:twoCellAnchor>
  <xdr:twoCellAnchor>
    <xdr:from>
      <xdr:col>1</xdr:col>
      <xdr:colOff>19050</xdr:colOff>
      <xdr:row>37</xdr:row>
      <xdr:rowOff>76200</xdr:rowOff>
    </xdr:from>
    <xdr:to>
      <xdr:col>3</xdr:col>
      <xdr:colOff>28575</xdr:colOff>
      <xdr:row>39</xdr:row>
      <xdr:rowOff>66675</xdr:rowOff>
    </xdr:to>
    <xdr:pic>
      <xdr:nvPicPr>
        <xdr:cNvPr id="16" name="Grafik 29"/>
        <xdr:cNvPicPr preferRelativeResize="1">
          <a:picLocks noChangeAspect="1"/>
        </xdr:cNvPicPr>
      </xdr:nvPicPr>
      <xdr:blipFill>
        <a:blip r:embed="rId16">
          <a:clrChange>
            <a:clrFrom>
              <a:srgbClr val="FFFFFF"/>
            </a:clrFrom>
            <a:clrTo>
              <a:srgbClr val="FFFFFF">
                <a:alpha val="0"/>
              </a:srgbClr>
            </a:clrTo>
          </a:clrChange>
        </a:blip>
        <a:stretch>
          <a:fillRect/>
        </a:stretch>
      </xdr:blipFill>
      <xdr:spPr>
        <a:xfrm>
          <a:off x="704850" y="6067425"/>
          <a:ext cx="1381125" cy="314325"/>
        </a:xfrm>
        <a:prstGeom prst="rect">
          <a:avLst/>
        </a:prstGeom>
        <a:noFill/>
        <a:ln w="9525" cmpd="sng">
          <a:noFill/>
        </a:ln>
      </xdr:spPr>
    </xdr:pic>
    <xdr:clientData/>
  </xdr:twoCellAnchor>
  <xdr:twoCellAnchor>
    <xdr:from>
      <xdr:col>4</xdr:col>
      <xdr:colOff>28575</xdr:colOff>
      <xdr:row>37</xdr:row>
      <xdr:rowOff>152400</xdr:rowOff>
    </xdr:from>
    <xdr:to>
      <xdr:col>6</xdr:col>
      <xdr:colOff>104775</xdr:colOff>
      <xdr:row>39</xdr:row>
      <xdr:rowOff>66675</xdr:rowOff>
    </xdr:to>
    <xdr:pic>
      <xdr:nvPicPr>
        <xdr:cNvPr id="17" name="Grafik 30"/>
        <xdr:cNvPicPr preferRelativeResize="1">
          <a:picLocks noChangeAspect="1"/>
        </xdr:cNvPicPr>
      </xdr:nvPicPr>
      <xdr:blipFill>
        <a:blip r:embed="rId17">
          <a:clrChange>
            <a:clrFrom>
              <a:srgbClr val="FFFFFF"/>
            </a:clrFrom>
            <a:clrTo>
              <a:srgbClr val="FFFFFF">
                <a:alpha val="0"/>
              </a:srgbClr>
            </a:clrTo>
          </a:clrChange>
        </a:blip>
        <a:stretch>
          <a:fillRect/>
        </a:stretch>
      </xdr:blipFill>
      <xdr:spPr>
        <a:xfrm>
          <a:off x="2771775" y="6143625"/>
          <a:ext cx="1447800" cy="238125"/>
        </a:xfrm>
        <a:prstGeom prst="rect">
          <a:avLst/>
        </a:prstGeom>
        <a:noFill/>
        <a:ln w="9525" cmpd="sng">
          <a:noFill/>
        </a:ln>
      </xdr:spPr>
    </xdr:pic>
    <xdr:clientData/>
  </xdr:twoCellAnchor>
  <xdr:twoCellAnchor>
    <xdr:from>
      <xdr:col>1</xdr:col>
      <xdr:colOff>19050</xdr:colOff>
      <xdr:row>39</xdr:row>
      <xdr:rowOff>152400</xdr:rowOff>
    </xdr:from>
    <xdr:to>
      <xdr:col>4</xdr:col>
      <xdr:colOff>409575</xdr:colOff>
      <xdr:row>43</xdr:row>
      <xdr:rowOff>19050</xdr:rowOff>
    </xdr:to>
    <xdr:pic>
      <xdr:nvPicPr>
        <xdr:cNvPr id="18" name="Grafik 31"/>
        <xdr:cNvPicPr preferRelativeResize="1">
          <a:picLocks noChangeAspect="1"/>
        </xdr:cNvPicPr>
      </xdr:nvPicPr>
      <xdr:blipFill>
        <a:blip r:embed="rId18">
          <a:clrChange>
            <a:clrFrom>
              <a:srgbClr val="FFFFFF"/>
            </a:clrFrom>
            <a:clrTo>
              <a:srgbClr val="FFFFFF">
                <a:alpha val="0"/>
              </a:srgbClr>
            </a:clrTo>
          </a:clrChange>
        </a:blip>
        <a:stretch>
          <a:fillRect/>
        </a:stretch>
      </xdr:blipFill>
      <xdr:spPr>
        <a:xfrm>
          <a:off x="704850" y="6467475"/>
          <a:ext cx="2447925" cy="514350"/>
        </a:xfrm>
        <a:prstGeom prst="rect">
          <a:avLst/>
        </a:prstGeom>
        <a:noFill/>
        <a:ln w="9525" cmpd="sng">
          <a:noFill/>
        </a:ln>
      </xdr:spPr>
    </xdr:pic>
    <xdr:clientData/>
  </xdr:twoCellAnchor>
  <xdr:twoCellAnchor>
    <xdr:from>
      <xdr:col>3</xdr:col>
      <xdr:colOff>523875</xdr:colOff>
      <xdr:row>32</xdr:row>
      <xdr:rowOff>0</xdr:rowOff>
    </xdr:from>
    <xdr:to>
      <xdr:col>6</xdr:col>
      <xdr:colOff>238125</xdr:colOff>
      <xdr:row>32</xdr:row>
      <xdr:rowOff>152400</xdr:rowOff>
    </xdr:to>
    <xdr:pic>
      <xdr:nvPicPr>
        <xdr:cNvPr id="19" name="Grafik 21"/>
        <xdr:cNvPicPr preferRelativeResize="1">
          <a:picLocks noChangeAspect="1"/>
        </xdr:cNvPicPr>
      </xdr:nvPicPr>
      <xdr:blipFill>
        <a:blip r:embed="rId19">
          <a:clrChange>
            <a:clrFrom>
              <a:srgbClr val="FFFFFF"/>
            </a:clrFrom>
            <a:clrTo>
              <a:srgbClr val="FFFFFF">
                <a:alpha val="0"/>
              </a:srgbClr>
            </a:clrTo>
          </a:clrChange>
        </a:blip>
        <a:stretch>
          <a:fillRect/>
        </a:stretch>
      </xdr:blipFill>
      <xdr:spPr>
        <a:xfrm>
          <a:off x="2581275" y="5181600"/>
          <a:ext cx="177165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6:J34"/>
  <sheetViews>
    <sheetView showGridLines="0" tabSelected="1" view="pageBreakPreview" zoomScaleSheetLayoutView="100" workbookViewId="0" topLeftCell="A1">
      <selection activeCell="J64" sqref="J64"/>
    </sheetView>
  </sheetViews>
  <sheetFormatPr defaultColWidth="12" defaultRowHeight="12.75"/>
  <sheetData>
    <row r="6" spans="1:10" ht="13.5">
      <c r="A6" s="19"/>
      <c r="B6" s="19"/>
      <c r="C6" s="19"/>
      <c r="D6" s="19"/>
      <c r="E6" s="19"/>
      <c r="F6" s="19"/>
      <c r="G6" s="19"/>
      <c r="H6" s="19"/>
      <c r="I6" s="19"/>
      <c r="J6" s="19"/>
    </row>
    <row r="7" spans="1:10" ht="12.75">
      <c r="A7" s="19"/>
      <c r="B7" s="19"/>
      <c r="C7" s="19"/>
      <c r="D7" s="19"/>
      <c r="E7" s="19"/>
      <c r="F7" s="19"/>
      <c r="G7" s="19"/>
      <c r="H7" s="19"/>
      <c r="I7" s="19"/>
      <c r="J7" s="19"/>
    </row>
    <row r="8" spans="1:10" ht="12.75">
      <c r="A8" s="19"/>
      <c r="B8" s="19"/>
      <c r="C8" s="19"/>
      <c r="D8" s="19"/>
      <c r="E8" s="19"/>
      <c r="F8" s="19"/>
      <c r="G8" s="19"/>
      <c r="H8" s="19"/>
      <c r="I8" s="19"/>
      <c r="J8" s="19"/>
    </row>
    <row r="9" spans="1:10" ht="12.75">
      <c r="A9" s="19"/>
      <c r="B9" s="19"/>
      <c r="C9" s="19"/>
      <c r="D9" s="19"/>
      <c r="E9" s="19"/>
      <c r="F9" s="19"/>
      <c r="G9" s="19"/>
      <c r="H9" s="19"/>
      <c r="I9" s="19"/>
      <c r="J9" s="19"/>
    </row>
    <row r="10" spans="1:10" ht="12.75">
      <c r="A10" s="19"/>
      <c r="B10" s="19"/>
      <c r="C10" s="19"/>
      <c r="D10" s="19"/>
      <c r="E10" s="19"/>
      <c r="F10" s="19"/>
      <c r="G10" s="19"/>
      <c r="H10" s="19"/>
      <c r="I10" s="19"/>
      <c r="J10" s="19"/>
    </row>
    <row r="11" spans="1:10" ht="12.75">
      <c r="A11" s="19"/>
      <c r="B11" s="19"/>
      <c r="C11" s="19"/>
      <c r="D11" s="19"/>
      <c r="E11" s="19"/>
      <c r="F11" s="19"/>
      <c r="G11" s="19"/>
      <c r="H11" s="19"/>
      <c r="I11" s="19"/>
      <c r="J11" s="19"/>
    </row>
    <row r="12" spans="1:10" ht="12.75">
      <c r="A12" s="19"/>
      <c r="B12" s="19"/>
      <c r="C12" s="19"/>
      <c r="D12" s="19"/>
      <c r="E12" s="19"/>
      <c r="F12" s="19"/>
      <c r="G12" s="19"/>
      <c r="H12" s="19"/>
      <c r="I12" s="19"/>
      <c r="J12" s="19"/>
    </row>
    <row r="13" spans="1:10" ht="12.75">
      <c r="A13" s="19"/>
      <c r="B13" s="19"/>
      <c r="C13" s="19"/>
      <c r="D13" s="19"/>
      <c r="E13" s="19"/>
      <c r="F13" s="19"/>
      <c r="G13" s="19"/>
      <c r="H13" s="19"/>
      <c r="I13" s="19"/>
      <c r="J13" s="19"/>
    </row>
    <row r="14" spans="1:10" ht="12.75">
      <c r="A14" s="19"/>
      <c r="B14" s="19"/>
      <c r="C14" s="19"/>
      <c r="D14" s="19"/>
      <c r="E14" s="19"/>
      <c r="F14" s="19"/>
      <c r="G14" s="19"/>
      <c r="H14" s="19"/>
      <c r="I14" s="19"/>
      <c r="J14" s="19"/>
    </row>
    <row r="15" spans="1:10" ht="12.75">
      <c r="A15" s="19"/>
      <c r="B15" s="19"/>
      <c r="C15" s="19"/>
      <c r="D15" s="19"/>
      <c r="E15" s="19"/>
      <c r="F15" s="19"/>
      <c r="G15" s="19"/>
      <c r="H15" s="19"/>
      <c r="I15" s="19"/>
      <c r="J15" s="19"/>
    </row>
    <row r="16" spans="1:10" ht="12.75">
      <c r="A16" s="19"/>
      <c r="B16" s="19"/>
      <c r="C16" s="19"/>
      <c r="D16" s="19"/>
      <c r="E16" s="19"/>
      <c r="F16" s="19"/>
      <c r="G16" s="19"/>
      <c r="H16" s="19"/>
      <c r="I16" s="19"/>
      <c r="J16" s="19"/>
    </row>
    <row r="17" spans="1:10" ht="12.75">
      <c r="A17" s="19"/>
      <c r="B17" s="19"/>
      <c r="C17" s="19"/>
      <c r="D17" s="19"/>
      <c r="E17" s="19"/>
      <c r="F17" s="19"/>
      <c r="G17" s="19"/>
      <c r="H17" s="19"/>
      <c r="I17" s="19"/>
      <c r="J17" s="19"/>
    </row>
    <row r="18" spans="1:10" ht="12.75">
      <c r="A18" s="19"/>
      <c r="B18" s="19"/>
      <c r="C18" s="19"/>
      <c r="D18" s="19"/>
      <c r="E18" s="19"/>
      <c r="F18" s="19"/>
      <c r="G18" s="19"/>
      <c r="H18" s="19"/>
      <c r="I18" s="19"/>
      <c r="J18" s="19"/>
    </row>
    <row r="19" spans="1:10" ht="12.75">
      <c r="A19" s="19"/>
      <c r="B19" s="19"/>
      <c r="C19" s="19"/>
      <c r="D19" s="19"/>
      <c r="E19" s="19"/>
      <c r="F19" s="19"/>
      <c r="G19" s="19"/>
      <c r="H19" s="19"/>
      <c r="I19" s="19"/>
      <c r="J19" s="19"/>
    </row>
    <row r="20" spans="1:10" ht="12.75">
      <c r="A20" s="19"/>
      <c r="B20" s="19"/>
      <c r="C20" s="19"/>
      <c r="D20" s="19"/>
      <c r="E20" s="19"/>
      <c r="F20" s="19"/>
      <c r="G20" s="19"/>
      <c r="H20" s="19"/>
      <c r="I20" s="19"/>
      <c r="J20" s="19"/>
    </row>
    <row r="21" spans="1:10" ht="12.75">
      <c r="A21" s="19"/>
      <c r="B21" s="19"/>
      <c r="C21" s="19"/>
      <c r="D21" s="19"/>
      <c r="E21" s="19"/>
      <c r="F21" s="19"/>
      <c r="G21" s="19"/>
      <c r="H21" s="19"/>
      <c r="I21" s="19"/>
      <c r="J21" s="19"/>
    </row>
    <row r="22" spans="1:10" ht="12.75">
      <c r="A22" s="19"/>
      <c r="B22" s="19"/>
      <c r="C22" s="19"/>
      <c r="D22" s="19"/>
      <c r="E22" s="19"/>
      <c r="F22" s="19"/>
      <c r="G22" s="19"/>
      <c r="H22" s="19"/>
      <c r="I22" s="19"/>
      <c r="J22" s="19"/>
    </row>
    <row r="23" spans="1:10" ht="12.75">
      <c r="A23" s="19"/>
      <c r="B23" s="19"/>
      <c r="C23" s="19"/>
      <c r="D23" s="19"/>
      <c r="E23" s="19"/>
      <c r="F23" s="19"/>
      <c r="G23" s="19"/>
      <c r="H23" s="19"/>
      <c r="I23" s="19"/>
      <c r="J23" s="19"/>
    </row>
    <row r="24" spans="1:10" ht="12.75">
      <c r="A24" s="19"/>
      <c r="B24" s="19"/>
      <c r="C24" s="19"/>
      <c r="D24" s="19"/>
      <c r="E24" s="19"/>
      <c r="F24" s="19"/>
      <c r="G24" s="19"/>
      <c r="H24" s="19"/>
      <c r="I24" s="19"/>
      <c r="J24" s="19"/>
    </row>
    <row r="25" spans="1:10" ht="12.75">
      <c r="A25" s="19"/>
      <c r="B25" s="19"/>
      <c r="C25" s="19"/>
      <c r="D25" s="19"/>
      <c r="E25" s="19"/>
      <c r="F25" s="19"/>
      <c r="G25" s="19"/>
      <c r="H25" s="19"/>
      <c r="I25" s="19"/>
      <c r="J25" s="19"/>
    </row>
    <row r="26" spans="1:10" ht="12.75">
      <c r="A26" s="19"/>
      <c r="B26" s="19"/>
      <c r="C26" s="19"/>
      <c r="D26" s="19"/>
      <c r="E26" s="19"/>
      <c r="F26" s="19"/>
      <c r="G26" s="19"/>
      <c r="H26" s="19"/>
      <c r="I26" s="19"/>
      <c r="J26" s="19"/>
    </row>
    <row r="27" spans="1:10" ht="12.75">
      <c r="A27" s="19"/>
      <c r="B27" s="19"/>
      <c r="C27" s="19"/>
      <c r="D27" s="19"/>
      <c r="E27" s="19"/>
      <c r="F27" s="19"/>
      <c r="G27" s="19"/>
      <c r="H27" s="19"/>
      <c r="I27" s="19"/>
      <c r="J27" s="19"/>
    </row>
    <row r="28" spans="1:10" ht="12.75">
      <c r="A28" s="19"/>
      <c r="B28" s="19"/>
      <c r="C28" s="19"/>
      <c r="D28" s="19"/>
      <c r="E28" s="19"/>
      <c r="F28" s="19"/>
      <c r="G28" s="19"/>
      <c r="H28" s="19"/>
      <c r="I28" s="19"/>
      <c r="J28" s="19"/>
    </row>
    <row r="29" spans="1:10" ht="12.75">
      <c r="A29" s="19"/>
      <c r="B29" s="19"/>
      <c r="C29" s="19"/>
      <c r="D29" s="19"/>
      <c r="E29" s="19"/>
      <c r="F29" s="19"/>
      <c r="G29" s="19"/>
      <c r="H29" s="19"/>
      <c r="I29" s="19"/>
      <c r="J29" s="19"/>
    </row>
    <row r="30" spans="1:10" ht="12.75">
      <c r="A30" s="19"/>
      <c r="B30" s="19"/>
      <c r="C30" s="19"/>
      <c r="D30" s="19"/>
      <c r="E30" s="19"/>
      <c r="F30" s="19"/>
      <c r="G30" s="19"/>
      <c r="H30" s="19"/>
      <c r="I30" s="19"/>
      <c r="J30" s="19"/>
    </row>
    <row r="31" spans="1:10" ht="12.75">
      <c r="A31" s="19"/>
      <c r="B31" s="19"/>
      <c r="C31" s="19"/>
      <c r="D31" s="19"/>
      <c r="E31" s="19"/>
      <c r="F31" s="19"/>
      <c r="G31" s="19"/>
      <c r="H31" s="19"/>
      <c r="I31" s="19"/>
      <c r="J31" s="19"/>
    </row>
    <row r="34" ht="15.75">
      <c r="I34" s="93" t="s">
        <v>107</v>
      </c>
    </row>
  </sheetData>
  <sheetProtection password="CECE" sheet="1" objects="1" scenarios="1"/>
  <printOptions/>
  <pageMargins left="0.9055118110236221" right="0.31496062992125984" top="0.7874015748031497" bottom="0.7874015748031497" header="0.31496062992125984" footer="0.31496062992125984"/>
  <pageSetup horizontalDpi="600" verticalDpi="600" orientation="portrait" paperSize="9" r:id="rId2"/>
  <headerFooter>
    <oddFooter>&amp;Lwww.jbladt.drupalgardens.com
Klaus-Jürgen Bladt
Streuwiesenweg 60
18119 Rostock 
Germany
&amp;C&amp;8&amp;P / &amp;N
&amp;F / &amp;A&amp;REdition: 20.11.2012
Printed: &amp;D</oddFooter>
  </headerFooter>
  <drawing r:id="rId1"/>
</worksheet>
</file>

<file path=xl/worksheets/sheet2.xml><?xml version="1.0" encoding="utf-8"?>
<worksheet xmlns="http://schemas.openxmlformats.org/spreadsheetml/2006/main" xmlns:r="http://schemas.openxmlformats.org/officeDocument/2006/relationships">
  <sheetPr>
    <tabColor rgb="FF7030A0"/>
  </sheetPr>
  <dimension ref="A1:I55"/>
  <sheetViews>
    <sheetView showGridLines="0" zoomScaleSheetLayoutView="100" zoomScalePageLayoutView="0" workbookViewId="0" topLeftCell="A28">
      <selection activeCell="E31" sqref="E31"/>
    </sheetView>
  </sheetViews>
  <sheetFormatPr defaultColWidth="12" defaultRowHeight="12.75"/>
  <cols>
    <col min="2" max="2" width="32.66015625" style="0" customWidth="1"/>
    <col min="7" max="7" width="6.16015625" style="0" customWidth="1"/>
    <col min="9" max="9" width="5.33203125" style="0" customWidth="1"/>
  </cols>
  <sheetData>
    <row r="1" spans="1:9" ht="15">
      <c r="A1" s="148" t="s">
        <v>38</v>
      </c>
      <c r="B1" s="149"/>
      <c r="C1" s="149"/>
      <c r="D1" s="149"/>
      <c r="E1" s="149"/>
      <c r="F1" s="149"/>
      <c r="G1" s="21"/>
      <c r="H1" s="21"/>
      <c r="I1" s="21"/>
    </row>
    <row r="20" spans="2:7" ht="14.25" thickBot="1">
      <c r="B20" s="22" t="s">
        <v>39</v>
      </c>
      <c r="E20" s="153" t="s">
        <v>110</v>
      </c>
      <c r="F20" s="153"/>
      <c r="G20" s="103" t="s">
        <v>83</v>
      </c>
    </row>
    <row r="21" spans="1:8" ht="13.5">
      <c r="A21" s="25" t="s">
        <v>27</v>
      </c>
      <c r="B21" s="36" t="s">
        <v>40</v>
      </c>
      <c r="C21" s="30" t="s">
        <v>42</v>
      </c>
      <c r="D21" s="37">
        <v>90</v>
      </c>
      <c r="E21" s="107" t="s">
        <v>114</v>
      </c>
      <c r="F21" s="108" t="s">
        <v>112</v>
      </c>
      <c r="H21" s="37">
        <v>63</v>
      </c>
    </row>
    <row r="22" spans="1:8" ht="13.5">
      <c r="A22" s="25" t="s">
        <v>27</v>
      </c>
      <c r="B22" s="31" t="s">
        <v>41</v>
      </c>
      <c r="C22" s="5" t="s">
        <v>43</v>
      </c>
      <c r="D22" s="32">
        <v>90</v>
      </c>
      <c r="E22" s="109" t="s">
        <v>111</v>
      </c>
      <c r="F22" s="108" t="s">
        <v>112</v>
      </c>
      <c r="H22" s="32">
        <v>60</v>
      </c>
    </row>
    <row r="23" spans="1:8" ht="13.5">
      <c r="A23" s="25"/>
      <c r="B23" s="31" t="s">
        <v>44</v>
      </c>
      <c r="C23" s="5" t="s">
        <v>45</v>
      </c>
      <c r="D23" s="33">
        <f>180/PI()*ATAN(TAN(PI()/180*D21)*TAN(PI()/180*D22)/((TAN(PI()/180*D21))^2+(TAN(PI()/180*D22))^2)^0.5)</f>
        <v>90</v>
      </c>
      <c r="E23" s="110"/>
      <c r="F23" s="110"/>
      <c r="H23" s="33">
        <f>180/PI()*ATAN(TAN(PI()/180*H21)*TAN(PI()/180*H22)/((TAN(PI()/180*H21))^2+(TAN(PI()/180*H22))^2)^0.5)</f>
        <v>52.40257233572246</v>
      </c>
    </row>
    <row r="24" spans="1:8" ht="15" thickBot="1">
      <c r="A24" s="25"/>
      <c r="B24" s="34" t="s">
        <v>39</v>
      </c>
      <c r="C24" s="54" t="s">
        <v>87</v>
      </c>
      <c r="D24" s="64">
        <f>0.3*COS(PI()/180*D23)+0.2*(COS(PI()/180*D23))^2</f>
        <v>1.83772268236293E-17</v>
      </c>
      <c r="E24" s="110"/>
      <c r="F24" s="110"/>
      <c r="H24" s="64">
        <f>0.3*COS(PI()/180*H23)+0.2*(COS(PI()/180*H23))^2</f>
        <v>0.2574796209213221</v>
      </c>
    </row>
    <row r="25" spans="1:6" ht="13.5">
      <c r="A25" s="25"/>
      <c r="E25" s="110"/>
      <c r="F25" s="110"/>
    </row>
    <row r="26" spans="1:6" ht="14.25" thickBot="1">
      <c r="A26" s="25"/>
      <c r="B26" s="22" t="s">
        <v>46</v>
      </c>
      <c r="E26" s="152"/>
      <c r="F26" s="152"/>
    </row>
    <row r="27" spans="1:8" ht="15">
      <c r="A27" s="25" t="s">
        <v>27</v>
      </c>
      <c r="B27" s="36" t="s">
        <v>4</v>
      </c>
      <c r="C27" s="30" t="s">
        <v>49</v>
      </c>
      <c r="D27" s="40">
        <v>0.4</v>
      </c>
      <c r="E27" s="150" t="s">
        <v>115</v>
      </c>
      <c r="F27" s="151"/>
      <c r="H27" s="40">
        <v>0.6</v>
      </c>
    </row>
    <row r="28" spans="1:8" ht="15">
      <c r="A28" s="25" t="s">
        <v>27</v>
      </c>
      <c r="B28" s="65" t="s">
        <v>47</v>
      </c>
      <c r="C28" s="68" t="s">
        <v>90</v>
      </c>
      <c r="D28" s="69">
        <v>0.038</v>
      </c>
      <c r="E28" s="26" t="s">
        <v>108</v>
      </c>
      <c r="F28" s="96">
        <v>0.1</v>
      </c>
      <c r="G28" s="100">
        <f>D28/D27</f>
        <v>0.09499999999999999</v>
      </c>
      <c r="H28" s="69">
        <v>0.0375</v>
      </c>
    </row>
    <row r="29" spans="1:8" ht="15">
      <c r="A29" s="25" t="s">
        <v>27</v>
      </c>
      <c r="B29" s="41" t="s">
        <v>48</v>
      </c>
      <c r="C29" s="39" t="s">
        <v>61</v>
      </c>
      <c r="D29" s="42">
        <v>0.038</v>
      </c>
      <c r="E29" s="27" t="s">
        <v>109</v>
      </c>
      <c r="F29" s="97">
        <v>0.15</v>
      </c>
      <c r="G29" s="101">
        <f>D29/D27</f>
        <v>0.09499999999999999</v>
      </c>
      <c r="H29" s="42">
        <v>0.114</v>
      </c>
    </row>
    <row r="30" spans="1:8" ht="15">
      <c r="A30" s="25"/>
      <c r="B30" s="65" t="s">
        <v>50</v>
      </c>
      <c r="C30" s="66" t="s">
        <v>89</v>
      </c>
      <c r="D30" s="67">
        <f>0.5*2.7183^(-16.1*D28/D27)</f>
        <v>0.10832087356990741</v>
      </c>
      <c r="E30" s="27"/>
      <c r="F30" s="28"/>
      <c r="H30" s="67">
        <f>0.5*2.7183^(-16.1*H28/H27)</f>
        <v>0.18279245283872236</v>
      </c>
    </row>
    <row r="31" spans="1:8" ht="15" thickBot="1">
      <c r="A31" s="25"/>
      <c r="B31" s="43" t="s">
        <v>51</v>
      </c>
      <c r="C31" s="55" t="s">
        <v>86</v>
      </c>
      <c r="D31" s="56">
        <f>0.35*2.7183^(-12.5*D29/D27)+0.15</f>
        <v>0.2567431216828101</v>
      </c>
      <c r="E31" s="24" t="s">
        <v>1</v>
      </c>
      <c r="H31" s="56">
        <f>0.35*2.7183^(-12.5*H29/H27)+0.15</f>
        <v>0.18255455436168916</v>
      </c>
    </row>
    <row r="32" ht="13.5">
      <c r="A32" s="25"/>
    </row>
    <row r="33" spans="1:5" ht="14.25" thickBot="1">
      <c r="A33" s="25"/>
      <c r="B33" s="22" t="s">
        <v>79</v>
      </c>
      <c r="E33" s="95"/>
    </row>
    <row r="34" spans="1:8" ht="15">
      <c r="A34" s="25" t="s">
        <v>27</v>
      </c>
      <c r="B34" s="36" t="s">
        <v>53</v>
      </c>
      <c r="C34" s="30" t="s">
        <v>57</v>
      </c>
      <c r="D34" s="104">
        <f>D27</f>
        <v>0.4</v>
      </c>
      <c r="H34" s="104">
        <f>H27</f>
        <v>0.6</v>
      </c>
    </row>
    <row r="35" spans="1:8" ht="15">
      <c r="A35" s="25"/>
      <c r="B35" s="31" t="s">
        <v>54</v>
      </c>
      <c r="C35" s="5" t="s">
        <v>58</v>
      </c>
      <c r="D35" s="44">
        <f>PI()/4*D34^2</f>
        <v>0.12566370614359174</v>
      </c>
      <c r="H35" s="44">
        <f>PI()/4*H34^2</f>
        <v>0.2827433388230814</v>
      </c>
    </row>
    <row r="36" spans="1:8" ht="15">
      <c r="A36" s="25" t="s">
        <v>27</v>
      </c>
      <c r="B36" s="31" t="s">
        <v>55</v>
      </c>
      <c r="C36" s="5" t="s">
        <v>56</v>
      </c>
      <c r="D36" s="45">
        <v>0</v>
      </c>
      <c r="E36" s="98" t="s">
        <v>1</v>
      </c>
      <c r="F36" s="99" t="s">
        <v>1</v>
      </c>
      <c r="G36" s="101"/>
      <c r="H36" s="45">
        <v>0.05</v>
      </c>
    </row>
    <row r="37" spans="1:8" ht="15">
      <c r="A37" s="25" t="s">
        <v>1</v>
      </c>
      <c r="B37" s="31" t="s">
        <v>60</v>
      </c>
      <c r="C37" s="5" t="s">
        <v>59</v>
      </c>
      <c r="D37" s="44">
        <f>D36/D35</f>
        <v>0</v>
      </c>
      <c r="E37" s="111" t="s">
        <v>116</v>
      </c>
      <c r="F37" s="112">
        <v>0.15</v>
      </c>
      <c r="G37" s="101">
        <f>D36/D35</f>
        <v>0</v>
      </c>
      <c r="H37" s="44">
        <f>H36/H35</f>
        <v>0.17683882565766149</v>
      </c>
    </row>
    <row r="38" spans="1:8" ht="15" thickBot="1">
      <c r="A38" s="25"/>
      <c r="B38" s="46" t="s">
        <v>52</v>
      </c>
      <c r="C38" s="54" t="s">
        <v>84</v>
      </c>
      <c r="D38" s="61">
        <f>2*(D37/(1-D37))^2</f>
        <v>0</v>
      </c>
      <c r="E38" s="110"/>
      <c r="F38" s="110"/>
      <c r="H38" s="61">
        <f>2*(H37/(1-H37))^2</f>
        <v>0.09230292930639201</v>
      </c>
    </row>
    <row r="39" spans="1:8" ht="13.5">
      <c r="A39" s="25"/>
      <c r="D39" s="22"/>
      <c r="E39" s="110"/>
      <c r="F39" s="110"/>
      <c r="H39" s="22"/>
    </row>
    <row r="40" spans="1:6" ht="14.25" thickBot="1">
      <c r="A40" s="25"/>
      <c r="B40" s="22" t="s">
        <v>62</v>
      </c>
      <c r="E40" s="110"/>
      <c r="F40" s="110"/>
    </row>
    <row r="41" spans="1:8" ht="15">
      <c r="A41" s="25" t="s">
        <v>27</v>
      </c>
      <c r="B41" s="36" t="s">
        <v>4</v>
      </c>
      <c r="C41" s="49" t="s">
        <v>57</v>
      </c>
      <c r="D41" s="104">
        <f>D27</f>
        <v>0.4</v>
      </c>
      <c r="E41" s="111" t="s">
        <v>117</v>
      </c>
      <c r="F41" s="112">
        <v>0.5</v>
      </c>
      <c r="H41" s="104">
        <f>H27</f>
        <v>0.6</v>
      </c>
    </row>
    <row r="42" spans="1:8" ht="15">
      <c r="A42" s="25" t="s">
        <v>27</v>
      </c>
      <c r="B42" s="31" t="s">
        <v>64</v>
      </c>
      <c r="C42" s="48" t="s">
        <v>70</v>
      </c>
      <c r="D42" s="45">
        <v>0.95</v>
      </c>
      <c r="E42" s="111" t="s">
        <v>118</v>
      </c>
      <c r="F42" s="112">
        <f>D42/D41</f>
        <v>2.3749999999999996</v>
      </c>
      <c r="G42" s="102">
        <f>D42/D41</f>
        <v>2.3749999999999996</v>
      </c>
      <c r="H42" s="45">
        <v>1.44</v>
      </c>
    </row>
    <row r="43" spans="1:8" ht="15">
      <c r="A43" s="25" t="s">
        <v>27</v>
      </c>
      <c r="B43" s="31" t="s">
        <v>63</v>
      </c>
      <c r="C43" s="48" t="s">
        <v>113</v>
      </c>
      <c r="D43" s="45">
        <v>0.05</v>
      </c>
      <c r="E43" s="111" t="s">
        <v>119</v>
      </c>
      <c r="F43" s="112">
        <v>0.42</v>
      </c>
      <c r="G43" s="101">
        <f>D43/D41</f>
        <v>0.125</v>
      </c>
      <c r="H43" s="45">
        <v>0.25</v>
      </c>
    </row>
    <row r="44" spans="1:8" ht="15">
      <c r="A44" s="25" t="s">
        <v>27</v>
      </c>
      <c r="B44" s="31" t="s">
        <v>65</v>
      </c>
      <c r="C44" s="48" t="s">
        <v>71</v>
      </c>
      <c r="D44" s="45">
        <v>0.2</v>
      </c>
      <c r="E44" s="111" t="s">
        <v>120</v>
      </c>
      <c r="F44" s="112">
        <f>1.2</f>
        <v>1.2</v>
      </c>
      <c r="G44" s="101">
        <f>D44/D41</f>
        <v>0.5</v>
      </c>
      <c r="H44" s="45">
        <v>0.61</v>
      </c>
    </row>
    <row r="45" spans="1:8" ht="15">
      <c r="A45" s="25" t="s">
        <v>27</v>
      </c>
      <c r="B45" s="31" t="s">
        <v>66</v>
      </c>
      <c r="C45" s="48" t="s">
        <v>68</v>
      </c>
      <c r="D45" s="94">
        <v>0.000125</v>
      </c>
      <c r="E45" s="111" t="s">
        <v>121</v>
      </c>
      <c r="F45" s="113">
        <v>0.0002</v>
      </c>
      <c r="H45" s="94">
        <v>0.000125</v>
      </c>
    </row>
    <row r="46" spans="1:8" ht="13.5">
      <c r="A46" s="25"/>
      <c r="B46" s="51" t="s">
        <v>67</v>
      </c>
      <c r="C46" s="52" t="s">
        <v>69</v>
      </c>
      <c r="D46" s="53">
        <f>(1.14-2*LOG(D45/D41))^(-2)</f>
        <v>0.01505403131577626</v>
      </c>
      <c r="E46" s="110"/>
      <c r="F46" s="110"/>
      <c r="H46" s="53">
        <f>(1.14-2*LOG(H45/H41))^(-2)</f>
        <v>0.013832749399087836</v>
      </c>
    </row>
    <row r="47" spans="2:8" ht="15" thickBot="1">
      <c r="B47" s="34"/>
      <c r="C47" s="54" t="s">
        <v>85</v>
      </c>
      <c r="D47" s="61">
        <f>D46*(1+D44/D42)*D42/D41</f>
        <v>0.04328034003285675</v>
      </c>
      <c r="E47" s="110" t="s">
        <v>1</v>
      </c>
      <c r="F47" s="110"/>
      <c r="H47" s="61">
        <f>H46*(1+H44/H42)*H42/H41</f>
        <v>0.04726189378021678</v>
      </c>
    </row>
    <row r="48" spans="2:8" ht="13.5">
      <c r="B48" t="s">
        <v>1</v>
      </c>
      <c r="C48" t="s">
        <v>1</v>
      </c>
      <c r="D48" s="23"/>
      <c r="E48" s="110"/>
      <c r="F48" s="110"/>
      <c r="H48" s="23"/>
    </row>
    <row r="49" spans="2:8" ht="14.25" thickBot="1">
      <c r="B49" s="22" t="s">
        <v>88</v>
      </c>
      <c r="C49" t="s">
        <v>1</v>
      </c>
      <c r="D49" s="23"/>
      <c r="E49" s="110"/>
      <c r="F49" s="110"/>
      <c r="H49" s="23"/>
    </row>
    <row r="50" spans="2:8" ht="15">
      <c r="B50" s="57" t="s">
        <v>75</v>
      </c>
      <c r="C50" s="30" t="s">
        <v>72</v>
      </c>
      <c r="D50" s="50">
        <f>D24+D30+D38+D47</f>
        <v>0.15160121360276418</v>
      </c>
      <c r="E50" s="110"/>
      <c r="F50" s="110"/>
      <c r="H50" s="50">
        <f>H24+H30+H38+H47</f>
        <v>0.5798368968466532</v>
      </c>
    </row>
    <row r="51" spans="2:8" ht="15" thickBot="1">
      <c r="B51" s="58" t="s">
        <v>76</v>
      </c>
      <c r="C51" s="35" t="s">
        <v>73</v>
      </c>
      <c r="D51" s="47">
        <f>D24+D31+D38+D47</f>
        <v>0.30002346171566685</v>
      </c>
      <c r="E51" s="110"/>
      <c r="F51" s="110"/>
      <c r="H51" s="47">
        <f>H24+H31+H38+H47</f>
        <v>0.5795989983696201</v>
      </c>
    </row>
    <row r="52" spans="4:8" ht="13.5">
      <c r="D52" s="2"/>
      <c r="E52" s="110"/>
      <c r="F52" s="110"/>
      <c r="H52" s="2"/>
    </row>
    <row r="53" spans="2:6" ht="14.25" thickBot="1">
      <c r="B53" s="22" t="s">
        <v>2</v>
      </c>
      <c r="E53" s="110"/>
      <c r="F53" s="110"/>
    </row>
    <row r="54" spans="2:8" ht="15">
      <c r="B54" s="62" t="s">
        <v>82</v>
      </c>
      <c r="C54" s="59" t="s">
        <v>77</v>
      </c>
      <c r="D54" s="60">
        <f>1/2*(1/(1-(0.5*D43/D41)^2)+(1-(0.5*D43/D41)^2)*D50)</f>
        <v>0.5774652949947897</v>
      </c>
      <c r="E54" s="110"/>
      <c r="F54" s="110"/>
      <c r="H54" s="60">
        <f>1/2*(1/(1-(0.5*H43/H41)^2)+(1-(0.5*H43/H41)^2)*H50)</f>
        <v>0.8000212078410792</v>
      </c>
    </row>
    <row r="55" spans="2:8" ht="15" thickBot="1">
      <c r="B55" s="63" t="s">
        <v>74</v>
      </c>
      <c r="C55" s="54" t="s">
        <v>78</v>
      </c>
      <c r="D55" s="61">
        <f>1/2*(1/(1-(0.5*D43/D41)^2)+(1-(0.5*D43/D41)^2)*D51)</f>
        <v>0.6513865318478955</v>
      </c>
      <c r="E55" s="110"/>
      <c r="F55" s="110"/>
      <c r="H55" s="61">
        <f>1/2*(1/(1-(0.5*H43/H41)^2)+(1-(0.5*H43/H41)^2)*H51)</f>
        <v>0.7999074213299289</v>
      </c>
    </row>
  </sheetData>
  <sheetProtection password="CECE" sheet="1"/>
  <mergeCells count="4">
    <mergeCell ref="A1:F1"/>
    <mergeCell ref="E27:F27"/>
    <mergeCell ref="E26:F26"/>
    <mergeCell ref="E20:F20"/>
  </mergeCells>
  <printOptions/>
  <pageMargins left="0.7874015748031497" right="0.3937007874015748" top="0.3937007874015748" bottom="0.7874015748031497" header="0.31496062992125984" footer="0.31496062992125984"/>
  <pageSetup horizontalDpi="600" verticalDpi="600" orientation="portrait" paperSize="9" r:id="rId2"/>
  <headerFooter>
    <oddFooter>&amp;L&amp;"Arial Narrow,Fett"&amp;8www.jbladt.drupalgardens.com
Klaus-Jürgen Bladt, Streuwiesenweg 60
 18119 Rostock / Germany&amp;C&amp;"Arial Narrow,Fett"&amp;8&amp;P / &amp;N
&amp;F / &amp;A&amp;R&amp;"Arial Narrow,Fett"&amp;8Edition: 20.11.2012
Printed: &amp;D</oddFooter>
  </headerFooter>
  <drawing r:id="rId1"/>
</worksheet>
</file>

<file path=xl/worksheets/sheet3.xml><?xml version="1.0" encoding="utf-8"?>
<worksheet xmlns="http://schemas.openxmlformats.org/spreadsheetml/2006/main" xmlns:r="http://schemas.openxmlformats.org/officeDocument/2006/relationships">
  <sheetPr>
    <tabColor rgb="FFC00000"/>
    <pageSetUpPr fitToPage="1"/>
  </sheetPr>
  <dimension ref="B1:Q82"/>
  <sheetViews>
    <sheetView showGridLines="0" zoomScaleSheetLayoutView="100" zoomScalePageLayoutView="0" workbookViewId="0" topLeftCell="A52">
      <selection activeCell="P81" sqref="P81"/>
    </sheetView>
  </sheetViews>
  <sheetFormatPr defaultColWidth="12" defaultRowHeight="12.75"/>
  <cols>
    <col min="1" max="1" width="3.66015625" style="0" customWidth="1"/>
    <col min="2" max="2" width="4.16015625" style="0" customWidth="1"/>
    <col min="3" max="3" width="24.33203125" style="0" customWidth="1"/>
    <col min="4" max="4" width="8.5" style="0" customWidth="1"/>
    <col min="5" max="5" width="8.66015625" style="0" customWidth="1"/>
    <col min="6" max="6" width="4.33203125" style="0" customWidth="1"/>
    <col min="7" max="7" width="17.33203125" style="0" customWidth="1"/>
    <col min="8" max="8" width="6.83203125" style="0" customWidth="1"/>
    <col min="9" max="9" width="11.33203125" style="0" customWidth="1"/>
    <col min="10" max="10" width="5.16015625" style="0" customWidth="1"/>
    <col min="11" max="11" width="12.16015625" style="0" customWidth="1"/>
    <col min="13" max="13" width="12.5" style="0" customWidth="1"/>
    <col min="18" max="18" width="12" style="0" bestFit="1" customWidth="1"/>
  </cols>
  <sheetData>
    <row r="1" spans="3:13" ht="18">
      <c r="C1" s="154" t="s">
        <v>29</v>
      </c>
      <c r="D1" s="155"/>
      <c r="E1" s="155"/>
      <c r="F1" s="155"/>
      <c r="G1" s="155"/>
      <c r="H1" s="155"/>
      <c r="I1" s="155"/>
      <c r="J1" s="155"/>
      <c r="K1" s="155"/>
      <c r="L1" s="155"/>
      <c r="M1" s="155"/>
    </row>
    <row r="2" spans="7:13" ht="15">
      <c r="G2" s="105" t="s">
        <v>107</v>
      </c>
      <c r="I2" s="167" t="s">
        <v>80</v>
      </c>
      <c r="J2" s="168"/>
      <c r="K2" s="168"/>
      <c r="L2" s="81" t="s">
        <v>105</v>
      </c>
      <c r="M2" s="82">
        <f>'Geometry-Losses'!D54</f>
        <v>0.5774652949947897</v>
      </c>
    </row>
    <row r="3" spans="9:13" ht="15">
      <c r="I3" s="169" t="s">
        <v>81</v>
      </c>
      <c r="J3" s="170"/>
      <c r="K3" s="170"/>
      <c r="L3" s="83" t="s">
        <v>106</v>
      </c>
      <c r="M3" s="84">
        <f>'Geometry-Losses'!D55</f>
        <v>0.6513865318478955</v>
      </c>
    </row>
    <row r="4" spans="3:13" ht="15">
      <c r="C4" s="159" t="s">
        <v>0</v>
      </c>
      <c r="D4" s="160"/>
      <c r="E4" s="160"/>
      <c r="F4" s="140" t="s">
        <v>1</v>
      </c>
      <c r="G4" s="19"/>
      <c r="H4" s="19"/>
      <c r="I4" s="19"/>
      <c r="J4" s="19"/>
      <c r="K4" s="19"/>
      <c r="L4" s="19"/>
      <c r="M4" s="19"/>
    </row>
    <row r="5" spans="3:13" ht="13.5">
      <c r="C5" s="4" t="s">
        <v>13</v>
      </c>
      <c r="D5" s="5"/>
      <c r="E5" s="5"/>
      <c r="F5" s="135" t="s">
        <v>122</v>
      </c>
      <c r="G5" s="4" t="s">
        <v>15</v>
      </c>
      <c r="H5" s="5"/>
      <c r="I5" s="5"/>
      <c r="J5" s="5"/>
      <c r="K5" s="4" t="s">
        <v>18</v>
      </c>
      <c r="L5" s="129"/>
      <c r="M5" s="132" t="str">
        <f>IF(M7&lt;=0,"Vorgabe ändern, Turbine?"," ")</f>
        <v> </v>
      </c>
    </row>
    <row r="6" spans="2:13" ht="14.25">
      <c r="B6" s="70"/>
      <c r="C6" s="144" t="s">
        <v>19</v>
      </c>
      <c r="D6" s="5" t="s">
        <v>12</v>
      </c>
      <c r="E6" s="13" t="s">
        <v>27</v>
      </c>
      <c r="F6" s="136" t="s">
        <v>123</v>
      </c>
      <c r="G6" s="6" t="s">
        <v>19</v>
      </c>
      <c r="H6" s="16" t="s">
        <v>26</v>
      </c>
      <c r="I6" s="13" t="s">
        <v>27</v>
      </c>
      <c r="J6" s="5"/>
      <c r="K6" s="77" t="s">
        <v>19</v>
      </c>
      <c r="L6" s="80" t="s">
        <v>94</v>
      </c>
      <c r="M6" s="74">
        <f>E11*E9^4*(I10*I8*I9^1+I11*I9^2+I12/I8*I9^3)</f>
        <v>5903.98891341445</v>
      </c>
    </row>
    <row r="7" spans="2:13" ht="14.25">
      <c r="B7" s="70" t="s">
        <v>27</v>
      </c>
      <c r="C7" s="5" t="s">
        <v>3</v>
      </c>
      <c r="D7" s="5" t="s">
        <v>7</v>
      </c>
      <c r="E7" s="38">
        <v>35</v>
      </c>
      <c r="F7" s="138">
        <v>35</v>
      </c>
      <c r="G7" s="5" t="s">
        <v>3</v>
      </c>
      <c r="H7" s="5" t="s">
        <v>6</v>
      </c>
      <c r="I7" s="75">
        <f>E7*1000</f>
        <v>35000</v>
      </c>
      <c r="J7" s="5"/>
      <c r="K7" s="77" t="s">
        <v>19</v>
      </c>
      <c r="L7" s="80" t="s">
        <v>95</v>
      </c>
      <c r="M7" s="73">
        <f>E9^4*E11*(I10*I8*I9^1+I11*I9^2+I12/I8*I9^3)/1000</f>
        <v>5.90398891341445</v>
      </c>
    </row>
    <row r="8" spans="2:13" ht="15">
      <c r="B8" s="70" t="s">
        <v>27</v>
      </c>
      <c r="C8" s="5" t="s">
        <v>5</v>
      </c>
      <c r="D8" s="5" t="s">
        <v>14</v>
      </c>
      <c r="E8" s="85">
        <v>665</v>
      </c>
      <c r="F8" s="136">
        <v>720</v>
      </c>
      <c r="G8" s="5" t="s">
        <v>5</v>
      </c>
      <c r="H8" s="5" t="s">
        <v>16</v>
      </c>
      <c r="I8" s="12">
        <f>E8/60</f>
        <v>11.083333333333334</v>
      </c>
      <c r="J8" s="5"/>
      <c r="K8" s="5" t="s">
        <v>1</v>
      </c>
      <c r="L8" s="16" t="s">
        <v>1</v>
      </c>
      <c r="M8" s="7" t="s">
        <v>1</v>
      </c>
    </row>
    <row r="9" spans="2:13" ht="13.5">
      <c r="B9" s="70" t="s">
        <v>27</v>
      </c>
      <c r="C9" s="5" t="s">
        <v>4</v>
      </c>
      <c r="D9" s="5" t="s">
        <v>8</v>
      </c>
      <c r="E9" s="134">
        <v>0.591</v>
      </c>
      <c r="F9" s="136">
        <v>0.591</v>
      </c>
      <c r="G9" s="5" t="s">
        <v>20</v>
      </c>
      <c r="H9" s="5" t="s">
        <v>33</v>
      </c>
      <c r="I9" s="10">
        <f>(5*I7/(PI()*E11*E9^5))^(1/3)</f>
        <v>9.10071754143426</v>
      </c>
      <c r="J9" s="5"/>
      <c r="K9" s="14"/>
      <c r="L9" s="5"/>
      <c r="M9" s="5"/>
    </row>
    <row r="10" spans="2:13" ht="13.5">
      <c r="B10" s="70" t="s">
        <v>27</v>
      </c>
      <c r="C10" s="5" t="s">
        <v>2</v>
      </c>
      <c r="D10" s="5" t="s">
        <v>9</v>
      </c>
      <c r="E10" s="29">
        <v>0.8</v>
      </c>
      <c r="F10" s="139">
        <v>0.8</v>
      </c>
      <c r="G10" s="5" t="s">
        <v>17</v>
      </c>
      <c r="H10" s="5" t="s">
        <v>34</v>
      </c>
      <c r="I10" s="10">
        <f>-0.0263/$E$10^2+0.0218/$E$10-0.5555</f>
        <v>-0.56934375</v>
      </c>
      <c r="J10" s="5"/>
      <c r="K10" s="5"/>
      <c r="L10" s="5"/>
      <c r="M10" s="5"/>
    </row>
    <row r="11" spans="2:13" ht="13.5">
      <c r="B11" s="92" t="s">
        <v>27</v>
      </c>
      <c r="C11" s="5" t="s">
        <v>10</v>
      </c>
      <c r="D11" s="5" t="s">
        <v>11</v>
      </c>
      <c r="E11" s="85">
        <v>1025</v>
      </c>
      <c r="F11" s="136">
        <v>1025</v>
      </c>
      <c r="G11" s="5" t="s">
        <v>17</v>
      </c>
      <c r="H11" s="5" t="s">
        <v>35</v>
      </c>
      <c r="I11" s="10">
        <f>-0.0589/$E$10^2+0.5258/$E$10+1.4052</f>
        <v>1.9704187499999999</v>
      </c>
      <c r="J11" s="5"/>
      <c r="K11" s="5"/>
      <c r="L11" s="5"/>
      <c r="M11" s="5"/>
    </row>
    <row r="12" spans="2:13" ht="13.5">
      <c r="B12" s="70" t="s">
        <v>1</v>
      </c>
      <c r="C12" s="5"/>
      <c r="D12" s="5"/>
      <c r="E12" s="11"/>
      <c r="F12" s="106"/>
      <c r="G12" s="5" t="s">
        <v>17</v>
      </c>
      <c r="H12" s="5" t="s">
        <v>36</v>
      </c>
      <c r="I12" s="10">
        <f>-0.861</f>
        <v>-0.861</v>
      </c>
      <c r="J12" s="5"/>
      <c r="K12" s="5"/>
      <c r="L12" s="5"/>
      <c r="M12" s="5"/>
    </row>
    <row r="13" spans="2:13" ht="13.5">
      <c r="B13" s="70" t="s">
        <v>1</v>
      </c>
      <c r="E13" s="1"/>
      <c r="F13" s="137"/>
      <c r="K13" t="s">
        <v>1</v>
      </c>
      <c r="L13" t="s">
        <v>1</v>
      </c>
      <c r="M13" t="s">
        <v>1</v>
      </c>
    </row>
    <row r="14" spans="2:6" ht="15">
      <c r="B14" s="70" t="s">
        <v>1</v>
      </c>
      <c r="C14" s="161" t="s">
        <v>21</v>
      </c>
      <c r="D14" s="162"/>
      <c r="E14" s="163"/>
      <c r="F14" s="140" t="s">
        <v>1</v>
      </c>
    </row>
    <row r="15" spans="2:17" ht="13.5">
      <c r="B15" s="70" t="s">
        <v>1</v>
      </c>
      <c r="C15" s="114" t="s">
        <v>13</v>
      </c>
      <c r="D15" s="106"/>
      <c r="E15" s="106"/>
      <c r="F15" s="135" t="s">
        <v>122</v>
      </c>
      <c r="G15" s="114" t="s">
        <v>15</v>
      </c>
      <c r="H15" s="106"/>
      <c r="I15" s="106"/>
      <c r="J15" s="106"/>
      <c r="K15" s="114" t="s">
        <v>18</v>
      </c>
      <c r="L15" s="115"/>
      <c r="M15" s="130" t="str">
        <f>IF(L16&gt;K16,"nicht realisierbar","  ")</f>
        <v>  </v>
      </c>
      <c r="P15" s="171" t="s">
        <v>1</v>
      </c>
      <c r="Q15" t="s">
        <v>1</v>
      </c>
    </row>
    <row r="16" spans="2:16" ht="14.25">
      <c r="B16" s="70" t="s">
        <v>27</v>
      </c>
      <c r="C16" s="115" t="s">
        <v>22</v>
      </c>
      <c r="D16" s="106" t="s">
        <v>12</v>
      </c>
      <c r="E16" s="116">
        <v>5.904</v>
      </c>
      <c r="F16" s="136">
        <v>5.87</v>
      </c>
      <c r="G16" s="115" t="s">
        <v>19</v>
      </c>
      <c r="H16" s="106" t="s">
        <v>26</v>
      </c>
      <c r="I16" s="117">
        <f>E16*1000</f>
        <v>5904</v>
      </c>
      <c r="J16" s="106"/>
      <c r="K16" s="118">
        <f>(I21-2*(I20*I22)^0.5)*E21*E19^4/I17*I19^2</f>
        <v>0.16870495489170653</v>
      </c>
      <c r="L16" s="118">
        <f>I16/I17</f>
        <v>0.16868571428571427</v>
      </c>
      <c r="M16" s="131" t="str">
        <f>IF(L16&gt;K16,"      T  reduziernen          P  erhöhen ","     ")</f>
        <v>     </v>
      </c>
      <c r="P16" s="171" t="s">
        <v>1</v>
      </c>
    </row>
    <row r="17" spans="2:16" ht="13.5">
      <c r="B17" s="70" t="s">
        <v>27</v>
      </c>
      <c r="C17" s="106" t="s">
        <v>3</v>
      </c>
      <c r="D17" s="106" t="s">
        <v>7</v>
      </c>
      <c r="E17" s="141">
        <v>35</v>
      </c>
      <c r="F17" s="138">
        <v>35</v>
      </c>
      <c r="G17" s="106" t="s">
        <v>3</v>
      </c>
      <c r="H17" s="106" t="s">
        <v>6</v>
      </c>
      <c r="I17" s="117">
        <f>E17*1000</f>
        <v>35000</v>
      </c>
      <c r="J17" s="106"/>
      <c r="K17" s="106" t="s">
        <v>1</v>
      </c>
      <c r="L17" s="106" t="s">
        <v>1</v>
      </c>
      <c r="M17" s="119"/>
      <c r="P17" t="s">
        <v>1</v>
      </c>
    </row>
    <row r="18" spans="2:13" ht="15">
      <c r="B18" s="70" t="s">
        <v>1</v>
      </c>
      <c r="C18" s="145" t="s">
        <v>5</v>
      </c>
      <c r="D18" s="106" t="s">
        <v>129</v>
      </c>
      <c r="E18" s="120" t="s">
        <v>27</v>
      </c>
      <c r="F18" s="135" t="s">
        <v>125</v>
      </c>
      <c r="G18" s="106" t="s">
        <v>5</v>
      </c>
      <c r="H18" s="106" t="s">
        <v>130</v>
      </c>
      <c r="I18" s="121" t="s">
        <v>27</v>
      </c>
      <c r="J18" s="106"/>
      <c r="K18" s="122" t="s">
        <v>5</v>
      </c>
      <c r="L18" s="122" t="s">
        <v>103</v>
      </c>
      <c r="M18" s="123">
        <f>-1/2*(I21/I20*I19-I16/(I20*E21*E19^4*I19))-(1/4*(I21/I20*I19-I16/(I20*E21*E19^4*I19))^2-I22/I20*I19^2)^0.5</f>
        <v>11.084208968935107</v>
      </c>
    </row>
    <row r="19" spans="2:13" ht="15">
      <c r="B19" s="70" t="s">
        <v>27</v>
      </c>
      <c r="C19" s="106" t="s">
        <v>4</v>
      </c>
      <c r="D19" s="106" t="s">
        <v>8</v>
      </c>
      <c r="E19" s="142">
        <v>0.591</v>
      </c>
      <c r="F19" s="136">
        <v>0.591</v>
      </c>
      <c r="G19" s="106" t="s">
        <v>20</v>
      </c>
      <c r="H19" s="106" t="s">
        <v>33</v>
      </c>
      <c r="I19" s="124">
        <f>(5*I17/(PI()*E21*E19^5))^(1/3)</f>
        <v>9.10071754143426</v>
      </c>
      <c r="J19" s="106"/>
      <c r="K19" s="122" t="s">
        <v>5</v>
      </c>
      <c r="L19" s="122" t="s">
        <v>104</v>
      </c>
      <c r="M19" s="123">
        <f>-1/2*(I21/I20*I19-I16/(I20*E21*E19^4*I19))+(1/4*(I21/I20*I19-I16/(I20*E21*E19^4*I19))^2-I22/I20*I19^2)^0.5</f>
        <v>11.299914562798302</v>
      </c>
    </row>
    <row r="20" spans="2:13" ht="15">
      <c r="B20" s="70" t="s">
        <v>27</v>
      </c>
      <c r="C20" s="106" t="s">
        <v>2</v>
      </c>
      <c r="D20" s="106" t="s">
        <v>9</v>
      </c>
      <c r="E20" s="143">
        <v>0.8</v>
      </c>
      <c r="F20" s="139">
        <v>0.8</v>
      </c>
      <c r="G20" s="106" t="s">
        <v>17</v>
      </c>
      <c r="H20" s="106" t="s">
        <v>34</v>
      </c>
      <c r="I20" s="124">
        <f>-0.0263/$E$20^2+0.0218/$E$20-0.5555</f>
        <v>-0.56934375</v>
      </c>
      <c r="J20" s="106"/>
      <c r="K20" s="122" t="s">
        <v>5</v>
      </c>
      <c r="L20" s="122" t="s">
        <v>101</v>
      </c>
      <c r="M20" s="125">
        <f>M18*60</f>
        <v>665.0525381361064</v>
      </c>
    </row>
    <row r="21" spans="2:13" ht="15">
      <c r="B21" s="92" t="s">
        <v>27</v>
      </c>
      <c r="C21" s="106" t="s">
        <v>10</v>
      </c>
      <c r="D21" s="106" t="s">
        <v>11</v>
      </c>
      <c r="E21" s="141">
        <v>1025</v>
      </c>
      <c r="F21" s="136">
        <v>1025</v>
      </c>
      <c r="G21" s="106" t="s">
        <v>17</v>
      </c>
      <c r="H21" s="106" t="s">
        <v>35</v>
      </c>
      <c r="I21" s="124">
        <f>-0.0589/$E$20^2+0.5258/$E$20+1.4052</f>
        <v>1.9704187499999999</v>
      </c>
      <c r="J21" s="106"/>
      <c r="K21" s="122" t="s">
        <v>5</v>
      </c>
      <c r="L21" s="122" t="s">
        <v>102</v>
      </c>
      <c r="M21" s="125">
        <f>M19*60</f>
        <v>677.9948737678981</v>
      </c>
    </row>
    <row r="22" spans="3:13" ht="13.5">
      <c r="C22" s="106"/>
      <c r="D22" s="106"/>
      <c r="E22" s="126" t="s">
        <v>1</v>
      </c>
      <c r="F22" s="106"/>
      <c r="G22" s="106" t="s">
        <v>17</v>
      </c>
      <c r="H22" s="106" t="s">
        <v>36</v>
      </c>
      <c r="I22" s="124">
        <f>-0.861</f>
        <v>-0.861</v>
      </c>
      <c r="J22" s="106"/>
      <c r="K22" s="106"/>
      <c r="L22" s="106"/>
      <c r="M22" s="106"/>
    </row>
    <row r="23" spans="5:13" ht="13.5">
      <c r="E23" s="1" t="s">
        <v>1</v>
      </c>
      <c r="F23" s="137"/>
      <c r="K23" t="s">
        <v>1</v>
      </c>
      <c r="L23" t="s">
        <v>1</v>
      </c>
      <c r="M23" t="s">
        <v>1</v>
      </c>
    </row>
    <row r="24" spans="3:13" ht="15">
      <c r="C24" s="159" t="s">
        <v>23</v>
      </c>
      <c r="D24" s="160"/>
      <c r="E24" s="164"/>
      <c r="F24" s="140" t="s">
        <v>1</v>
      </c>
      <c r="G24" s="20"/>
      <c r="H24" s="20"/>
      <c r="I24" s="20"/>
      <c r="J24" s="20"/>
      <c r="K24" s="20"/>
      <c r="L24" s="20"/>
      <c r="M24" s="20"/>
    </row>
    <row r="25" spans="3:13" ht="13.5">
      <c r="C25" s="18" t="s">
        <v>13</v>
      </c>
      <c r="D25" s="17" t="s">
        <v>1</v>
      </c>
      <c r="E25" s="17"/>
      <c r="F25" s="135" t="s">
        <v>122</v>
      </c>
      <c r="G25" s="18" t="s">
        <v>15</v>
      </c>
      <c r="H25" s="17"/>
      <c r="I25" s="17"/>
      <c r="J25" s="17"/>
      <c r="K25" s="18" t="s">
        <v>18</v>
      </c>
      <c r="L25" s="17"/>
      <c r="M25" s="17"/>
    </row>
    <row r="26" spans="2:13" ht="14.25">
      <c r="B26" s="70" t="s">
        <v>27</v>
      </c>
      <c r="C26" s="6" t="s">
        <v>22</v>
      </c>
      <c r="D26" s="89" t="s">
        <v>12</v>
      </c>
      <c r="E26" s="90">
        <v>5.904</v>
      </c>
      <c r="F26" s="136">
        <v>5.87</v>
      </c>
      <c r="G26" s="6" t="s">
        <v>22</v>
      </c>
      <c r="H26" s="5" t="s">
        <v>26</v>
      </c>
      <c r="I26" s="75">
        <f>E26*1000</f>
        <v>5904</v>
      </c>
      <c r="J26" s="5"/>
      <c r="K26" s="4"/>
      <c r="L26" s="5"/>
      <c r="M26" s="5"/>
    </row>
    <row r="27" spans="2:13" ht="13.5">
      <c r="B27" s="70"/>
      <c r="C27" s="144" t="s">
        <v>3</v>
      </c>
      <c r="D27" s="89" t="s">
        <v>7</v>
      </c>
      <c r="E27" s="88" t="s">
        <v>27</v>
      </c>
      <c r="F27" s="138" t="s">
        <v>126</v>
      </c>
      <c r="G27" s="6" t="s">
        <v>3</v>
      </c>
      <c r="H27" s="5" t="s">
        <v>6</v>
      </c>
      <c r="I27" s="13" t="s">
        <v>27</v>
      </c>
      <c r="J27" s="5"/>
      <c r="K27" s="77" t="s">
        <v>3</v>
      </c>
      <c r="L27" s="77" t="s">
        <v>6</v>
      </c>
      <c r="M27" s="74">
        <f>PI()*E31*E29^5/5*(-I31*I28/(3*I32)+2*(I31^2*I28^2/(9*I32^2)-I30*I28^2/(3*I32))^0.5*COS(4*PI()/3+1/3*ACOS((I26*I28/2/I32/E31/E29^4+I30*I31*I28^3/6/I32^2-I31^3*I28^3/27/I32^3)/(I31^2*I28^2/9/I32^2-I30*I28^2/3/I32)^(3/2))))^3</f>
        <v>35000.09977591724</v>
      </c>
    </row>
    <row r="28" spans="2:13" ht="15">
      <c r="B28" s="70" t="s">
        <v>27</v>
      </c>
      <c r="C28" s="5" t="s">
        <v>5</v>
      </c>
      <c r="D28" s="89" t="s">
        <v>14</v>
      </c>
      <c r="E28" s="85">
        <v>665</v>
      </c>
      <c r="F28" s="136">
        <v>720</v>
      </c>
      <c r="G28" s="5" t="s">
        <v>5</v>
      </c>
      <c r="H28" s="5" t="s">
        <v>16</v>
      </c>
      <c r="I28" s="8">
        <f>E28/60</f>
        <v>11.083333333333334</v>
      </c>
      <c r="J28" s="5"/>
      <c r="K28" s="77" t="s">
        <v>3</v>
      </c>
      <c r="L28" s="77" t="s">
        <v>7</v>
      </c>
      <c r="M28" s="73">
        <f>M27/1000</f>
        <v>35.00009977591724</v>
      </c>
    </row>
    <row r="29" spans="2:13" ht="13.5">
      <c r="B29" s="70" t="s">
        <v>27</v>
      </c>
      <c r="C29" s="5" t="s">
        <v>4</v>
      </c>
      <c r="D29" s="89" t="s">
        <v>8</v>
      </c>
      <c r="E29" s="38">
        <v>0.591</v>
      </c>
      <c r="F29" s="136">
        <v>0.591</v>
      </c>
      <c r="G29" s="5" t="s">
        <v>20</v>
      </c>
      <c r="H29" s="5" t="s">
        <v>33</v>
      </c>
      <c r="I29" s="15" t="s">
        <v>24</v>
      </c>
      <c r="J29" s="5"/>
      <c r="K29" s="5"/>
      <c r="L29" s="5" t="s">
        <v>1</v>
      </c>
      <c r="M29" s="5" t="s">
        <v>1</v>
      </c>
    </row>
    <row r="30" spans="2:13" ht="13.5">
      <c r="B30" s="70" t="s">
        <v>27</v>
      </c>
      <c r="C30" s="5" t="s">
        <v>2</v>
      </c>
      <c r="D30" s="89" t="s">
        <v>9</v>
      </c>
      <c r="E30" s="29">
        <v>0.8</v>
      </c>
      <c r="F30" s="139">
        <v>0.8</v>
      </c>
      <c r="G30" s="5" t="s">
        <v>17</v>
      </c>
      <c r="H30" s="5" t="s">
        <v>34</v>
      </c>
      <c r="I30" s="10">
        <f>-0.0263/$E$30^2+0.0218/$E$30-0.5555</f>
        <v>-0.56934375</v>
      </c>
      <c r="J30" s="5"/>
      <c r="K30" s="5"/>
      <c r="L30" s="5"/>
      <c r="M30" s="5"/>
    </row>
    <row r="31" spans="2:13" ht="13.5">
      <c r="B31" s="71" t="s">
        <v>27</v>
      </c>
      <c r="C31" s="5" t="s">
        <v>10</v>
      </c>
      <c r="D31" s="89" t="s">
        <v>11</v>
      </c>
      <c r="E31" s="91">
        <v>1025</v>
      </c>
      <c r="F31" s="136">
        <v>1025</v>
      </c>
      <c r="G31" s="5" t="s">
        <v>17</v>
      </c>
      <c r="H31" s="5" t="s">
        <v>35</v>
      </c>
      <c r="I31" s="10">
        <f>-0.0589/$E$30^2+0.5258/$E$30+1.4052</f>
        <v>1.9704187499999999</v>
      </c>
      <c r="J31" s="5"/>
      <c r="K31" s="5"/>
      <c r="L31" s="5"/>
      <c r="M31" s="5"/>
    </row>
    <row r="32" spans="2:13" ht="13.5">
      <c r="B32" s="70"/>
      <c r="C32" s="5"/>
      <c r="D32" s="5"/>
      <c r="E32" s="11" t="s">
        <v>1</v>
      </c>
      <c r="F32" s="106"/>
      <c r="G32" s="5" t="s">
        <v>17</v>
      </c>
      <c r="H32" s="5" t="s">
        <v>36</v>
      </c>
      <c r="I32" s="10">
        <f>-0.861</f>
        <v>-0.861</v>
      </c>
      <c r="J32" s="5"/>
      <c r="K32" s="5"/>
      <c r="L32" s="5"/>
      <c r="M32" s="5"/>
    </row>
    <row r="33" spans="2:9" ht="13.5">
      <c r="B33" s="70"/>
      <c r="C33" s="19"/>
      <c r="D33" s="19"/>
      <c r="E33" s="19"/>
      <c r="F33" s="137"/>
      <c r="G33" t="s">
        <v>1</v>
      </c>
      <c r="I33" s="3" t="s">
        <v>1</v>
      </c>
    </row>
    <row r="34" spans="2:13" ht="15">
      <c r="B34" s="70"/>
      <c r="C34" s="159" t="s">
        <v>138</v>
      </c>
      <c r="D34" s="160"/>
      <c r="E34" s="160"/>
      <c r="F34" s="140"/>
      <c r="G34" s="20"/>
      <c r="H34" s="20"/>
      <c r="I34" s="20"/>
      <c r="J34" s="20"/>
      <c r="K34" s="20"/>
      <c r="L34" s="20"/>
      <c r="M34" s="20"/>
    </row>
    <row r="35" spans="2:13" ht="13.5">
      <c r="B35" s="70"/>
      <c r="C35" s="4" t="s">
        <v>13</v>
      </c>
      <c r="D35" s="5"/>
      <c r="E35" s="5"/>
      <c r="F35" s="135" t="s">
        <v>122</v>
      </c>
      <c r="G35" s="18" t="s">
        <v>15</v>
      </c>
      <c r="H35" s="17"/>
      <c r="I35" s="17"/>
      <c r="J35" s="17"/>
      <c r="K35" s="114" t="s">
        <v>18</v>
      </c>
      <c r="L35" s="115"/>
      <c r="M35" s="130" t="str">
        <f>IF(L36&gt;K36,"nicht realisierbar","  ")</f>
        <v>  </v>
      </c>
    </row>
    <row r="36" spans="2:13" ht="14.25">
      <c r="B36" s="70" t="s">
        <v>27</v>
      </c>
      <c r="C36" s="5" t="s">
        <v>22</v>
      </c>
      <c r="D36" s="5" t="s">
        <v>12</v>
      </c>
      <c r="E36" s="86">
        <v>5.904</v>
      </c>
      <c r="F36" s="136">
        <v>5.87</v>
      </c>
      <c r="G36" s="5" t="s">
        <v>19</v>
      </c>
      <c r="H36" s="5" t="s">
        <v>26</v>
      </c>
      <c r="I36" s="76">
        <f>E36*1000</f>
        <v>5904</v>
      </c>
      <c r="J36" s="5"/>
      <c r="K36" s="118">
        <f>(I41-2*(I40*I42)^0.5)*E41*E39^4/I37*I39^2</f>
        <v>0.16870495489170653</v>
      </c>
      <c r="L36" s="118">
        <f>I36/I37</f>
        <v>0.16868571428571427</v>
      </c>
      <c r="M36" s="133" t="str">
        <f>IF(L36&gt;K36,"T reduziernen            P  erhöhen ","     ")</f>
        <v>     </v>
      </c>
    </row>
    <row r="37" spans="2:13" ht="13.5">
      <c r="B37" s="70" t="s">
        <v>27</v>
      </c>
      <c r="C37" s="5" t="s">
        <v>3</v>
      </c>
      <c r="D37" s="5" t="s">
        <v>7</v>
      </c>
      <c r="E37" s="38">
        <v>35</v>
      </c>
      <c r="F37" s="138">
        <v>35</v>
      </c>
      <c r="G37" s="5" t="s">
        <v>3</v>
      </c>
      <c r="H37" s="5" t="s">
        <v>6</v>
      </c>
      <c r="I37" s="75">
        <f>E37*1000</f>
        <v>35000</v>
      </c>
      <c r="J37" s="5"/>
      <c r="K37" s="5" t="s">
        <v>1</v>
      </c>
      <c r="L37" s="5" t="s">
        <v>1</v>
      </c>
      <c r="M37" s="9" t="s">
        <v>1</v>
      </c>
    </row>
    <row r="38" spans="2:13" ht="15.75">
      <c r="B38" s="70"/>
      <c r="C38" s="146" t="s">
        <v>5</v>
      </c>
      <c r="D38" s="5" t="s">
        <v>14</v>
      </c>
      <c r="E38" s="77" t="s">
        <v>93</v>
      </c>
      <c r="F38" s="136" t="s">
        <v>124</v>
      </c>
      <c r="G38" s="5" t="s">
        <v>5</v>
      </c>
      <c r="H38" s="5" t="s">
        <v>16</v>
      </c>
      <c r="I38" s="80" t="s">
        <v>92</v>
      </c>
      <c r="J38" s="5"/>
      <c r="K38" s="77" t="s">
        <v>5</v>
      </c>
      <c r="L38" s="77" t="s">
        <v>92</v>
      </c>
      <c r="M38" s="72">
        <f>(I42/I40)^0.5*I39</f>
        <v>11.191542089684038</v>
      </c>
    </row>
    <row r="39" spans="2:13" ht="15.75">
      <c r="B39" s="70" t="s">
        <v>27</v>
      </c>
      <c r="C39" s="5" t="s">
        <v>4</v>
      </c>
      <c r="D39" s="5" t="s">
        <v>8</v>
      </c>
      <c r="E39" s="38">
        <v>0.591</v>
      </c>
      <c r="F39" s="136">
        <v>0.591</v>
      </c>
      <c r="G39" s="5" t="s">
        <v>20</v>
      </c>
      <c r="H39" s="5" t="s">
        <v>33</v>
      </c>
      <c r="I39" s="10">
        <f>(5*I37/(PI()*E41*E39^5))^(1/3)</f>
        <v>9.10071754143426</v>
      </c>
      <c r="J39" s="5"/>
      <c r="K39" s="77" t="s">
        <v>5</v>
      </c>
      <c r="L39" s="77" t="s">
        <v>93</v>
      </c>
      <c r="M39" s="78">
        <f>M38*60</f>
        <v>671.4925253810422</v>
      </c>
    </row>
    <row r="40" spans="2:13" ht="13.5">
      <c r="B40" s="70" t="s">
        <v>27</v>
      </c>
      <c r="C40" s="5" t="s">
        <v>2</v>
      </c>
      <c r="D40" s="5" t="s">
        <v>9</v>
      </c>
      <c r="E40" s="29">
        <v>0.8</v>
      </c>
      <c r="F40" s="139">
        <v>0.8</v>
      </c>
      <c r="G40" s="5" t="s">
        <v>17</v>
      </c>
      <c r="H40" s="5" t="s">
        <v>34</v>
      </c>
      <c r="I40" s="10">
        <f>-0.0263/$E$40^2+0.0218/$E$40-0.5555</f>
        <v>-0.56934375</v>
      </c>
      <c r="J40" s="5"/>
      <c r="K40" s="5"/>
      <c r="L40" s="5"/>
      <c r="M40" s="5"/>
    </row>
    <row r="41" spans="2:13" ht="13.5">
      <c r="B41" s="71" t="s">
        <v>27</v>
      </c>
      <c r="C41" s="5" t="s">
        <v>10</v>
      </c>
      <c r="D41" s="5" t="s">
        <v>11</v>
      </c>
      <c r="E41" s="91">
        <v>1025</v>
      </c>
      <c r="F41" s="136">
        <v>1025</v>
      </c>
      <c r="G41" s="5" t="s">
        <v>17</v>
      </c>
      <c r="H41" s="5" t="s">
        <v>35</v>
      </c>
      <c r="I41" s="10">
        <f>-0.0589/$E$40^2+0.5258/$E$40+1.4052</f>
        <v>1.9704187499999999</v>
      </c>
      <c r="J41" s="5"/>
      <c r="K41" s="5"/>
      <c r="L41" s="5"/>
      <c r="M41" s="5"/>
    </row>
    <row r="42" spans="3:13" ht="13.5">
      <c r="C42" s="5"/>
      <c r="D42" s="5"/>
      <c r="E42" s="11" t="s">
        <v>1</v>
      </c>
      <c r="F42" s="106"/>
      <c r="G42" s="5" t="s">
        <v>17</v>
      </c>
      <c r="H42" s="5" t="s">
        <v>36</v>
      </c>
      <c r="I42" s="10">
        <f>-0.861</f>
        <v>-0.861</v>
      </c>
      <c r="J42" s="5"/>
      <c r="K42" s="5"/>
      <c r="L42" s="5"/>
      <c r="M42" s="5"/>
    </row>
    <row r="44" spans="3:13" ht="18">
      <c r="C44" s="161" t="s">
        <v>137</v>
      </c>
      <c r="D44" s="162"/>
      <c r="E44" s="162"/>
      <c r="F44" s="162"/>
      <c r="G44" s="162"/>
      <c r="H44" s="162"/>
      <c r="I44" s="162"/>
      <c r="J44" s="162"/>
      <c r="K44" s="162"/>
      <c r="L44" s="162"/>
      <c r="M44" s="163"/>
    </row>
    <row r="45" spans="3:13" ht="13.5">
      <c r="C45" s="4" t="s">
        <v>13</v>
      </c>
      <c r="D45" s="5"/>
      <c r="E45" s="5"/>
      <c r="F45" s="135" t="s">
        <v>122</v>
      </c>
      <c r="G45" s="4" t="s">
        <v>15</v>
      </c>
      <c r="H45" s="17"/>
      <c r="I45" s="17"/>
      <c r="J45" s="17"/>
      <c r="K45" s="18" t="s">
        <v>18</v>
      </c>
      <c r="L45" s="17"/>
      <c r="M45" s="17"/>
    </row>
    <row r="46" spans="2:13" ht="15">
      <c r="B46" s="70" t="s">
        <v>1</v>
      </c>
      <c r="C46" s="146" t="s">
        <v>22</v>
      </c>
      <c r="D46" s="5" t="s">
        <v>12</v>
      </c>
      <c r="E46" s="77" t="s">
        <v>132</v>
      </c>
      <c r="F46" s="136" t="s">
        <v>123</v>
      </c>
      <c r="G46" s="5" t="s">
        <v>19</v>
      </c>
      <c r="H46" s="147" t="s">
        <v>135</v>
      </c>
      <c r="I46" s="13" t="s">
        <v>27</v>
      </c>
      <c r="J46" s="5"/>
      <c r="K46" s="77" t="s">
        <v>19</v>
      </c>
      <c r="L46" s="77" t="s">
        <v>96</v>
      </c>
      <c r="M46" s="74">
        <f>E51*E49^4*(I51-2*(I50*I52)^0.5)*I49^2</f>
        <v>5904.673421209729</v>
      </c>
    </row>
    <row r="47" spans="2:13" ht="15">
      <c r="B47" s="70" t="s">
        <v>27</v>
      </c>
      <c r="C47" s="5" t="s">
        <v>3</v>
      </c>
      <c r="D47" s="5" t="s">
        <v>7</v>
      </c>
      <c r="E47" s="38">
        <v>35</v>
      </c>
      <c r="F47" s="138">
        <v>35</v>
      </c>
      <c r="G47" s="5" t="s">
        <v>3</v>
      </c>
      <c r="H47" s="5" t="s">
        <v>6</v>
      </c>
      <c r="I47" s="75">
        <f>E47*1000</f>
        <v>35000</v>
      </c>
      <c r="J47" s="5"/>
      <c r="K47" s="77" t="s">
        <v>19</v>
      </c>
      <c r="L47" s="77" t="s">
        <v>97</v>
      </c>
      <c r="M47" s="73">
        <f>E51*E49^4*(I51-2*(I50*I52)^0.5)*I49^2/1000</f>
        <v>5.904673421209729</v>
      </c>
    </row>
    <row r="48" spans="2:13" ht="15.75">
      <c r="B48" s="70" t="s">
        <v>27</v>
      </c>
      <c r="C48" s="5" t="s">
        <v>5</v>
      </c>
      <c r="D48" s="5" t="s">
        <v>14</v>
      </c>
      <c r="E48" s="85" t="s">
        <v>25</v>
      </c>
      <c r="F48" s="136">
        <v>720</v>
      </c>
      <c r="G48" s="5" t="s">
        <v>5</v>
      </c>
      <c r="H48" s="5" t="s">
        <v>16</v>
      </c>
      <c r="I48" s="9" t="s">
        <v>25</v>
      </c>
      <c r="J48" s="5"/>
      <c r="K48" s="5"/>
      <c r="L48" s="5"/>
      <c r="M48" s="5"/>
    </row>
    <row r="49" spans="2:13" ht="13.5">
      <c r="B49" s="70" t="s">
        <v>27</v>
      </c>
      <c r="C49" s="5" t="s">
        <v>4</v>
      </c>
      <c r="D49" s="5" t="s">
        <v>8</v>
      </c>
      <c r="E49" s="38">
        <v>0.591</v>
      </c>
      <c r="F49" s="136">
        <v>0.591</v>
      </c>
      <c r="G49" s="5" t="s">
        <v>20</v>
      </c>
      <c r="H49" s="5" t="s">
        <v>33</v>
      </c>
      <c r="I49" s="10">
        <f>(5*I47/(PI()*E51*E49^5))^(1/3)</f>
        <v>9.10071754143426</v>
      </c>
      <c r="J49" s="5"/>
      <c r="K49" s="5"/>
      <c r="L49" s="5"/>
      <c r="M49" s="5"/>
    </row>
    <row r="50" spans="2:13" ht="13.5">
      <c r="B50" s="70" t="s">
        <v>27</v>
      </c>
      <c r="C50" s="5" t="s">
        <v>2</v>
      </c>
      <c r="D50" s="5" t="s">
        <v>9</v>
      </c>
      <c r="E50" s="29">
        <v>0.8</v>
      </c>
      <c r="F50" s="139">
        <v>0.8</v>
      </c>
      <c r="G50" s="5" t="s">
        <v>17</v>
      </c>
      <c r="H50" s="5" t="s">
        <v>34</v>
      </c>
      <c r="I50" s="10">
        <f>-0.0263/$E$50^2+0.0218/$E$50-0.5555</f>
        <v>-0.56934375</v>
      </c>
      <c r="J50" s="5"/>
      <c r="K50" s="5"/>
      <c r="L50" s="5"/>
      <c r="M50" s="5"/>
    </row>
    <row r="51" spans="2:13" ht="13.5">
      <c r="B51" s="71" t="s">
        <v>27</v>
      </c>
      <c r="C51" s="5" t="s">
        <v>10</v>
      </c>
      <c r="D51" s="5" t="s">
        <v>11</v>
      </c>
      <c r="E51" s="91">
        <v>1025</v>
      </c>
      <c r="F51" s="136">
        <v>1025</v>
      </c>
      <c r="G51" s="5" t="s">
        <v>17</v>
      </c>
      <c r="H51" s="5" t="s">
        <v>35</v>
      </c>
      <c r="I51" s="10">
        <f>-0.0589/$E$50^2+0.5258/$E$50+1.4052</f>
        <v>1.9704187499999999</v>
      </c>
      <c r="J51" s="5"/>
      <c r="K51" s="5"/>
      <c r="L51" s="5"/>
      <c r="M51" s="5"/>
    </row>
    <row r="52" spans="3:13" ht="13.5">
      <c r="C52" s="5"/>
      <c r="D52" s="5"/>
      <c r="E52" s="11"/>
      <c r="F52" s="5"/>
      <c r="G52" s="5" t="s">
        <v>17</v>
      </c>
      <c r="H52" s="5" t="s">
        <v>36</v>
      </c>
      <c r="I52" s="10">
        <f>-0.861</f>
        <v>-0.861</v>
      </c>
      <c r="J52" s="5"/>
      <c r="K52" s="5"/>
      <c r="L52" s="5"/>
      <c r="M52" s="5"/>
    </row>
    <row r="54" spans="3:13" ht="15">
      <c r="C54" s="161" t="s">
        <v>136</v>
      </c>
      <c r="D54" s="162"/>
      <c r="E54" s="162"/>
      <c r="F54" s="162"/>
      <c r="G54" s="162"/>
      <c r="H54" s="162"/>
      <c r="I54" s="162"/>
      <c r="J54" s="162"/>
      <c r="K54" s="162"/>
      <c r="L54" s="162"/>
      <c r="M54" s="163"/>
    </row>
    <row r="55" spans="3:13" ht="13.5">
      <c r="C55" s="4" t="s">
        <v>13</v>
      </c>
      <c r="D55" s="5"/>
      <c r="E55" s="5"/>
      <c r="F55" s="135" t="s">
        <v>122</v>
      </c>
      <c r="G55" s="4" t="s">
        <v>15</v>
      </c>
      <c r="H55" s="5"/>
      <c r="I55" s="5"/>
      <c r="J55" s="5"/>
      <c r="K55" s="4" t="s">
        <v>18</v>
      </c>
      <c r="L55" s="5"/>
      <c r="M55" s="5"/>
    </row>
    <row r="56" spans="2:13" ht="14.25">
      <c r="B56" s="70" t="s">
        <v>27</v>
      </c>
      <c r="C56" s="5" t="s">
        <v>22</v>
      </c>
      <c r="D56" s="5" t="s">
        <v>12</v>
      </c>
      <c r="E56" s="86">
        <v>5.904</v>
      </c>
      <c r="F56" s="136">
        <v>5.87</v>
      </c>
      <c r="G56" s="5" t="s">
        <v>19</v>
      </c>
      <c r="H56" s="5" t="s">
        <v>26</v>
      </c>
      <c r="I56" s="76">
        <f>E56*1000</f>
        <v>5904</v>
      </c>
      <c r="J56" s="5"/>
      <c r="K56" s="5" t="s">
        <v>1</v>
      </c>
      <c r="L56" s="5" t="s">
        <v>1</v>
      </c>
      <c r="M56" s="14" t="s">
        <v>1</v>
      </c>
    </row>
    <row r="57" spans="2:13" ht="15">
      <c r="B57" s="70" t="s">
        <v>1</v>
      </c>
      <c r="C57" s="146" t="s">
        <v>3</v>
      </c>
      <c r="D57" s="5" t="s">
        <v>7</v>
      </c>
      <c r="E57" s="77" t="s">
        <v>131</v>
      </c>
      <c r="F57" s="138" t="s">
        <v>126</v>
      </c>
      <c r="G57" s="5" t="s">
        <v>3</v>
      </c>
      <c r="H57" s="77" t="s">
        <v>134</v>
      </c>
      <c r="I57" s="13" t="s">
        <v>27</v>
      </c>
      <c r="J57" s="5"/>
      <c r="K57" s="77" t="s">
        <v>3</v>
      </c>
      <c r="L57" s="77" t="s">
        <v>98</v>
      </c>
      <c r="M57" s="74">
        <f>PI()*E61/(5*E59)*(I56/(E61*(I61-2*(I60*I62)^0.5)))^(3/2)</f>
        <v>34994.01260612881</v>
      </c>
    </row>
    <row r="58" spans="2:13" ht="15.75">
      <c r="B58" s="70" t="s">
        <v>27</v>
      </c>
      <c r="C58" s="5" t="s">
        <v>5</v>
      </c>
      <c r="D58" s="5" t="s">
        <v>14</v>
      </c>
      <c r="E58" s="85" t="s">
        <v>25</v>
      </c>
      <c r="F58" s="136">
        <v>720</v>
      </c>
      <c r="G58" s="5" t="s">
        <v>5</v>
      </c>
      <c r="H58" s="5" t="s">
        <v>16</v>
      </c>
      <c r="I58" s="9" t="s">
        <v>25</v>
      </c>
      <c r="J58" s="5"/>
      <c r="K58" s="77" t="s">
        <v>3</v>
      </c>
      <c r="L58" s="77" t="s">
        <v>99</v>
      </c>
      <c r="M58" s="73">
        <f>M57/1000</f>
        <v>34.99401260612881</v>
      </c>
    </row>
    <row r="59" spans="2:13" ht="13.5">
      <c r="B59" s="70" t="s">
        <v>27</v>
      </c>
      <c r="C59" s="5" t="s">
        <v>4</v>
      </c>
      <c r="D59" s="5" t="s">
        <v>8</v>
      </c>
      <c r="E59" s="38">
        <v>0.591</v>
      </c>
      <c r="F59" s="136">
        <v>0.591</v>
      </c>
      <c r="G59" s="5" t="s">
        <v>20</v>
      </c>
      <c r="H59" s="5" t="s">
        <v>33</v>
      </c>
      <c r="I59" s="15" t="s">
        <v>24</v>
      </c>
      <c r="J59" s="5"/>
      <c r="K59" s="5"/>
      <c r="L59" s="5"/>
      <c r="M59" s="5"/>
    </row>
    <row r="60" spans="2:13" ht="13.5">
      <c r="B60" s="70" t="s">
        <v>27</v>
      </c>
      <c r="C60" s="5" t="s">
        <v>2</v>
      </c>
      <c r="D60" s="5" t="s">
        <v>9</v>
      </c>
      <c r="E60" s="29">
        <v>0.8</v>
      </c>
      <c r="F60" s="139">
        <v>0.8</v>
      </c>
      <c r="G60" s="5" t="s">
        <v>17</v>
      </c>
      <c r="H60" s="5" t="s">
        <v>34</v>
      </c>
      <c r="I60" s="10">
        <f>-0.0263/$E$60^2+0.0218/$E$60-0.5555</f>
        <v>-0.56934375</v>
      </c>
      <c r="J60" s="5"/>
      <c r="K60" s="5"/>
      <c r="L60" s="5"/>
      <c r="M60" s="5"/>
    </row>
    <row r="61" spans="2:13" ht="13.5">
      <c r="B61" s="71" t="s">
        <v>27</v>
      </c>
      <c r="C61" s="5" t="s">
        <v>10</v>
      </c>
      <c r="D61" s="5" t="s">
        <v>11</v>
      </c>
      <c r="E61" s="91">
        <v>1025</v>
      </c>
      <c r="F61" s="136">
        <v>1025</v>
      </c>
      <c r="G61" s="5" t="s">
        <v>17</v>
      </c>
      <c r="H61" s="5" t="s">
        <v>35</v>
      </c>
      <c r="I61" s="10">
        <f>-0.0589/$E$60^2+0.5258/$E$60+1.4052</f>
        <v>1.9704187499999999</v>
      </c>
      <c r="J61" s="5"/>
      <c r="K61" s="5"/>
      <c r="L61" s="5"/>
      <c r="M61" s="5"/>
    </row>
    <row r="62" spans="3:13" ht="13.5">
      <c r="C62" s="5"/>
      <c r="D62" s="5"/>
      <c r="E62" s="11" t="s">
        <v>1</v>
      </c>
      <c r="F62" s="5"/>
      <c r="G62" s="5" t="s">
        <v>17</v>
      </c>
      <c r="H62" s="5" t="s">
        <v>36</v>
      </c>
      <c r="I62" s="10">
        <f>-0.861</f>
        <v>-0.861</v>
      </c>
      <c r="J62" s="5"/>
      <c r="K62" s="5"/>
      <c r="L62" s="5"/>
      <c r="M62" s="5"/>
    </row>
    <row r="63" spans="7:9" ht="13.5">
      <c r="G63" t="s">
        <v>1</v>
      </c>
      <c r="I63" s="3" t="s">
        <v>1</v>
      </c>
    </row>
    <row r="64" spans="3:13" ht="15">
      <c r="C64" s="161" t="s">
        <v>139</v>
      </c>
      <c r="D64" s="162"/>
      <c r="E64" s="162"/>
      <c r="F64" s="162"/>
      <c r="G64" s="162"/>
      <c r="H64" s="162"/>
      <c r="I64" s="162"/>
      <c r="J64" s="162"/>
      <c r="K64" s="162"/>
      <c r="L64" s="162"/>
      <c r="M64" s="163"/>
    </row>
    <row r="65" spans="3:13" ht="13.5">
      <c r="C65" s="4" t="s">
        <v>13</v>
      </c>
      <c r="D65" s="5"/>
      <c r="E65" s="5"/>
      <c r="F65" s="135" t="s">
        <v>122</v>
      </c>
      <c r="G65" s="4" t="s">
        <v>15</v>
      </c>
      <c r="H65" s="5"/>
      <c r="I65" s="5"/>
      <c r="J65" s="5"/>
      <c r="K65" s="114" t="s">
        <v>18</v>
      </c>
      <c r="L65" s="115"/>
      <c r="M65" s="130" t="s">
        <v>1</v>
      </c>
    </row>
    <row r="66" spans="2:13" ht="14.25">
      <c r="B66" s="70" t="s">
        <v>27</v>
      </c>
      <c r="C66" s="5" t="s">
        <v>22</v>
      </c>
      <c r="D66" s="5" t="s">
        <v>12</v>
      </c>
      <c r="E66" s="86">
        <v>5.904</v>
      </c>
      <c r="F66" s="136">
        <v>5.87</v>
      </c>
      <c r="G66" s="5" t="s">
        <v>19</v>
      </c>
      <c r="H66" s="5" t="s">
        <v>12</v>
      </c>
      <c r="I66" s="76">
        <f>E66*1000</f>
        <v>5904</v>
      </c>
      <c r="J66" s="5"/>
      <c r="K66" s="118" t="s">
        <v>1</v>
      </c>
      <c r="L66" s="118" t="s">
        <v>1</v>
      </c>
      <c r="M66" s="133" t="s">
        <v>1</v>
      </c>
    </row>
    <row r="67" spans="2:13" ht="13.5">
      <c r="B67" s="70" t="s">
        <v>27</v>
      </c>
      <c r="C67" s="5" t="s">
        <v>3</v>
      </c>
      <c r="D67" s="5" t="s">
        <v>7</v>
      </c>
      <c r="E67" s="85">
        <v>35</v>
      </c>
      <c r="F67" s="138">
        <v>35</v>
      </c>
      <c r="G67" s="5" t="s">
        <v>3</v>
      </c>
      <c r="H67" s="5" t="s">
        <v>6</v>
      </c>
      <c r="I67" s="76">
        <f>E67*1000</f>
        <v>35000</v>
      </c>
      <c r="J67" s="5"/>
      <c r="K67" s="5" t="s">
        <v>1</v>
      </c>
      <c r="L67" s="5" t="s">
        <v>1</v>
      </c>
      <c r="M67" s="14" t="s">
        <v>1</v>
      </c>
    </row>
    <row r="68" spans="2:13" ht="15.75">
      <c r="B68" s="70" t="s">
        <v>27</v>
      </c>
      <c r="C68" s="5" t="s">
        <v>5</v>
      </c>
      <c r="D68" s="5" t="s">
        <v>14</v>
      </c>
      <c r="E68" s="85" t="s">
        <v>25</v>
      </c>
      <c r="F68" s="136">
        <v>720</v>
      </c>
      <c r="G68" s="5" t="s">
        <v>5</v>
      </c>
      <c r="H68" s="5" t="s">
        <v>16</v>
      </c>
      <c r="I68" s="9" t="s">
        <v>25</v>
      </c>
      <c r="J68" s="5"/>
      <c r="K68" s="5" t="s">
        <v>1</v>
      </c>
      <c r="L68" s="5" t="s">
        <v>1</v>
      </c>
      <c r="M68" s="7" t="s">
        <v>1</v>
      </c>
    </row>
    <row r="69" spans="2:13" ht="15">
      <c r="B69" s="70"/>
      <c r="C69" s="146" t="s">
        <v>4</v>
      </c>
      <c r="D69" s="5" t="s">
        <v>8</v>
      </c>
      <c r="E69" s="77" t="s">
        <v>100</v>
      </c>
      <c r="F69" s="136" t="s">
        <v>127</v>
      </c>
      <c r="G69" s="5" t="s">
        <v>20</v>
      </c>
      <c r="H69" s="5" t="s">
        <v>33</v>
      </c>
      <c r="I69" s="15" t="s">
        <v>24</v>
      </c>
      <c r="J69" s="13" t="s">
        <v>27</v>
      </c>
      <c r="K69" s="77" t="s">
        <v>28</v>
      </c>
      <c r="L69" s="77" t="s">
        <v>100</v>
      </c>
      <c r="M69" s="73">
        <f>PI()*E71/(5*I67)*(I66/(E71*(I71-2*(I70*I72)^0.5)))^(3/2)</f>
        <v>0.5908988985777751</v>
      </c>
    </row>
    <row r="70" spans="2:13" ht="13.5">
      <c r="B70" s="70" t="s">
        <v>27</v>
      </c>
      <c r="C70" s="5" t="s">
        <v>2</v>
      </c>
      <c r="D70" s="5" t="s">
        <v>9</v>
      </c>
      <c r="E70" s="29">
        <v>0.8</v>
      </c>
      <c r="F70" s="139">
        <v>0.8</v>
      </c>
      <c r="G70" s="5" t="s">
        <v>17</v>
      </c>
      <c r="H70" s="5" t="s">
        <v>34</v>
      </c>
      <c r="I70" s="10">
        <f>-0.0263/$E$70^2+0.0218/$E$70-0.5555</f>
        <v>-0.56934375</v>
      </c>
      <c r="J70" s="5"/>
      <c r="K70" s="5"/>
      <c r="L70" s="5"/>
      <c r="M70" s="5"/>
    </row>
    <row r="71" spans="2:13" ht="13.5">
      <c r="B71" s="71" t="s">
        <v>27</v>
      </c>
      <c r="C71" s="5" t="s">
        <v>10</v>
      </c>
      <c r="D71" s="5" t="s">
        <v>11</v>
      </c>
      <c r="E71" s="91">
        <v>1025</v>
      </c>
      <c r="F71" s="136">
        <v>1025</v>
      </c>
      <c r="G71" s="5" t="s">
        <v>17</v>
      </c>
      <c r="H71" s="5" t="s">
        <v>35</v>
      </c>
      <c r="I71" s="10">
        <f>-0.0589/$E$70^2+0.5258/$E$70+1.4052</f>
        <v>1.9704187499999999</v>
      </c>
      <c r="J71" s="5"/>
      <c r="K71" s="5"/>
      <c r="L71" s="5"/>
      <c r="M71" s="5"/>
    </row>
    <row r="72" spans="3:13" ht="13.5">
      <c r="C72" s="5"/>
      <c r="D72" s="5"/>
      <c r="E72" s="11" t="s">
        <v>1</v>
      </c>
      <c r="F72" s="5"/>
      <c r="G72" s="5" t="s">
        <v>17</v>
      </c>
      <c r="H72" s="5" t="s">
        <v>36</v>
      </c>
      <c r="I72" s="10">
        <f>-0.861</f>
        <v>-0.861</v>
      </c>
      <c r="J72" s="5"/>
      <c r="K72" s="5"/>
      <c r="L72" s="5"/>
      <c r="M72" s="5"/>
    </row>
    <row r="74" spans="3:13" ht="15">
      <c r="C74" s="156" t="s">
        <v>91</v>
      </c>
      <c r="D74" s="157"/>
      <c r="E74" s="157"/>
      <c r="F74" s="157"/>
      <c r="G74" s="157"/>
      <c r="H74" s="157"/>
      <c r="I74" s="157"/>
      <c r="J74" s="157"/>
      <c r="K74" s="157"/>
      <c r="L74" s="157"/>
      <c r="M74" s="158"/>
    </row>
    <row r="75" spans="3:13" ht="13.5">
      <c r="C75" s="4" t="s">
        <v>13</v>
      </c>
      <c r="D75" s="5"/>
      <c r="E75" s="5"/>
      <c r="F75" s="135" t="s">
        <v>122</v>
      </c>
      <c r="G75" s="4" t="s">
        <v>15</v>
      </c>
      <c r="H75" s="5"/>
      <c r="I75" s="5"/>
      <c r="J75" s="5"/>
      <c r="K75" s="4" t="s">
        <v>18</v>
      </c>
      <c r="L75" s="5"/>
      <c r="M75" s="5"/>
    </row>
    <row r="76" spans="2:13" ht="14.25">
      <c r="B76" s="70" t="s">
        <v>27</v>
      </c>
      <c r="C76" s="5" t="s">
        <v>30</v>
      </c>
      <c r="D76" s="5" t="s">
        <v>12</v>
      </c>
      <c r="E76" s="86">
        <v>5.904</v>
      </c>
      <c r="F76" s="136">
        <v>5.87</v>
      </c>
      <c r="G76" s="5" t="s">
        <v>19</v>
      </c>
      <c r="H76" s="5" t="s">
        <v>12</v>
      </c>
      <c r="I76" s="76">
        <f>E76*1000</f>
        <v>5904</v>
      </c>
      <c r="J76" s="5"/>
      <c r="K76" s="5" t="s">
        <v>1</v>
      </c>
      <c r="L76" s="5" t="s">
        <v>1</v>
      </c>
      <c r="M76" s="14" t="s">
        <v>1</v>
      </c>
    </row>
    <row r="77" spans="2:13" ht="13.5">
      <c r="B77" s="70" t="s">
        <v>27</v>
      </c>
      <c r="C77" s="5" t="s">
        <v>31</v>
      </c>
      <c r="D77" s="5" t="s">
        <v>7</v>
      </c>
      <c r="E77" s="85">
        <v>35</v>
      </c>
      <c r="F77" s="138">
        <v>35</v>
      </c>
      <c r="G77" s="5" t="s">
        <v>3</v>
      </c>
      <c r="H77" s="5" t="s">
        <v>6</v>
      </c>
      <c r="I77" s="76">
        <f>E77*1000</f>
        <v>35000</v>
      </c>
      <c r="J77" s="5"/>
      <c r="K77" s="5" t="s">
        <v>1</v>
      </c>
      <c r="L77" s="5" t="s">
        <v>1</v>
      </c>
      <c r="M77" s="14" t="s">
        <v>1</v>
      </c>
    </row>
    <row r="78" spans="2:13" ht="15">
      <c r="B78" s="70" t="s">
        <v>27</v>
      </c>
      <c r="C78" s="5" t="s">
        <v>32</v>
      </c>
      <c r="D78" s="5" t="s">
        <v>14</v>
      </c>
      <c r="E78" s="91">
        <v>665</v>
      </c>
      <c r="F78" s="136">
        <v>720</v>
      </c>
      <c r="G78" s="5" t="s">
        <v>5</v>
      </c>
      <c r="H78" s="5" t="s">
        <v>16</v>
      </c>
      <c r="I78" s="9">
        <f>E78/60</f>
        <v>11.083333333333334</v>
      </c>
      <c r="J78" s="5"/>
      <c r="K78" s="5" t="s">
        <v>1</v>
      </c>
      <c r="L78" s="5" t="s">
        <v>1</v>
      </c>
      <c r="M78" s="7" t="s">
        <v>1</v>
      </c>
    </row>
    <row r="79" spans="2:13" ht="13.5">
      <c r="B79" s="70" t="s">
        <v>27</v>
      </c>
      <c r="C79" s="5" t="s">
        <v>4</v>
      </c>
      <c r="D79" s="5" t="s">
        <v>8</v>
      </c>
      <c r="E79" s="172">
        <v>0.5904</v>
      </c>
      <c r="F79" s="136">
        <v>0.591</v>
      </c>
      <c r="G79" s="5" t="s">
        <v>20</v>
      </c>
      <c r="H79" s="5" t="s">
        <v>33</v>
      </c>
      <c r="I79" s="15">
        <f>(5*I77/(PI()*E81*E79^5))^(1/3)</f>
        <v>9.116137257037805</v>
      </c>
      <c r="J79" s="13" t="s">
        <v>1</v>
      </c>
      <c r="K79" s="5" t="s">
        <v>1</v>
      </c>
      <c r="L79" s="5" t="s">
        <v>1</v>
      </c>
      <c r="M79" s="7" t="s">
        <v>1</v>
      </c>
    </row>
    <row r="80" spans="2:13" ht="13.5">
      <c r="B80" s="70" t="s">
        <v>1</v>
      </c>
      <c r="C80" s="146" t="s">
        <v>2</v>
      </c>
      <c r="D80" s="5" t="s">
        <v>9</v>
      </c>
      <c r="E80" s="87" t="s">
        <v>27</v>
      </c>
      <c r="F80" s="139" t="s">
        <v>128</v>
      </c>
      <c r="G80" s="5" t="s">
        <v>17</v>
      </c>
      <c r="H80" s="5" t="s">
        <v>34</v>
      </c>
      <c r="I80" s="15" t="s">
        <v>37</v>
      </c>
      <c r="J80" s="13" t="s">
        <v>27</v>
      </c>
      <c r="K80" s="79" t="s">
        <v>2</v>
      </c>
      <c r="L80" s="128" t="s">
        <v>133</v>
      </c>
      <c r="M80" s="73">
        <f>1/(-1/2*(0.0218*$I78*$I79+0.5258*$I79^2)/(-0.0263*$I78*$I79-0.0589*$I79^2)-((1/4*((0.0218*$I78*$I79+0.5258*$I79^2)/(-0.0263*$I78*$I79-0.0589*$I79^2))^2-(-0.5555*$I78*$I79+1.4052*$I79^2-0.861/$I78*$I79^3-$I76/$E81/$E79^4)/(-0.0263*$I78*$I79-0.0589*$I79^2)))^0.5)</f>
        <v>0.7991889810329295</v>
      </c>
    </row>
    <row r="81" spans="2:13" ht="13.5">
      <c r="B81" s="71" t="s">
        <v>27</v>
      </c>
      <c r="C81" s="5" t="s">
        <v>10</v>
      </c>
      <c r="D81" s="5" t="s">
        <v>11</v>
      </c>
      <c r="E81" s="91">
        <v>1025</v>
      </c>
      <c r="F81" s="136">
        <v>1025</v>
      </c>
      <c r="G81" s="5" t="s">
        <v>17</v>
      </c>
      <c r="H81" s="5" t="s">
        <v>35</v>
      </c>
      <c r="I81" s="15" t="s">
        <v>24</v>
      </c>
      <c r="J81" s="5"/>
      <c r="K81" s="5"/>
      <c r="L81" s="165">
        <f>IF(M80&lt;0.5,"Messergebnisse zweifelhaft","")</f>
      </c>
      <c r="M81" s="166"/>
    </row>
    <row r="82" spans="3:13" ht="13.5">
      <c r="C82" s="5"/>
      <c r="D82" s="5"/>
      <c r="E82" s="75" t="s">
        <v>1</v>
      </c>
      <c r="F82" s="5"/>
      <c r="G82" s="5" t="s">
        <v>17</v>
      </c>
      <c r="H82" s="5" t="s">
        <v>36</v>
      </c>
      <c r="I82" s="15" t="s">
        <v>24</v>
      </c>
      <c r="J82" s="5"/>
      <c r="K82" s="5"/>
      <c r="L82" s="5"/>
      <c r="M82" s="127"/>
    </row>
  </sheetData>
  <sheetProtection password="CECE" sheet="1" objects="1" scenarios="1"/>
  <mergeCells count="12">
    <mergeCell ref="L81:M81"/>
    <mergeCell ref="C44:M44"/>
    <mergeCell ref="I2:K2"/>
    <mergeCell ref="I3:K3"/>
    <mergeCell ref="C1:M1"/>
    <mergeCell ref="C74:M74"/>
    <mergeCell ref="C4:E4"/>
    <mergeCell ref="C14:E14"/>
    <mergeCell ref="C24:E24"/>
    <mergeCell ref="C34:E34"/>
    <mergeCell ref="C64:M64"/>
    <mergeCell ref="C54:M54"/>
  </mergeCells>
  <conditionalFormatting sqref="M9">
    <cfRule type="containsText" priority="24" dxfId="8" operator="containsText" stopIfTrue="1" text="Technisch nicht realisierbar">
      <formula>NOT(ISERROR(SEARCH("Technisch nicht realisierbar",M9)))</formula>
    </cfRule>
  </conditionalFormatting>
  <conditionalFormatting sqref="M8">
    <cfRule type="expression" priority="20" dxfId="6" stopIfTrue="1">
      <formula>"$M$6&gt;($I$11-2*($I$10*$I$12)^0,5)*$E$11*$E$9^4*$I$9^2;""nicht realisierbar"";""  OK  """</formula>
    </cfRule>
  </conditionalFormatting>
  <conditionalFormatting sqref="L15">
    <cfRule type="expression" priority="15" dxfId="9" stopIfTrue="1">
      <formula>IF(($I$21-2*($I$20*$I$22)^0.5)*$E$21*$E$19^4/$E$17*$I$19^2&gt;="nicht realisierbar","  OK  ")</formula>
    </cfRule>
    <cfRule type="expression" priority="16" dxfId="10" stopIfTrue="1">
      <formula>"$I$16/$I$17&gt;=($I$21-2*($I$20*$I$22)^0,5)*$E$21*$E$19^4/$I$17*$I$19^2;""nicht realisierbar"":""  OK  """</formula>
    </cfRule>
  </conditionalFormatting>
  <conditionalFormatting sqref="L65">
    <cfRule type="expression" priority="1" dxfId="9" stopIfTrue="1">
      <formula>IF(($I$21-2*($I$20*$I$22)^0.5)*$E$21*$E$19^4/$E$17*$I$19^2&gt;="nicht realisierbar","  OK  ")</formula>
    </cfRule>
    <cfRule type="expression" priority="2" dxfId="10" stopIfTrue="1">
      <formula>"$I$16/$I$17&gt;=($I$21-2*($I$20*$I$22)^0,5)*$E$21*$E$19^4/$I$17*$I$19^2;""nicht realisierbar"":""  OK  """</formula>
    </cfRule>
  </conditionalFormatting>
  <conditionalFormatting sqref="L35">
    <cfRule type="expression" priority="9" dxfId="9" stopIfTrue="1">
      <formula>IF(($I$21-2*($I$20*$I$22)^0.5)*$E$21*$E$19^4/$E$17*$I$19^2&gt;="nicht realisierbar","  OK  ")</formula>
    </cfRule>
    <cfRule type="expression" priority="10" dxfId="10" stopIfTrue="1">
      <formula>"$I$16/$I$17&gt;=($I$21-2*($I$20*$I$22)^0,5)*$E$21*$E$19^4/$I$17*$I$19^2;""nicht realisierbar"":""  OK  """</formula>
    </cfRule>
  </conditionalFormatting>
  <printOptions/>
  <pageMargins left="0.3937007874015748" right="0.3937007874015748" top="0.3937007874015748" bottom="0.5905511811023623" header="0.31496062992125984" footer="0.31496062992125984"/>
  <pageSetup fitToHeight="1" fitToWidth="1" horizontalDpi="600" verticalDpi="600" orientation="portrait" paperSize="9" scale="70" r:id="rId1"/>
  <headerFooter>
    <oddFooter>&amp;L&amp;"Arial Narrow,Fett"&amp;8www.jbladt@drupalgardens.com
Klaus-Jürgen Bladt, Streuwiesenweg 60
18119 Rostock / Germany&amp;C&amp;"Arial Narrow,Fett"&amp;8&amp;P / &amp;N
&amp;F / &amp;A&amp;R&amp;"Arial Narrow,Fett"&amp;8Edition: 20.11.2012
Printed: &amp;D</oddFooter>
  </headerFooter>
</worksheet>
</file>

<file path=xl/worksheets/sheet4.xml><?xml version="1.0" encoding="utf-8"?>
<worksheet xmlns="http://schemas.openxmlformats.org/spreadsheetml/2006/main" xmlns:r="http://schemas.openxmlformats.org/officeDocument/2006/relationships">
  <sheetPr>
    <tabColor rgb="FFFFFF00"/>
  </sheetPr>
  <dimension ref="A1:A1"/>
  <sheetViews>
    <sheetView showGridLines="0" zoomScaleSheetLayoutView="100" zoomScalePageLayoutView="0" workbookViewId="0" topLeftCell="A1">
      <selection activeCell="M25" sqref="M25"/>
    </sheetView>
  </sheetViews>
  <sheetFormatPr defaultColWidth="12" defaultRowHeight="12.75"/>
  <sheetData/>
  <sheetProtection password="CECE" sheet="1" objects="1" scenarios="1"/>
  <printOptions/>
  <pageMargins left="0.7" right="0.7" top="0.787401575" bottom="0.787401575" header="0.3" footer="0.3"/>
  <pageSetup horizontalDpi="600" verticalDpi="600" orientation="portrait" paperSize="9" r:id="rId2"/>
  <headerFooter>
    <oddFooter>&amp;L&amp;"Arial Narrow,Fett"&amp;8www.jbladt.drupalgardens.com
Klaus-Jürgen Bladt
Streuwiesenweg 60
18119 Rostock / Germany&amp;C&amp;"Arial Narrow,Fett"&amp;8&amp;P / &amp;N
&amp;A / &amp;F&amp;R&amp;"Arial Narrow,Fett"&amp;8Edition: 20.11.2012
Printes: &amp;D&amp;"Arial Narrow,Standard"&amp;10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Bladt</dc:creator>
  <cp:keywords/>
  <dc:description/>
  <cp:lastModifiedBy>Bladt</cp:lastModifiedBy>
  <cp:lastPrinted>2012-11-19T00:22:20Z</cp:lastPrinted>
  <dcterms:created xsi:type="dcterms:W3CDTF">2012-11-17T11:29:12Z</dcterms:created>
  <dcterms:modified xsi:type="dcterms:W3CDTF">2014-01-24T16:49:35Z</dcterms:modified>
  <cp:category/>
  <cp:version/>
  <cp:contentType/>
  <cp:contentStatus/>
</cp:coreProperties>
</file>