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blad\Documents\00_BLADT_DATEIEN\001_Juergen\050_Maschinenelemente\800_Kniehebelpresse\"/>
    </mc:Choice>
  </mc:AlternateContent>
  <xr:revisionPtr revIDLastSave="0" documentId="13_ncr:1_{4A55CFB3-53EE-4D23-838D-177973B2620D}" xr6:coauthVersionLast="47" xr6:coauthVersionMax="47" xr10:uidLastSave="{00000000-0000-0000-0000-000000000000}"/>
  <workbookProtection workbookAlgorithmName="SHA-512" workbookHashValue="z5S/QOTHJDFo+/joheGMNYH6DxEBvEp11NDUxpyf1DtS4RzhOOxuVl7XpGJjh5rReUSjuFgHFSqU6SLS2dOAQw==" workbookSaltValue="XQ8fyf/PSL9AQkkynmYt8g==" workbookSpinCount="100000" lockStructure="1"/>
  <bookViews>
    <workbookView xWindow="-110" yWindow="-110" windowWidth="25820" windowHeight="13900" xr2:uid="{E28307EB-4C80-42D0-AC0F-F210A0FE2A83}"/>
  </bookViews>
  <sheets>
    <sheet name="Formeln" sheetId="3" r:id="rId1"/>
    <sheet name="Test M=1 zu 2 " sheetId="2" state="hidden" r:id="rId2"/>
    <sheet name="Calc" sheetId="6" state="hidden" r:id="rId3"/>
    <sheet name="Calc var " sheetId="8" r:id="rId4"/>
    <sheet name="Calc fix" sheetId="7" state="hidden" r:id="rId5"/>
    <sheet name="Messung" sheetId="10" state="hidden" r:id="rId6"/>
    <sheet name="Calc x1" sheetId="11" r:id="rId7"/>
    <sheet name="Bilder" sheetId="14" state="hidden" r:id="rId8"/>
  </sheets>
  <externalReferences>
    <externalReference r:id="rId9"/>
  </externalReferences>
  <definedNames>
    <definedName name="_Hlk93315240" localSheetId="0">Formeln!$B$17</definedName>
    <definedName name="_Hlk93315380" localSheetId="0">Formeln!$B$18</definedName>
    <definedName name="_Hlk93315462" localSheetId="0">Formeln!$B$20</definedName>
    <definedName name="_Hlk93482762" localSheetId="0">Formeln!$B$26</definedName>
    <definedName name="_Hlk94028622" localSheetId="6">'Calc x1'!$S$16</definedName>
    <definedName name="OLE_LINK1" localSheetId="0">Formeln!$B$29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8" l="1"/>
  <c r="C33" i="11"/>
  <c r="B56" i="11"/>
  <c r="C56" i="11" s="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2" i="11"/>
  <c r="C31" i="11"/>
  <c r="C27" i="11"/>
  <c r="C20" i="11"/>
  <c r="F54" i="11" s="1"/>
  <c r="G54" i="11" s="1"/>
  <c r="C17" i="11"/>
  <c r="M33" i="11" s="1"/>
  <c r="B48" i="8"/>
  <c r="C48" i="8" s="1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19" i="8"/>
  <c r="C12" i="8"/>
  <c r="F46" i="8" s="1"/>
  <c r="G46" i="8" s="1"/>
  <c r="C9" i="8"/>
  <c r="D40" i="8" s="1"/>
  <c r="C23" i="6"/>
  <c r="C30" i="7"/>
  <c r="B53" i="7"/>
  <c r="C53" i="7" s="1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29" i="7"/>
  <c r="C25" i="7"/>
  <c r="C18" i="7"/>
  <c r="F50" i="7" s="1"/>
  <c r="G50" i="7" s="1"/>
  <c r="C15" i="7"/>
  <c r="D52" i="7" s="1"/>
  <c r="C51" i="6"/>
  <c r="D51" i="6"/>
  <c r="F51" i="6"/>
  <c r="G51" i="6"/>
  <c r="H51" i="6"/>
  <c r="I51" i="6"/>
  <c r="B53" i="6"/>
  <c r="C52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5" i="6"/>
  <c r="D23" i="6" s="1"/>
  <c r="C18" i="6"/>
  <c r="F48" i="6" s="1"/>
  <c r="G48" i="6" s="1"/>
  <c r="C15" i="6"/>
  <c r="D50" i="6" s="1"/>
  <c r="D30" i="2"/>
  <c r="D31" i="2"/>
  <c r="D37" i="2"/>
  <c r="D38" i="2"/>
  <c r="D39" i="2"/>
  <c r="D45" i="2"/>
  <c r="D46" i="2"/>
  <c r="D47" i="2"/>
  <c r="F29" i="2"/>
  <c r="F30" i="2"/>
  <c r="F31" i="2"/>
  <c r="F32" i="2"/>
  <c r="F36" i="2"/>
  <c r="F37" i="2"/>
  <c r="F38" i="2"/>
  <c r="F39" i="2"/>
  <c r="F40" i="2"/>
  <c r="F43" i="2"/>
  <c r="F44" i="2"/>
  <c r="F45" i="2"/>
  <c r="F46" i="2"/>
  <c r="F47" i="2"/>
  <c r="F48" i="2"/>
  <c r="C42" i="2"/>
  <c r="C34" i="2"/>
  <c r="C30" i="2"/>
  <c r="C25" i="2"/>
  <c r="C31" i="2"/>
  <c r="C32" i="2"/>
  <c r="C33" i="2"/>
  <c r="C35" i="2"/>
  <c r="C36" i="2"/>
  <c r="C51" i="2"/>
  <c r="C50" i="2"/>
  <c r="C49" i="2"/>
  <c r="C48" i="2"/>
  <c r="C47" i="2"/>
  <c r="C46" i="2"/>
  <c r="C45" i="2"/>
  <c r="C44" i="2"/>
  <c r="C43" i="2"/>
  <c r="C41" i="2"/>
  <c r="C40" i="2"/>
  <c r="C39" i="2"/>
  <c r="C38" i="2"/>
  <c r="C37" i="2"/>
  <c r="C18" i="2"/>
  <c r="F33" i="2" s="1"/>
  <c r="C15" i="2"/>
  <c r="C24" i="2" s="1"/>
  <c r="D24" i="2" s="1"/>
  <c r="C17" i="8" l="1"/>
  <c r="D17" i="8" s="1"/>
  <c r="F33" i="11"/>
  <c r="G33" i="11" s="1"/>
  <c r="D33" i="11"/>
  <c r="M31" i="11"/>
  <c r="M32" i="11"/>
  <c r="M49" i="11"/>
  <c r="M41" i="11"/>
  <c r="M40" i="11"/>
  <c r="M48" i="11"/>
  <c r="C28" i="11"/>
  <c r="D28" i="11" s="1"/>
  <c r="D25" i="8"/>
  <c r="F31" i="8"/>
  <c r="G31" i="8" s="1"/>
  <c r="I31" i="8" s="1"/>
  <c r="F39" i="8"/>
  <c r="G39" i="8" s="1"/>
  <c r="I39" i="8" s="1"/>
  <c r="D33" i="8"/>
  <c r="F47" i="8"/>
  <c r="G47" i="8" s="1"/>
  <c r="D41" i="8"/>
  <c r="D48" i="8"/>
  <c r="E48" i="8" s="1"/>
  <c r="D31" i="11"/>
  <c r="O31" i="11" s="1"/>
  <c r="M34" i="11"/>
  <c r="M42" i="11"/>
  <c r="M50" i="11"/>
  <c r="M35" i="11"/>
  <c r="M43" i="11"/>
  <c r="M51" i="11"/>
  <c r="M36" i="11"/>
  <c r="M44" i="11"/>
  <c r="M52" i="11"/>
  <c r="M37" i="11"/>
  <c r="M45" i="11"/>
  <c r="M53" i="11"/>
  <c r="M38" i="11"/>
  <c r="M46" i="11"/>
  <c r="M54" i="11"/>
  <c r="M39" i="11"/>
  <c r="M47" i="11"/>
  <c r="M55" i="11"/>
  <c r="I54" i="11"/>
  <c r="H54" i="11"/>
  <c r="D20" i="11"/>
  <c r="F37" i="11"/>
  <c r="G37" i="11" s="1"/>
  <c r="D55" i="11"/>
  <c r="O55" i="11" s="1"/>
  <c r="C25" i="11"/>
  <c r="D25" i="11" s="1"/>
  <c r="F38" i="11"/>
  <c r="G38" i="11" s="1"/>
  <c r="D40" i="11"/>
  <c r="O40" i="11" s="1"/>
  <c r="F46" i="11"/>
  <c r="G46" i="11" s="1"/>
  <c r="D48" i="11"/>
  <c r="O48" i="11" s="1"/>
  <c r="D32" i="11"/>
  <c r="F39" i="11"/>
  <c r="G39" i="11" s="1"/>
  <c r="D41" i="11"/>
  <c r="O41" i="11" s="1"/>
  <c r="F47" i="11"/>
  <c r="G47" i="11" s="1"/>
  <c r="D49" i="11"/>
  <c r="O49" i="11" s="1"/>
  <c r="F55" i="11"/>
  <c r="G55" i="11" s="1"/>
  <c r="D56" i="11"/>
  <c r="E56" i="11" s="1"/>
  <c r="C26" i="11"/>
  <c r="D26" i="11" s="1"/>
  <c r="F31" i="11"/>
  <c r="G31" i="11" s="1"/>
  <c r="D34" i="11"/>
  <c r="F40" i="11"/>
  <c r="G40" i="11" s="1"/>
  <c r="D42" i="11"/>
  <c r="O42" i="11" s="1"/>
  <c r="F48" i="11"/>
  <c r="G48" i="11" s="1"/>
  <c r="D50" i="11"/>
  <c r="F32" i="11"/>
  <c r="G32" i="11" s="1"/>
  <c r="D35" i="11"/>
  <c r="F41" i="11"/>
  <c r="G41" i="11" s="1"/>
  <c r="D43" i="11"/>
  <c r="O43" i="11" s="1"/>
  <c r="F49" i="11"/>
  <c r="G49" i="11" s="1"/>
  <c r="D51" i="11"/>
  <c r="O51" i="11" s="1"/>
  <c r="F56" i="11"/>
  <c r="G56" i="11" s="1"/>
  <c r="F34" i="11"/>
  <c r="G34" i="11" s="1"/>
  <c r="D36" i="11"/>
  <c r="F42" i="11"/>
  <c r="G42" i="11" s="1"/>
  <c r="D44" i="11"/>
  <c r="O44" i="11" s="1"/>
  <c r="F50" i="11"/>
  <c r="G50" i="11" s="1"/>
  <c r="D52" i="11"/>
  <c r="O52" i="11" s="1"/>
  <c r="F35" i="11"/>
  <c r="G35" i="11" s="1"/>
  <c r="D37" i="11"/>
  <c r="F43" i="11"/>
  <c r="G43" i="11" s="1"/>
  <c r="D45" i="11"/>
  <c r="O45" i="11" s="1"/>
  <c r="F51" i="11"/>
  <c r="G51" i="11" s="1"/>
  <c r="D53" i="11"/>
  <c r="O53" i="11" s="1"/>
  <c r="F36" i="11"/>
  <c r="G36" i="11" s="1"/>
  <c r="D38" i="11"/>
  <c r="F44" i="11"/>
  <c r="G44" i="11" s="1"/>
  <c r="D46" i="11"/>
  <c r="O46" i="11" s="1"/>
  <c r="F52" i="11"/>
  <c r="G52" i="11" s="1"/>
  <c r="D54" i="11"/>
  <c r="O54" i="11" s="1"/>
  <c r="F45" i="11"/>
  <c r="G45" i="11" s="1"/>
  <c r="D47" i="11"/>
  <c r="O47" i="11" s="1"/>
  <c r="F53" i="11"/>
  <c r="G53" i="11" s="1"/>
  <c r="D39" i="11"/>
  <c r="O39" i="11" s="1"/>
  <c r="I47" i="8"/>
  <c r="H47" i="8"/>
  <c r="I46" i="8"/>
  <c r="H46" i="8"/>
  <c r="C18" i="8"/>
  <c r="D18" i="8" s="1"/>
  <c r="F24" i="8"/>
  <c r="G24" i="8" s="1"/>
  <c r="D26" i="8"/>
  <c r="F32" i="8"/>
  <c r="G32" i="8" s="1"/>
  <c r="D34" i="8"/>
  <c r="F40" i="8"/>
  <c r="G40" i="8" s="1"/>
  <c r="D42" i="8"/>
  <c r="F25" i="8"/>
  <c r="G25" i="8" s="1"/>
  <c r="D27" i="8"/>
  <c r="F33" i="8"/>
  <c r="G33" i="8" s="1"/>
  <c r="D35" i="8"/>
  <c r="F41" i="8"/>
  <c r="G41" i="8" s="1"/>
  <c r="D43" i="8"/>
  <c r="F48" i="8"/>
  <c r="G48" i="8" s="1"/>
  <c r="F26" i="8"/>
  <c r="G26" i="8" s="1"/>
  <c r="D28" i="8"/>
  <c r="F34" i="8"/>
  <c r="G34" i="8" s="1"/>
  <c r="D36" i="8"/>
  <c r="F42" i="8"/>
  <c r="G42" i="8" s="1"/>
  <c r="D44" i="8"/>
  <c r="E44" i="8" s="1"/>
  <c r="D20" i="8"/>
  <c r="F27" i="8"/>
  <c r="G27" i="8" s="1"/>
  <c r="D29" i="8"/>
  <c r="F35" i="8"/>
  <c r="G35" i="8" s="1"/>
  <c r="D37" i="8"/>
  <c r="F43" i="8"/>
  <c r="G43" i="8" s="1"/>
  <c r="D45" i="8"/>
  <c r="F28" i="8"/>
  <c r="G28" i="8" s="1"/>
  <c r="D30" i="8"/>
  <c r="F36" i="8"/>
  <c r="G36" i="8" s="1"/>
  <c r="D38" i="8"/>
  <c r="F44" i="8"/>
  <c r="G44" i="8" s="1"/>
  <c r="D46" i="8"/>
  <c r="D12" i="8"/>
  <c r="F29" i="8"/>
  <c r="G29" i="8" s="1"/>
  <c r="D31" i="8"/>
  <c r="E31" i="8" s="1"/>
  <c r="F37" i="8"/>
  <c r="G37" i="8" s="1"/>
  <c r="D39" i="8"/>
  <c r="F45" i="8"/>
  <c r="G45" i="8" s="1"/>
  <c r="D47" i="8"/>
  <c r="D24" i="8"/>
  <c r="F30" i="8"/>
  <c r="G30" i="8" s="1"/>
  <c r="D32" i="8"/>
  <c r="F38" i="8"/>
  <c r="G38" i="8" s="1"/>
  <c r="F44" i="7"/>
  <c r="G44" i="7" s="1"/>
  <c r="I44" i="7" s="1"/>
  <c r="F37" i="7"/>
  <c r="G37" i="7" s="1"/>
  <c r="H37" i="7" s="1"/>
  <c r="F40" i="7"/>
  <c r="G40" i="7" s="1"/>
  <c r="I40" i="7" s="1"/>
  <c r="F51" i="7"/>
  <c r="G51" i="7" s="1"/>
  <c r="H51" i="7" s="1"/>
  <c r="F31" i="7"/>
  <c r="G31" i="7" s="1"/>
  <c r="I31" i="7" s="1"/>
  <c r="D41" i="7"/>
  <c r="F29" i="7"/>
  <c r="G29" i="7" s="1"/>
  <c r="I29" i="7" s="1"/>
  <c r="F32" i="7"/>
  <c r="G32" i="7" s="1"/>
  <c r="H32" i="7" s="1"/>
  <c r="F43" i="7"/>
  <c r="G43" i="7" s="1"/>
  <c r="F45" i="7"/>
  <c r="G45" i="7" s="1"/>
  <c r="I45" i="7" s="1"/>
  <c r="F48" i="7"/>
  <c r="G48" i="7" s="1"/>
  <c r="F53" i="7"/>
  <c r="G53" i="7" s="1"/>
  <c r="I53" i="7" s="1"/>
  <c r="D33" i="7"/>
  <c r="F39" i="7"/>
  <c r="G39" i="7" s="1"/>
  <c r="H39" i="7" s="1"/>
  <c r="D49" i="7"/>
  <c r="F30" i="7"/>
  <c r="G30" i="7" s="1"/>
  <c r="H30" i="7" s="1"/>
  <c r="D37" i="7"/>
  <c r="D40" i="7"/>
  <c r="F46" i="7"/>
  <c r="G46" i="7" s="1"/>
  <c r="H46" i="7" s="1"/>
  <c r="F35" i="7"/>
  <c r="G35" i="7" s="1"/>
  <c r="H35" i="7" s="1"/>
  <c r="C26" i="7"/>
  <c r="D26" i="7" s="1"/>
  <c r="F47" i="7"/>
  <c r="G47" i="7" s="1"/>
  <c r="F36" i="7"/>
  <c r="G36" i="7" s="1"/>
  <c r="D29" i="7"/>
  <c r="D32" i="7"/>
  <c r="F38" i="7"/>
  <c r="G38" i="7" s="1"/>
  <c r="I38" i="7" s="1"/>
  <c r="D45" i="7"/>
  <c r="D48" i="7"/>
  <c r="I50" i="7"/>
  <c r="H50" i="7"/>
  <c r="J50" i="7" s="1"/>
  <c r="I35" i="7"/>
  <c r="H40" i="7"/>
  <c r="I47" i="7"/>
  <c r="H47" i="7"/>
  <c r="I32" i="7"/>
  <c r="I43" i="7"/>
  <c r="H43" i="7"/>
  <c r="H48" i="7"/>
  <c r="I48" i="7"/>
  <c r="C23" i="7"/>
  <c r="D23" i="7" s="1"/>
  <c r="D30" i="7"/>
  <c r="D38" i="7"/>
  <c r="D46" i="7"/>
  <c r="F52" i="7"/>
  <c r="G52" i="7" s="1"/>
  <c r="D53" i="7"/>
  <c r="E53" i="7" s="1"/>
  <c r="C24" i="7"/>
  <c r="D24" i="7" s="1"/>
  <c r="D31" i="7"/>
  <c r="D39" i="7"/>
  <c r="D47" i="7"/>
  <c r="H45" i="7"/>
  <c r="J45" i="7" s="1"/>
  <c r="I37" i="7"/>
  <c r="J37" i="7" s="1"/>
  <c r="D42" i="7"/>
  <c r="F33" i="7"/>
  <c r="G33" i="7" s="1"/>
  <c r="D35" i="7"/>
  <c r="F41" i="7"/>
  <c r="G41" i="7" s="1"/>
  <c r="D43" i="7"/>
  <c r="F49" i="7"/>
  <c r="G49" i="7" s="1"/>
  <c r="D51" i="7"/>
  <c r="D34" i="7"/>
  <c r="D50" i="7"/>
  <c r="D18" i="7"/>
  <c r="F34" i="7"/>
  <c r="G34" i="7" s="1"/>
  <c r="D36" i="7"/>
  <c r="F42" i="7"/>
  <c r="G42" i="7" s="1"/>
  <c r="D44" i="7"/>
  <c r="D44" i="2"/>
  <c r="D51" i="2"/>
  <c r="E51" i="2" s="1"/>
  <c r="D43" i="2"/>
  <c r="F51" i="2"/>
  <c r="G51" i="2" s="1"/>
  <c r="F35" i="2"/>
  <c r="D50" i="2"/>
  <c r="D42" i="2"/>
  <c r="D34" i="2"/>
  <c r="E34" i="2" s="1"/>
  <c r="F50" i="2"/>
  <c r="G50" i="2" s="1"/>
  <c r="F42" i="2"/>
  <c r="F34" i="2"/>
  <c r="G34" i="2" s="1"/>
  <c r="D49" i="2"/>
  <c r="E49" i="2" s="1"/>
  <c r="D41" i="2"/>
  <c r="D33" i="2"/>
  <c r="F49" i="2"/>
  <c r="F41" i="2"/>
  <c r="G41" i="2" s="1"/>
  <c r="D48" i="2"/>
  <c r="E48" i="2" s="1"/>
  <c r="D40" i="2"/>
  <c r="D32" i="2"/>
  <c r="E32" i="2" s="1"/>
  <c r="D36" i="2"/>
  <c r="E36" i="2" s="1"/>
  <c r="D35" i="2"/>
  <c r="J51" i="6"/>
  <c r="C26" i="6"/>
  <c r="D26" i="6" s="1"/>
  <c r="F53" i="6"/>
  <c r="G53" i="6" s="1"/>
  <c r="I53" i="6" s="1"/>
  <c r="C53" i="6"/>
  <c r="D53" i="6" s="1"/>
  <c r="E51" i="6" s="1"/>
  <c r="F41" i="6"/>
  <c r="G41" i="6" s="1"/>
  <c r="I41" i="6" s="1"/>
  <c r="F33" i="6"/>
  <c r="G33" i="6" s="1"/>
  <c r="I33" i="6" s="1"/>
  <c r="F49" i="6"/>
  <c r="G49" i="6" s="1"/>
  <c r="I49" i="6" s="1"/>
  <c r="H48" i="6"/>
  <c r="I48" i="6"/>
  <c r="D18" i="6"/>
  <c r="D29" i="6"/>
  <c r="F35" i="6"/>
  <c r="G35" i="6" s="1"/>
  <c r="D37" i="6"/>
  <c r="F43" i="6"/>
  <c r="G43" i="6" s="1"/>
  <c r="D45" i="6"/>
  <c r="F52" i="6"/>
  <c r="G52" i="6" s="1"/>
  <c r="D52" i="6"/>
  <c r="D44" i="6"/>
  <c r="C24" i="6"/>
  <c r="D24" i="6" s="1"/>
  <c r="D30" i="6"/>
  <c r="F36" i="6"/>
  <c r="G36" i="6" s="1"/>
  <c r="D38" i="6"/>
  <c r="F44" i="6"/>
  <c r="G44" i="6" s="1"/>
  <c r="D46" i="6"/>
  <c r="D43" i="6"/>
  <c r="D36" i="6"/>
  <c r="F42" i="6"/>
  <c r="G42" i="6" s="1"/>
  <c r="F29" i="6"/>
  <c r="G29" i="6" s="1"/>
  <c r="D31" i="6"/>
  <c r="F37" i="6"/>
  <c r="G37" i="6" s="1"/>
  <c r="D39" i="6"/>
  <c r="F45" i="6"/>
  <c r="G45" i="6" s="1"/>
  <c r="D47" i="6"/>
  <c r="F34" i="6"/>
  <c r="G34" i="6" s="1"/>
  <c r="F50" i="6"/>
  <c r="G50" i="6" s="1"/>
  <c r="F30" i="6"/>
  <c r="G30" i="6" s="1"/>
  <c r="D32" i="6"/>
  <c r="F38" i="6"/>
  <c r="G38" i="6" s="1"/>
  <c r="D40" i="6"/>
  <c r="F46" i="6"/>
  <c r="G46" i="6" s="1"/>
  <c r="D48" i="6"/>
  <c r="F31" i="6"/>
  <c r="G31" i="6" s="1"/>
  <c r="D33" i="6"/>
  <c r="F39" i="6"/>
  <c r="G39" i="6" s="1"/>
  <c r="D41" i="6"/>
  <c r="F47" i="6"/>
  <c r="G47" i="6" s="1"/>
  <c r="D49" i="6"/>
  <c r="D35" i="6"/>
  <c r="F32" i="6"/>
  <c r="G32" i="6" s="1"/>
  <c r="D34" i="6"/>
  <c r="F40" i="6"/>
  <c r="G40" i="6" s="1"/>
  <c r="D42" i="6"/>
  <c r="G45" i="2"/>
  <c r="H45" i="2" s="1"/>
  <c r="G42" i="2"/>
  <c r="H42" i="2" s="1"/>
  <c r="E42" i="2"/>
  <c r="G30" i="2"/>
  <c r="E30" i="2"/>
  <c r="C26" i="2"/>
  <c r="D26" i="2" s="1"/>
  <c r="G31" i="2"/>
  <c r="I31" i="2" s="1"/>
  <c r="E31" i="2"/>
  <c r="G32" i="2"/>
  <c r="E35" i="2"/>
  <c r="G36" i="2"/>
  <c r="I36" i="2" s="1"/>
  <c r="E33" i="2"/>
  <c r="D18" i="2"/>
  <c r="G33" i="2"/>
  <c r="G35" i="2"/>
  <c r="I35" i="2" s="1"/>
  <c r="C29" i="2"/>
  <c r="D29" i="2" s="1"/>
  <c r="G40" i="2"/>
  <c r="I40" i="2" s="1"/>
  <c r="G49" i="2"/>
  <c r="I49" i="2" s="1"/>
  <c r="E44" i="2"/>
  <c r="E45" i="2"/>
  <c r="E40" i="2"/>
  <c r="E50" i="2"/>
  <c r="E46" i="2"/>
  <c r="E41" i="2"/>
  <c r="E37" i="2"/>
  <c r="E47" i="2"/>
  <c r="E43" i="2"/>
  <c r="E38" i="2"/>
  <c r="G46" i="2"/>
  <c r="G37" i="2"/>
  <c r="G47" i="2"/>
  <c r="G43" i="2"/>
  <c r="G38" i="2"/>
  <c r="G48" i="2"/>
  <c r="G44" i="2"/>
  <c r="E39" i="2"/>
  <c r="G39" i="2"/>
  <c r="H39" i="8" l="1"/>
  <c r="J39" i="8" s="1"/>
  <c r="H31" i="8"/>
  <c r="J31" i="8" s="1"/>
  <c r="E30" i="8"/>
  <c r="E43" i="8"/>
  <c r="E34" i="8"/>
  <c r="O33" i="11"/>
  <c r="E33" i="11"/>
  <c r="N33" i="11"/>
  <c r="I33" i="11"/>
  <c r="H33" i="11"/>
  <c r="N31" i="11"/>
  <c r="O50" i="11"/>
  <c r="N50" i="11"/>
  <c r="P50" i="11" s="1"/>
  <c r="Q50" i="11" s="1"/>
  <c r="E32" i="8"/>
  <c r="E35" i="8"/>
  <c r="E26" i="8"/>
  <c r="E41" i="8"/>
  <c r="E36" i="8"/>
  <c r="E45" i="8"/>
  <c r="E24" i="8"/>
  <c r="E46" i="8"/>
  <c r="E37" i="8"/>
  <c r="E27" i="8"/>
  <c r="E47" i="8"/>
  <c r="E28" i="8"/>
  <c r="E40" i="8"/>
  <c r="E38" i="8"/>
  <c r="E29" i="8"/>
  <c r="E42" i="8"/>
  <c r="E39" i="8"/>
  <c r="E33" i="8"/>
  <c r="E25" i="8"/>
  <c r="J46" i="8"/>
  <c r="J54" i="11"/>
  <c r="N46" i="11"/>
  <c r="P46" i="11" s="1"/>
  <c r="E39" i="11"/>
  <c r="N39" i="11"/>
  <c r="P39" i="11" s="1"/>
  <c r="E38" i="11"/>
  <c r="N38" i="11"/>
  <c r="O38" i="11"/>
  <c r="E52" i="11"/>
  <c r="N52" i="11"/>
  <c r="P52" i="11" s="1"/>
  <c r="E41" i="11"/>
  <c r="N41" i="11"/>
  <c r="P41" i="11" s="1"/>
  <c r="E55" i="11"/>
  <c r="N55" i="11"/>
  <c r="P55" i="11" s="1"/>
  <c r="E43" i="11"/>
  <c r="N43" i="11"/>
  <c r="E34" i="11"/>
  <c r="N34" i="11"/>
  <c r="O34" i="11"/>
  <c r="O37" i="11"/>
  <c r="N37" i="11"/>
  <c r="N51" i="11"/>
  <c r="P51" i="11" s="1"/>
  <c r="E47" i="11"/>
  <c r="N47" i="11"/>
  <c r="P47" i="11" s="1"/>
  <c r="E35" i="11"/>
  <c r="O35" i="11"/>
  <c r="N35" i="11"/>
  <c r="E48" i="11"/>
  <c r="N48" i="11"/>
  <c r="P48" i="11" s="1"/>
  <c r="Q48" i="11" s="1"/>
  <c r="R48" i="11" s="1"/>
  <c r="N40" i="11"/>
  <c r="N49" i="11"/>
  <c r="P49" i="11" s="1"/>
  <c r="N42" i="11"/>
  <c r="E53" i="11"/>
  <c r="N53" i="11"/>
  <c r="P53" i="11" s="1"/>
  <c r="E44" i="11"/>
  <c r="N44" i="11"/>
  <c r="E32" i="11"/>
  <c r="O32" i="11"/>
  <c r="N32" i="11"/>
  <c r="N54" i="11"/>
  <c r="P54" i="11" s="1"/>
  <c r="N45" i="11"/>
  <c r="P45" i="11" s="1"/>
  <c r="N36" i="11"/>
  <c r="O36" i="11"/>
  <c r="P31" i="11"/>
  <c r="Q31" i="11" s="1"/>
  <c r="R31" i="11" s="1"/>
  <c r="E54" i="11"/>
  <c r="E45" i="11"/>
  <c r="E36" i="11"/>
  <c r="E42" i="7"/>
  <c r="H29" i="7"/>
  <c r="J29" i="7" s="1"/>
  <c r="I49" i="11"/>
  <c r="H49" i="11"/>
  <c r="J49" i="11" s="1"/>
  <c r="I53" i="11"/>
  <c r="H53" i="11"/>
  <c r="I31" i="11"/>
  <c r="H31" i="11"/>
  <c r="I51" i="11"/>
  <c r="H51" i="11"/>
  <c r="I42" i="11"/>
  <c r="H42" i="11"/>
  <c r="J42" i="11" s="1"/>
  <c r="I32" i="11"/>
  <c r="H32" i="11"/>
  <c r="I46" i="11"/>
  <c r="H46" i="11"/>
  <c r="H52" i="11"/>
  <c r="I52" i="11"/>
  <c r="I43" i="11"/>
  <c r="H43" i="11"/>
  <c r="J43" i="11" s="1"/>
  <c r="I34" i="11"/>
  <c r="H34" i="11"/>
  <c r="E50" i="11"/>
  <c r="I55" i="11"/>
  <c r="H55" i="11"/>
  <c r="E40" i="11"/>
  <c r="E31" i="11"/>
  <c r="E46" i="11"/>
  <c r="E37" i="11"/>
  <c r="I56" i="11"/>
  <c r="H56" i="11"/>
  <c r="I48" i="11"/>
  <c r="H48" i="11"/>
  <c r="E49" i="11"/>
  <c r="I38" i="11"/>
  <c r="H38" i="11"/>
  <c r="J38" i="11" s="1"/>
  <c r="I44" i="11"/>
  <c r="H44" i="11"/>
  <c r="H35" i="11"/>
  <c r="I35" i="11"/>
  <c r="E51" i="11"/>
  <c r="E42" i="11"/>
  <c r="I47" i="11"/>
  <c r="H47" i="11"/>
  <c r="J47" i="11" s="1"/>
  <c r="H50" i="11"/>
  <c r="I50" i="11"/>
  <c r="I39" i="11"/>
  <c r="H39" i="11"/>
  <c r="I37" i="11"/>
  <c r="H37" i="11"/>
  <c r="J37" i="11" s="1"/>
  <c r="I41" i="11"/>
  <c r="H41" i="11"/>
  <c r="J41" i="11" s="1"/>
  <c r="I36" i="11"/>
  <c r="H36" i="11"/>
  <c r="I40" i="11"/>
  <c r="H40" i="11"/>
  <c r="I45" i="11"/>
  <c r="H45" i="11"/>
  <c r="J45" i="11" s="1"/>
  <c r="E50" i="7"/>
  <c r="H53" i="7"/>
  <c r="J53" i="7" s="1"/>
  <c r="K50" i="7" s="1"/>
  <c r="H44" i="8"/>
  <c r="I44" i="8"/>
  <c r="I35" i="8"/>
  <c r="H35" i="8"/>
  <c r="H45" i="8"/>
  <c r="I45" i="8"/>
  <c r="I26" i="8"/>
  <c r="H26" i="8"/>
  <c r="H36" i="8"/>
  <c r="I36" i="8"/>
  <c r="I27" i="8"/>
  <c r="H27" i="8"/>
  <c r="I48" i="8"/>
  <c r="H48" i="8"/>
  <c r="I40" i="8"/>
  <c r="H40" i="8"/>
  <c r="H37" i="8"/>
  <c r="I37" i="8"/>
  <c r="I38" i="8"/>
  <c r="H38" i="8"/>
  <c r="H28" i="8"/>
  <c r="I28" i="8"/>
  <c r="I41" i="8"/>
  <c r="H41" i="8"/>
  <c r="I32" i="8"/>
  <c r="H32" i="8"/>
  <c r="I25" i="8"/>
  <c r="H25" i="8"/>
  <c r="I42" i="8"/>
  <c r="H42" i="8"/>
  <c r="H29" i="8"/>
  <c r="I29" i="8"/>
  <c r="I30" i="8"/>
  <c r="H30" i="8"/>
  <c r="I43" i="8"/>
  <c r="H43" i="8"/>
  <c r="I33" i="8"/>
  <c r="H33" i="8"/>
  <c r="I24" i="8"/>
  <c r="H24" i="8"/>
  <c r="J47" i="8"/>
  <c r="I34" i="8"/>
  <c r="H34" i="8"/>
  <c r="J34" i="8" s="1"/>
  <c r="I30" i="7"/>
  <c r="I39" i="7"/>
  <c r="H38" i="7"/>
  <c r="J38" i="7" s="1"/>
  <c r="J47" i="7"/>
  <c r="J43" i="7"/>
  <c r="H44" i="7"/>
  <c r="J44" i="7" s="1"/>
  <c r="I51" i="7"/>
  <c r="I46" i="7"/>
  <c r="J46" i="7" s="1"/>
  <c r="I36" i="7"/>
  <c r="H36" i="7"/>
  <c r="J36" i="7" s="1"/>
  <c r="H31" i="7"/>
  <c r="J31" i="7" s="1"/>
  <c r="E29" i="7"/>
  <c r="E34" i="7"/>
  <c r="I52" i="7"/>
  <c r="H52" i="7"/>
  <c r="E33" i="7"/>
  <c r="E51" i="7"/>
  <c r="E46" i="7"/>
  <c r="J32" i="7"/>
  <c r="E40" i="7"/>
  <c r="E44" i="7"/>
  <c r="I49" i="7"/>
  <c r="H49" i="7"/>
  <c r="E38" i="7"/>
  <c r="E48" i="7"/>
  <c r="E41" i="7"/>
  <c r="J40" i="7"/>
  <c r="E37" i="7"/>
  <c r="I42" i="7"/>
  <c r="H42" i="7"/>
  <c r="E43" i="7"/>
  <c r="E47" i="7"/>
  <c r="E30" i="7"/>
  <c r="E45" i="7"/>
  <c r="E36" i="7"/>
  <c r="I41" i="7"/>
  <c r="H41" i="7"/>
  <c r="E39" i="7"/>
  <c r="J48" i="7"/>
  <c r="J35" i="7"/>
  <c r="J30" i="7"/>
  <c r="I34" i="7"/>
  <c r="H34" i="7"/>
  <c r="J34" i="7" s="1"/>
  <c r="E35" i="7"/>
  <c r="E31" i="7"/>
  <c r="E49" i="7"/>
  <c r="E52" i="7"/>
  <c r="H33" i="7"/>
  <c r="J33" i="7" s="1"/>
  <c r="I33" i="7"/>
  <c r="J39" i="7"/>
  <c r="E32" i="7"/>
  <c r="J51" i="7"/>
  <c r="H53" i="6"/>
  <c r="J53" i="6" s="1"/>
  <c r="K53" i="6" s="1"/>
  <c r="E34" i="6"/>
  <c r="E42" i="6"/>
  <c r="E50" i="6"/>
  <c r="E44" i="6"/>
  <c r="E29" i="6"/>
  <c r="E37" i="6"/>
  <c r="E45" i="6"/>
  <c r="E53" i="6"/>
  <c r="E30" i="6"/>
  <c r="E38" i="6"/>
  <c r="E46" i="6"/>
  <c r="E31" i="6"/>
  <c r="E47" i="6"/>
  <c r="E32" i="6"/>
  <c r="E48" i="6"/>
  <c r="E33" i="6"/>
  <c r="E49" i="6"/>
  <c r="E35" i="6"/>
  <c r="E43" i="6"/>
  <c r="E52" i="6"/>
  <c r="E36" i="6"/>
  <c r="E39" i="6"/>
  <c r="E40" i="6"/>
  <c r="E41" i="6"/>
  <c r="K41" i="6"/>
  <c r="H41" i="6"/>
  <c r="H49" i="6"/>
  <c r="J49" i="6" s="1"/>
  <c r="J41" i="6"/>
  <c r="H33" i="6"/>
  <c r="J33" i="6" s="1"/>
  <c r="H32" i="6"/>
  <c r="I32" i="6"/>
  <c r="I50" i="6"/>
  <c r="H50" i="6"/>
  <c r="I44" i="6"/>
  <c r="H44" i="6"/>
  <c r="J44" i="6" s="1"/>
  <c r="I45" i="6"/>
  <c r="H45" i="6"/>
  <c r="I34" i="6"/>
  <c r="H34" i="6"/>
  <c r="I29" i="6"/>
  <c r="H29" i="6"/>
  <c r="I52" i="6"/>
  <c r="H52" i="6"/>
  <c r="J52" i="6" s="1"/>
  <c r="K52" i="6" s="1"/>
  <c r="H31" i="6"/>
  <c r="I31" i="6"/>
  <c r="I42" i="6"/>
  <c r="H42" i="6"/>
  <c r="I36" i="6"/>
  <c r="H36" i="6"/>
  <c r="J48" i="6"/>
  <c r="H38" i="6"/>
  <c r="I38" i="6"/>
  <c r="H40" i="6"/>
  <c r="I40" i="6"/>
  <c r="I47" i="6"/>
  <c r="H47" i="6"/>
  <c r="I43" i="6"/>
  <c r="H43" i="6"/>
  <c r="H30" i="6"/>
  <c r="I30" i="6"/>
  <c r="H46" i="6"/>
  <c r="I46" i="6"/>
  <c r="I37" i="6"/>
  <c r="H37" i="6"/>
  <c r="H39" i="6"/>
  <c r="I39" i="6"/>
  <c r="I35" i="6"/>
  <c r="H35" i="6"/>
  <c r="I45" i="2"/>
  <c r="J45" i="2" s="1"/>
  <c r="K45" i="2" s="1"/>
  <c r="I42" i="2"/>
  <c r="J42" i="2" s="1"/>
  <c r="K42" i="2" s="1"/>
  <c r="H34" i="2"/>
  <c r="I34" i="2"/>
  <c r="I30" i="2"/>
  <c r="H30" i="2"/>
  <c r="H31" i="2"/>
  <c r="J31" i="2" s="1"/>
  <c r="K31" i="2" s="1"/>
  <c r="E29" i="2"/>
  <c r="G29" i="2"/>
  <c r="H32" i="2"/>
  <c r="I32" i="2"/>
  <c r="H37" i="2"/>
  <c r="I37" i="2"/>
  <c r="H41" i="2"/>
  <c r="I41" i="2"/>
  <c r="H39" i="2"/>
  <c r="I39" i="2"/>
  <c r="H38" i="2"/>
  <c r="I38" i="2"/>
  <c r="H46" i="2"/>
  <c r="I46" i="2"/>
  <c r="H47" i="2"/>
  <c r="I47" i="2"/>
  <c r="H44" i="2"/>
  <c r="I44" i="2"/>
  <c r="H51" i="2"/>
  <c r="I51" i="2"/>
  <c r="H43" i="2"/>
  <c r="I43" i="2"/>
  <c r="H50" i="2"/>
  <c r="I50" i="2"/>
  <c r="H48" i="2"/>
  <c r="I48" i="2"/>
  <c r="H33" i="2"/>
  <c r="I33" i="2"/>
  <c r="H49" i="2"/>
  <c r="J49" i="2" s="1"/>
  <c r="K49" i="2" s="1"/>
  <c r="H36" i="2"/>
  <c r="J36" i="2" s="1"/>
  <c r="K36" i="2" s="1"/>
  <c r="H35" i="2"/>
  <c r="J35" i="2" s="1"/>
  <c r="K35" i="2" s="1"/>
  <c r="H40" i="2"/>
  <c r="J40" i="2" s="1"/>
  <c r="K40" i="2" s="1"/>
  <c r="J33" i="8" l="1"/>
  <c r="J42" i="8"/>
  <c r="J41" i="8"/>
  <c r="J40" i="8"/>
  <c r="J45" i="8"/>
  <c r="P33" i="11"/>
  <c r="Q33" i="11" s="1"/>
  <c r="R33" i="11" s="1"/>
  <c r="J33" i="11"/>
  <c r="J40" i="11"/>
  <c r="J39" i="11"/>
  <c r="J46" i="11"/>
  <c r="J31" i="11"/>
  <c r="P37" i="11"/>
  <c r="Q37" i="11" s="1"/>
  <c r="R37" i="11" s="1"/>
  <c r="P35" i="11"/>
  <c r="Q35" i="11" s="1"/>
  <c r="R35" i="11" s="1"/>
  <c r="P40" i="11"/>
  <c r="Q40" i="11" s="1"/>
  <c r="R40" i="11" s="1"/>
  <c r="P44" i="11"/>
  <c r="Q44" i="11" s="1"/>
  <c r="R44" i="11" s="1"/>
  <c r="P42" i="11"/>
  <c r="Q42" i="11" s="1"/>
  <c r="R42" i="11" s="1"/>
  <c r="P43" i="11"/>
  <c r="Q43" i="11" s="1"/>
  <c r="R43" i="11" s="1"/>
  <c r="J35" i="8"/>
  <c r="J38" i="8"/>
  <c r="J32" i="8"/>
  <c r="J36" i="11"/>
  <c r="J44" i="11"/>
  <c r="J34" i="11"/>
  <c r="J32" i="11"/>
  <c r="J53" i="11"/>
  <c r="P32" i="11"/>
  <c r="Q32" i="11" s="1"/>
  <c r="R32" i="11" s="1"/>
  <c r="R50" i="11"/>
  <c r="Q47" i="11"/>
  <c r="R47" i="11" s="1"/>
  <c r="Q41" i="11"/>
  <c r="R41" i="11" s="1"/>
  <c r="Q45" i="11"/>
  <c r="R45" i="11" s="1"/>
  <c r="Q55" i="11"/>
  <c r="R55" i="11" s="1"/>
  <c r="P38" i="11"/>
  <c r="Q38" i="11" s="1"/>
  <c r="R38" i="11" s="1"/>
  <c r="J56" i="11"/>
  <c r="K56" i="11" s="1"/>
  <c r="Q54" i="11"/>
  <c r="R54" i="11" s="1"/>
  <c r="Q53" i="11"/>
  <c r="R53" i="11" s="1"/>
  <c r="P34" i="11"/>
  <c r="Q34" i="11" s="1"/>
  <c r="R34" i="11" s="1"/>
  <c r="Q39" i="11"/>
  <c r="R39" i="11" s="1"/>
  <c r="P36" i="11"/>
  <c r="Q36" i="11" s="1"/>
  <c r="R36" i="11" s="1"/>
  <c r="Q49" i="11"/>
  <c r="R49" i="11" s="1"/>
  <c r="Q51" i="11"/>
  <c r="R51" i="11" s="1"/>
  <c r="Q52" i="11"/>
  <c r="R52" i="11" s="1"/>
  <c r="Q46" i="11"/>
  <c r="R46" i="11" s="1"/>
  <c r="J35" i="11"/>
  <c r="J50" i="11"/>
  <c r="J48" i="11"/>
  <c r="J55" i="11"/>
  <c r="J52" i="11"/>
  <c r="J51" i="11"/>
  <c r="K51" i="7"/>
  <c r="K43" i="7"/>
  <c r="K32" i="7"/>
  <c r="K38" i="7"/>
  <c r="K30" i="7"/>
  <c r="K31" i="7"/>
  <c r="K35" i="7"/>
  <c r="J26" i="8"/>
  <c r="J24" i="8"/>
  <c r="J37" i="8"/>
  <c r="J29" i="8"/>
  <c r="J36" i="8"/>
  <c r="J44" i="8"/>
  <c r="J43" i="8"/>
  <c r="J25" i="8"/>
  <c r="J28" i="8"/>
  <c r="J48" i="8"/>
  <c r="J30" i="8"/>
  <c r="J27" i="8"/>
  <c r="J42" i="7"/>
  <c r="J52" i="7"/>
  <c r="K33" i="7"/>
  <c r="K34" i="7"/>
  <c r="K40" i="7"/>
  <c r="K52" i="7"/>
  <c r="K53" i="7"/>
  <c r="K44" i="7"/>
  <c r="K36" i="7"/>
  <c r="K46" i="7"/>
  <c r="K48" i="7"/>
  <c r="K45" i="7"/>
  <c r="K39" i="7"/>
  <c r="K42" i="7"/>
  <c r="K29" i="7"/>
  <c r="K37" i="7"/>
  <c r="J41" i="7"/>
  <c r="K41" i="7" s="1"/>
  <c r="J49" i="7"/>
  <c r="K49" i="7" s="1"/>
  <c r="K47" i="7"/>
  <c r="K33" i="6"/>
  <c r="K48" i="6"/>
  <c r="K44" i="6"/>
  <c r="K51" i="6"/>
  <c r="K49" i="6"/>
  <c r="J34" i="6"/>
  <c r="K34" i="6" s="1"/>
  <c r="J43" i="6"/>
  <c r="K43" i="6" s="1"/>
  <c r="J37" i="6"/>
  <c r="K37" i="6" s="1"/>
  <c r="J47" i="6"/>
  <c r="K47" i="6" s="1"/>
  <c r="J42" i="6"/>
  <c r="K42" i="6" s="1"/>
  <c r="J31" i="6"/>
  <c r="K31" i="6" s="1"/>
  <c r="J30" i="6"/>
  <c r="K30" i="6" s="1"/>
  <c r="J38" i="6"/>
  <c r="K38" i="6" s="1"/>
  <c r="J36" i="6"/>
  <c r="K36" i="6" s="1"/>
  <c r="J29" i="6"/>
  <c r="K29" i="6" s="1"/>
  <c r="J50" i="6"/>
  <c r="K50" i="6" s="1"/>
  <c r="J39" i="6"/>
  <c r="K39" i="6" s="1"/>
  <c r="J32" i="6"/>
  <c r="K32" i="6" s="1"/>
  <c r="J46" i="6"/>
  <c r="K46" i="6" s="1"/>
  <c r="J40" i="6"/>
  <c r="K40" i="6" s="1"/>
  <c r="J45" i="6"/>
  <c r="K45" i="6" s="1"/>
  <c r="J35" i="6"/>
  <c r="K35" i="6" s="1"/>
  <c r="H29" i="2"/>
  <c r="I29" i="2"/>
  <c r="J34" i="2"/>
  <c r="K34" i="2" s="1"/>
  <c r="J30" i="2"/>
  <c r="K30" i="2" s="1"/>
  <c r="J32" i="2"/>
  <c r="K32" i="2" s="1"/>
  <c r="J50" i="2"/>
  <c r="K50" i="2" s="1"/>
  <c r="J46" i="2"/>
  <c r="K46" i="2" s="1"/>
  <c r="J43" i="2"/>
  <c r="K43" i="2" s="1"/>
  <c r="J38" i="2"/>
  <c r="K38" i="2" s="1"/>
  <c r="J37" i="2"/>
  <c r="K37" i="2" s="1"/>
  <c r="J39" i="2"/>
  <c r="K39" i="2" s="1"/>
  <c r="J44" i="2"/>
  <c r="K44" i="2" s="1"/>
  <c r="J33" i="2"/>
  <c r="K33" i="2" s="1"/>
  <c r="J47" i="2"/>
  <c r="K47" i="2" s="1"/>
  <c r="J48" i="2"/>
  <c r="K48" i="2" s="1"/>
  <c r="J51" i="2"/>
  <c r="K51" i="2" s="1"/>
  <c r="J41" i="2"/>
  <c r="K41" i="2" s="1"/>
  <c r="K40" i="8" l="1"/>
  <c r="K31" i="11"/>
  <c r="K33" i="11"/>
  <c r="K53" i="11"/>
  <c r="K52" i="11"/>
  <c r="K44" i="11"/>
  <c r="K37" i="11"/>
  <c r="K38" i="11"/>
  <c r="K34" i="11"/>
  <c r="K45" i="11"/>
  <c r="K50" i="11"/>
  <c r="K49" i="11"/>
  <c r="K46" i="11"/>
  <c r="K54" i="11"/>
  <c r="K39" i="11"/>
  <c r="K51" i="11"/>
  <c r="K43" i="11"/>
  <c r="K36" i="11"/>
  <c r="K40" i="11"/>
  <c r="K55" i="11"/>
  <c r="K47" i="11"/>
  <c r="K35" i="11"/>
  <c r="K48" i="11"/>
  <c r="K41" i="11"/>
  <c r="K42" i="11"/>
  <c r="K32" i="11"/>
  <c r="K24" i="8"/>
  <c r="K45" i="8"/>
  <c r="K42" i="8"/>
  <c r="K44" i="8"/>
  <c r="K41" i="8"/>
  <c r="K29" i="8"/>
  <c r="K27" i="8"/>
  <c r="K43" i="8"/>
  <c r="K37" i="8"/>
  <c r="K30" i="8"/>
  <c r="K38" i="8"/>
  <c r="K26" i="8"/>
  <c r="K35" i="8"/>
  <c r="K34" i="8"/>
  <c r="K48" i="8"/>
  <c r="K39" i="8"/>
  <c r="K46" i="8"/>
  <c r="K33" i="8"/>
  <c r="K32" i="8"/>
  <c r="K28" i="8"/>
  <c r="K36" i="8"/>
  <c r="K47" i="8"/>
  <c r="K25" i="8"/>
  <c r="K31" i="8"/>
  <c r="J29" i="2"/>
  <c r="K29" i="2" s="1"/>
</calcChain>
</file>

<file path=xl/sharedStrings.xml><?xml version="1.0" encoding="utf-8"?>
<sst xmlns="http://schemas.openxmlformats.org/spreadsheetml/2006/main" count="229" uniqueCount="87">
  <si>
    <t xml:space="preserve">  </t>
  </si>
  <si>
    <r>
      <rPr>
        <sz val="11"/>
        <color theme="9" tint="-0.499984740745262"/>
        <rFont val="Symbol"/>
        <family val="1"/>
        <charset val="2"/>
      </rPr>
      <t>Da</t>
    </r>
    <r>
      <rPr>
        <sz val="11"/>
        <color theme="9" tint="-0.499984740745262"/>
        <rFont val="Calibri"/>
        <family val="2"/>
        <scheme val="minor"/>
      </rPr>
      <t xml:space="preserve"> [ °]</t>
    </r>
  </si>
  <si>
    <t>h2 [mm]</t>
  </si>
  <si>
    <t>r2 [mm]</t>
  </si>
  <si>
    <t>l2 [mm]</t>
  </si>
  <si>
    <t>l1 [mm]</t>
  </si>
  <si>
    <t>r1 [mm]</t>
  </si>
  <si>
    <r>
      <rPr>
        <sz val="11"/>
        <color rgb="FF0070C0"/>
        <rFont val="Symbol"/>
        <family val="1"/>
        <charset val="2"/>
      </rPr>
      <t>D</t>
    </r>
    <r>
      <rPr>
        <sz val="11"/>
        <color rgb="FF0070C0"/>
        <rFont val="Calibri"/>
        <family val="2"/>
        <scheme val="minor"/>
      </rPr>
      <t>r2</t>
    </r>
    <r>
      <rPr>
        <sz val="11"/>
        <color rgb="FF0070C0"/>
        <rFont val="Calibri"/>
        <family val="1"/>
        <charset val="2"/>
        <scheme val="minor"/>
      </rPr>
      <t xml:space="preserve"> [mm]</t>
    </r>
  </si>
  <si>
    <r>
      <rPr>
        <sz val="11"/>
        <color rgb="FF0070C0"/>
        <rFont val="Symbol"/>
        <family val="1"/>
        <charset val="2"/>
      </rPr>
      <t>D</t>
    </r>
    <r>
      <rPr>
        <sz val="11"/>
        <color rgb="FF0070C0"/>
        <rFont val="Calibri"/>
        <family val="2"/>
        <scheme val="minor"/>
      </rPr>
      <t>s1</t>
    </r>
    <r>
      <rPr>
        <sz val="11"/>
        <color rgb="FF0070C0"/>
        <rFont val="Calibri"/>
        <family val="1"/>
        <charset val="2"/>
        <scheme val="minor"/>
      </rPr>
      <t xml:space="preserve"> [mm]</t>
    </r>
  </si>
  <si>
    <t>h1 [mm]</t>
  </si>
  <si>
    <r>
      <rPr>
        <sz val="11"/>
        <color rgb="FF0070C0"/>
        <rFont val="Symbol"/>
        <family val="1"/>
        <charset val="2"/>
      </rPr>
      <t>a</t>
    </r>
    <r>
      <rPr>
        <sz val="11"/>
        <color rgb="FF0070C0"/>
        <rFont val="Calibri"/>
        <family val="2"/>
        <scheme val="minor"/>
      </rPr>
      <t>1</t>
    </r>
    <r>
      <rPr>
        <sz val="11"/>
        <color rgb="FF0070C0"/>
        <rFont val="Calibri"/>
        <family val="1"/>
        <charset val="2"/>
        <scheme val="minor"/>
      </rPr>
      <t xml:space="preserve"> [°]</t>
    </r>
  </si>
  <si>
    <r>
      <rPr>
        <sz val="11"/>
        <color rgb="FF0070C0"/>
        <rFont val="Symbol"/>
        <family val="1"/>
        <charset val="2"/>
      </rPr>
      <t>a</t>
    </r>
    <r>
      <rPr>
        <sz val="11"/>
        <color rgb="FF0070C0"/>
        <rFont val="Calibri"/>
        <family val="2"/>
        <scheme val="minor"/>
      </rPr>
      <t>1 [rad]</t>
    </r>
  </si>
  <si>
    <t>x1 [mm]</t>
  </si>
  <si>
    <r>
      <rPr>
        <sz val="11"/>
        <color theme="9" tint="-0.249977111117893"/>
        <rFont val="Symbol"/>
        <family val="1"/>
        <charset val="2"/>
      </rPr>
      <t>a</t>
    </r>
    <r>
      <rPr>
        <sz val="11"/>
        <color theme="9" tint="-0.249977111117893"/>
        <rFont val="Calibri"/>
        <family val="2"/>
        <scheme val="minor"/>
      </rPr>
      <t>2</t>
    </r>
    <r>
      <rPr>
        <sz val="11"/>
        <color theme="9" tint="-0.249977111117893"/>
        <rFont val="Calibri"/>
        <family val="1"/>
        <charset val="2"/>
        <scheme val="minor"/>
      </rPr>
      <t xml:space="preserve"> [°]</t>
    </r>
  </si>
  <si>
    <r>
      <rPr>
        <sz val="11"/>
        <color theme="9" tint="-0.249977111117893"/>
        <rFont val="Symbol"/>
        <family val="1"/>
        <charset val="2"/>
      </rPr>
      <t>a</t>
    </r>
    <r>
      <rPr>
        <sz val="11"/>
        <color theme="9" tint="-0.249977111117893"/>
        <rFont val="Calibri"/>
        <family val="2"/>
        <scheme val="minor"/>
      </rPr>
      <t>2 [rad]</t>
    </r>
  </si>
  <si>
    <t>x2 [mm]</t>
  </si>
  <si>
    <t>x1max [m]</t>
  </si>
  <si>
    <t>????</t>
  </si>
  <si>
    <r>
      <rPr>
        <sz val="11"/>
        <color rgb="FF0070C0"/>
        <rFont val="Symbol"/>
        <family val="1"/>
        <charset val="2"/>
      </rPr>
      <t>b</t>
    </r>
    <r>
      <rPr>
        <sz val="11"/>
        <color rgb="FF0070C0"/>
        <rFont val="Calibri"/>
        <family val="2"/>
        <scheme val="minor"/>
      </rPr>
      <t>1</t>
    </r>
    <r>
      <rPr>
        <sz val="11"/>
        <color rgb="FF0070C0"/>
        <rFont val="Calibri"/>
        <family val="1"/>
        <charset val="2"/>
        <scheme val="minor"/>
      </rPr>
      <t xml:space="preserve"> [°]</t>
    </r>
  </si>
  <si>
    <t>Bild</t>
  </si>
  <si>
    <r>
      <t>x2-x2(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1=0)</t>
    </r>
  </si>
  <si>
    <t xml:space="preserve"> </t>
  </si>
  <si>
    <t>x2*</t>
  </si>
  <si>
    <t>x2**</t>
  </si>
  <si>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1*max[°]</t>
    </r>
  </si>
  <si>
    <r>
      <rPr>
        <sz val="11"/>
        <color theme="1"/>
        <rFont val="Symbol"/>
        <family val="1"/>
        <charset val="2"/>
      </rPr>
      <t>a1**</t>
    </r>
    <r>
      <rPr>
        <sz val="11"/>
        <color theme="1"/>
        <rFont val="Calibri"/>
        <family val="2"/>
        <scheme val="minor"/>
      </rPr>
      <t>max[°]</t>
    </r>
  </si>
  <si>
    <t>???</t>
  </si>
  <si>
    <t>$$</t>
  </si>
  <si>
    <r>
      <rPr>
        <sz val="4"/>
        <color theme="0" tint="-0.34998626667073579"/>
        <rFont val="Symbol"/>
        <family val="1"/>
        <charset val="2"/>
      </rPr>
      <t>a</t>
    </r>
    <r>
      <rPr>
        <sz val="4"/>
        <color theme="0" tint="-0.34998626667073579"/>
        <rFont val="Calibri"/>
        <family val="2"/>
        <scheme val="minor"/>
      </rPr>
      <t>1*max[°]</t>
    </r>
  </si>
  <si>
    <r>
      <rPr>
        <sz val="4"/>
        <color theme="0" tint="-0.34998626667073579"/>
        <rFont val="Symbol"/>
        <family val="1"/>
        <charset val="2"/>
      </rPr>
      <t>a</t>
    </r>
    <r>
      <rPr>
        <sz val="4"/>
        <color theme="0" tint="-0.34998626667073579"/>
        <rFont val="Calibri"/>
        <family val="2"/>
        <scheme val="minor"/>
      </rPr>
      <t>2**min[°]</t>
    </r>
  </si>
  <si>
    <r>
      <rPr>
        <sz val="10"/>
        <rFont val="Symbol"/>
        <family val="1"/>
        <charset val="2"/>
      </rPr>
      <t>a</t>
    </r>
    <r>
      <rPr>
        <sz val="10"/>
        <rFont val="Arial Narrow"/>
        <family val="2"/>
      </rPr>
      <t>1**max[°]</t>
    </r>
  </si>
  <si>
    <r>
      <rPr>
        <sz val="9"/>
        <color theme="1"/>
        <rFont val="Symbol"/>
        <family val="1"/>
        <charset val="2"/>
      </rPr>
      <t>a1**</t>
    </r>
    <r>
      <rPr>
        <sz val="9"/>
        <color theme="1"/>
        <rFont val="Calibri"/>
        <family val="2"/>
        <scheme val="minor"/>
      </rPr>
      <t>max[°]</t>
    </r>
  </si>
  <si>
    <t>für Tranformation</t>
  </si>
  <si>
    <r>
      <rPr>
        <sz val="8"/>
        <color theme="0" tint="-0.499984740745262"/>
        <rFont val="Symbol"/>
        <family val="1"/>
        <charset val="2"/>
      </rPr>
      <t>a</t>
    </r>
    <r>
      <rPr>
        <sz val="8"/>
        <color theme="0" tint="-0.499984740745262"/>
        <rFont val="Calibri"/>
        <family val="2"/>
        <scheme val="minor"/>
      </rPr>
      <t>2**min[°]</t>
    </r>
  </si>
  <si>
    <t>x2"=x2-x2(a1=32°)</t>
  </si>
  <si>
    <t>x1" [mm]</t>
  </si>
  <si>
    <t>B</t>
  </si>
  <si>
    <t>Ind</t>
  </si>
  <si>
    <r>
      <t>x2"=x2-x2(a1</t>
    </r>
    <r>
      <rPr>
        <b/>
        <sz val="10"/>
        <color rgb="FFFF0000"/>
        <rFont val="Arial Narrow"/>
        <family val="2"/>
      </rPr>
      <t>1</t>
    </r>
    <r>
      <rPr>
        <b/>
        <sz val="10"/>
        <color theme="1"/>
        <rFont val="Arial Narrow"/>
        <family val="2"/>
      </rPr>
      <t>)</t>
    </r>
  </si>
  <si>
    <t xml:space="preserve">    </t>
  </si>
  <si>
    <t xml:space="preserve">                    </t>
  </si>
  <si>
    <t xml:space="preserve">                        </t>
  </si>
  <si>
    <t xml:space="preserve">            </t>
  </si>
  <si>
    <t xml:space="preserve">     </t>
  </si>
  <si>
    <r>
      <t>x2"=x2-x2(</t>
    </r>
    <r>
      <rPr>
        <b/>
        <sz val="10"/>
        <color rgb="FFFF0000"/>
        <rFont val="Arial Narrow"/>
        <family val="2"/>
      </rPr>
      <t>a11)</t>
    </r>
  </si>
  <si>
    <t>.-.</t>
  </si>
  <si>
    <t>Input</t>
  </si>
  <si>
    <t>input</t>
  </si>
  <si>
    <t>Inpur</t>
  </si>
  <si>
    <r>
      <rPr>
        <sz val="11"/>
        <color theme="5" tint="-0.249977111117893"/>
        <rFont val="Symbol"/>
        <family val="1"/>
        <charset val="2"/>
      </rPr>
      <t>a</t>
    </r>
    <r>
      <rPr>
        <sz val="11"/>
        <color theme="5" tint="-0.249977111117893"/>
        <rFont val="Calibri"/>
        <family val="2"/>
        <scheme val="minor"/>
      </rPr>
      <t>1 [rad]</t>
    </r>
  </si>
  <si>
    <r>
      <rPr>
        <sz val="9"/>
        <color theme="0" tint="-0.14999847407452621"/>
        <rFont val="Symbol"/>
        <family val="1"/>
        <charset val="2"/>
      </rPr>
      <t>a1**</t>
    </r>
    <r>
      <rPr>
        <sz val="9"/>
        <color theme="0" tint="-0.14999847407452621"/>
        <rFont val="Calibri"/>
        <family val="2"/>
        <scheme val="minor"/>
      </rPr>
      <t>max[°]</t>
    </r>
  </si>
  <si>
    <r>
      <t xml:space="preserve">Input </t>
    </r>
    <r>
      <rPr>
        <sz val="11"/>
        <color rgb="FF0070C0"/>
        <rFont val="Symbol"/>
        <family val="1"/>
        <charset val="2"/>
      </rPr>
      <t xml:space="preserve"> </t>
    </r>
  </si>
  <si>
    <r>
      <t>x</t>
    </r>
    <r>
      <rPr>
        <b/>
        <sz val="8"/>
        <color theme="5" tint="-0.249977111117893"/>
        <rFont val="Arial Narrow"/>
        <family val="2"/>
      </rPr>
      <t>1</t>
    </r>
    <r>
      <rPr>
        <b/>
        <sz val="11"/>
        <color theme="5" tint="-0.249977111117893"/>
        <rFont val="Arial Narrow"/>
        <family val="2"/>
      </rPr>
      <t>" [mm]</t>
    </r>
  </si>
  <si>
    <t>x</t>
  </si>
  <si>
    <t>y=f(x)</t>
  </si>
  <si>
    <t>q</t>
  </si>
  <si>
    <t>p/2</t>
  </si>
  <si>
    <r>
      <t>cos</t>
    </r>
    <r>
      <rPr>
        <b/>
        <sz val="11"/>
        <color theme="1"/>
        <rFont val="Symbol"/>
        <family val="1"/>
        <charset val="2"/>
      </rPr>
      <t>a</t>
    </r>
    <r>
      <rPr>
        <b/>
        <sz val="11"/>
        <color theme="1"/>
        <rFont val="Calibri"/>
        <family val="2"/>
        <scheme val="minor"/>
      </rPr>
      <t>(x1)</t>
    </r>
  </si>
  <si>
    <r>
      <rPr>
        <b/>
        <sz val="11"/>
        <color theme="1"/>
        <rFont val="Symbol"/>
        <family val="1"/>
        <charset val="2"/>
      </rPr>
      <t>a</t>
    </r>
    <r>
      <rPr>
        <b/>
        <sz val="11"/>
        <color theme="1"/>
        <rFont val="Calibri"/>
        <family val="2"/>
        <scheme val="minor"/>
      </rPr>
      <t>1(x1) [ °]</t>
    </r>
  </si>
  <si>
    <t xml:space="preserve">Achtung: </t>
  </si>
  <si>
    <t xml:space="preserve">Für </t>
  </si>
  <si>
    <t>Symmetrische Funktion</t>
  </si>
  <si>
    <r>
      <rPr>
        <b/>
        <sz val="11"/>
        <color theme="1"/>
        <rFont val="Symbol"/>
        <family val="1"/>
        <charset val="2"/>
      </rPr>
      <t>a</t>
    </r>
    <r>
      <rPr>
        <b/>
        <sz val="11"/>
        <color theme="1"/>
        <rFont val="Calibri"/>
        <family val="2"/>
        <scheme val="minor"/>
      </rPr>
      <t>1(x1) [rad]</t>
    </r>
  </si>
  <si>
    <t>Vorzeichenwechsel</t>
  </si>
  <si>
    <r>
      <rPr>
        <b/>
        <sz val="11"/>
        <color rgb="FF0070C0"/>
        <rFont val="Symbol"/>
        <family val="1"/>
        <charset val="2"/>
      </rPr>
      <t>a</t>
    </r>
    <r>
      <rPr>
        <b/>
        <sz val="11"/>
        <color rgb="FF0070C0"/>
        <rFont val="Calibri"/>
        <family val="2"/>
        <scheme val="minor"/>
      </rPr>
      <t>1</t>
    </r>
    <r>
      <rPr>
        <b/>
        <sz val="11"/>
        <color rgb="FF0070C0"/>
        <rFont val="Calibri"/>
        <family val="1"/>
        <charset val="2"/>
        <scheme val="minor"/>
      </rPr>
      <t xml:space="preserve"> [°]</t>
    </r>
  </si>
  <si>
    <r>
      <rPr>
        <b/>
        <sz val="11"/>
        <color theme="5" tint="-0.249977111117893"/>
        <rFont val="Symbol"/>
        <family val="1"/>
        <charset val="2"/>
      </rPr>
      <t>a</t>
    </r>
    <r>
      <rPr>
        <b/>
        <sz val="11"/>
        <color theme="5" tint="-0.249977111117893"/>
        <rFont val="Calibri"/>
        <family val="2"/>
        <scheme val="minor"/>
      </rPr>
      <t>1 [rad]</t>
    </r>
  </si>
  <si>
    <r>
      <rPr>
        <b/>
        <sz val="11"/>
        <color theme="9" tint="-0.249977111117893"/>
        <rFont val="Symbol"/>
        <family val="1"/>
        <charset val="2"/>
      </rPr>
      <t>a</t>
    </r>
    <r>
      <rPr>
        <b/>
        <sz val="11"/>
        <color theme="9" tint="-0.249977111117893"/>
        <rFont val="Calibri"/>
        <family val="2"/>
        <scheme val="minor"/>
      </rPr>
      <t>2</t>
    </r>
    <r>
      <rPr>
        <b/>
        <sz val="11"/>
        <color theme="9" tint="-0.249977111117893"/>
        <rFont val="Calibri"/>
        <family val="1"/>
        <charset val="2"/>
        <scheme val="minor"/>
      </rPr>
      <t xml:space="preserve"> [°]</t>
    </r>
  </si>
  <si>
    <r>
      <rPr>
        <b/>
        <sz val="11"/>
        <color theme="9" tint="-0.249977111117893"/>
        <rFont val="Symbol"/>
        <family val="1"/>
        <charset val="2"/>
      </rPr>
      <t>a</t>
    </r>
    <r>
      <rPr>
        <b/>
        <sz val="11"/>
        <color theme="9" tint="-0.249977111117893"/>
        <rFont val="Calibri"/>
        <family val="2"/>
        <scheme val="minor"/>
      </rPr>
      <t>2 [rad]</t>
    </r>
  </si>
  <si>
    <r>
      <t>x2"=x2-x2(</t>
    </r>
    <r>
      <rPr>
        <b/>
        <sz val="11"/>
        <color rgb="FFFF0000"/>
        <rFont val="Arial Narrow"/>
        <family val="2"/>
      </rPr>
      <t>a11)</t>
    </r>
  </si>
  <si>
    <r>
      <t xml:space="preserve">Input </t>
    </r>
    <r>
      <rPr>
        <b/>
        <sz val="12"/>
        <color rgb="FF0070C0"/>
        <rFont val="Symbol"/>
        <family val="1"/>
        <charset val="2"/>
      </rPr>
      <t xml:space="preserve"> </t>
    </r>
  </si>
  <si>
    <r>
      <t>wenn</t>
    </r>
    <r>
      <rPr>
        <b/>
        <sz val="12"/>
        <color rgb="FF0070C0"/>
        <rFont val="Symbol"/>
        <family val="1"/>
        <charset val="2"/>
      </rPr>
      <t xml:space="preserve"> a</t>
    </r>
    <r>
      <rPr>
        <b/>
        <sz val="12"/>
        <color rgb="FF0070C0"/>
        <rFont val="Calibri"/>
        <family val="2"/>
        <scheme val="minor"/>
      </rPr>
      <t>1 gegeben ist</t>
    </r>
  </si>
  <si>
    <t>wenn x1 gegeben ist</t>
  </si>
  <si>
    <t>Der Ausgangspunkt der Messung ist nicht bekannt!</t>
  </si>
  <si>
    <t>Werner Wagner: Messergebnisse /-werte aus einer CAD-Konstruktion für  eine Spritzgusspresse der Firma Dr. Boy / GmbH &amp;co. KG / Spritzgussmaschinen</t>
  </si>
  <si>
    <t>Vorzeichenwechsel  für</t>
  </si>
  <si>
    <t>Dr. Boy GmbH &amp; Co. Kg</t>
  </si>
  <si>
    <r>
      <rPr>
        <b/>
        <sz val="14"/>
        <color rgb="FFFF0000"/>
        <rFont val="Calibri"/>
        <family val="2"/>
        <scheme val="minor"/>
      </rPr>
      <t xml:space="preserve">Kniehebel zur Übertragung einer Translationsbewegung / Kraft  </t>
    </r>
    <r>
      <rPr>
        <b/>
        <sz val="14"/>
        <color theme="1"/>
        <rFont val="Calibri"/>
        <family val="2"/>
        <scheme val="minor"/>
      </rPr>
      <t xml:space="preserve"> --- </t>
    </r>
    <r>
      <rPr>
        <b/>
        <sz val="14"/>
        <color theme="4" tint="-0.249977111117893"/>
        <rFont val="Calibri"/>
        <family val="2"/>
        <scheme val="minor"/>
      </rPr>
      <t>Toggle lever for transmitting a translational movement / force</t>
    </r>
  </si>
  <si>
    <t xml:space="preserve">Attention: </t>
  </si>
  <si>
    <t xml:space="preserve">A sign change is to be expected for </t>
  </si>
  <si>
    <t xml:space="preserve">          is a symmetrical function. </t>
  </si>
  <si>
    <r>
      <rPr>
        <sz val="6"/>
        <color theme="0" tint="-0.14999847407452621"/>
        <rFont val="Symbol"/>
        <family val="1"/>
        <charset val="2"/>
      </rPr>
      <t>a</t>
    </r>
    <r>
      <rPr>
        <sz val="6"/>
        <color theme="0" tint="-0.14999847407452621"/>
        <rFont val="Arial Narrow"/>
        <family val="2"/>
      </rPr>
      <t>1max [°]</t>
    </r>
  </si>
  <si>
    <r>
      <rPr>
        <sz val="6"/>
        <color theme="0" tint="-0.14999847407452621"/>
        <rFont val="Symbol"/>
        <family val="1"/>
        <charset val="2"/>
      </rPr>
      <t>a</t>
    </r>
    <r>
      <rPr>
        <sz val="6"/>
        <color theme="0" tint="-0.14999847407452621"/>
        <rFont val="Calibri"/>
        <family val="2"/>
        <scheme val="minor"/>
      </rPr>
      <t>1*max[°]</t>
    </r>
  </si>
  <si>
    <r>
      <rPr>
        <sz val="6"/>
        <color theme="0" tint="-0.14999847407452621"/>
        <rFont val="Symbol"/>
        <family val="1"/>
        <charset val="2"/>
      </rPr>
      <t>a</t>
    </r>
    <r>
      <rPr>
        <sz val="6"/>
        <color theme="0" tint="-0.14999847407452621"/>
        <rFont val="Calibri"/>
        <family val="2"/>
        <scheme val="minor"/>
      </rPr>
      <t>2**min[°]</t>
    </r>
  </si>
  <si>
    <r>
      <rPr>
        <sz val="6"/>
        <color theme="0" tint="-0.14999847407452621"/>
        <rFont val="Symbol"/>
        <family val="1"/>
        <charset val="2"/>
      </rPr>
      <t xml:space="preserve">a1 </t>
    </r>
    <r>
      <rPr>
        <sz val="6"/>
        <color theme="0" tint="-0.14999847407452621"/>
        <rFont val="Arial Narrow"/>
        <family val="2"/>
      </rPr>
      <t>min [°]</t>
    </r>
  </si>
  <si>
    <r>
      <rPr>
        <sz val="10"/>
        <color theme="0" tint="-0.14999847407452621"/>
        <rFont val="Symbol"/>
        <family val="1"/>
        <charset val="2"/>
      </rPr>
      <t>a</t>
    </r>
    <r>
      <rPr>
        <sz val="8"/>
        <color theme="0" tint="-0.14999847407452621"/>
        <rFont val="Arial Narrow"/>
        <family val="2"/>
      </rPr>
      <t>1max</t>
    </r>
    <r>
      <rPr>
        <sz val="10"/>
        <color theme="0" tint="-0.14999847407452621"/>
        <rFont val="Arial Narrow"/>
        <family val="2"/>
      </rPr>
      <t xml:space="preserve"> °]</t>
    </r>
  </si>
  <si>
    <r>
      <rPr>
        <sz val="4"/>
        <color theme="0" tint="-0.14999847407452621"/>
        <rFont val="Symbol"/>
        <family val="1"/>
        <charset val="2"/>
      </rPr>
      <t>a</t>
    </r>
    <r>
      <rPr>
        <sz val="4"/>
        <color theme="0" tint="-0.14999847407452621"/>
        <rFont val="Calibri"/>
        <family val="2"/>
        <scheme val="minor"/>
      </rPr>
      <t>1*max[°]</t>
    </r>
  </si>
  <si>
    <r>
      <rPr>
        <sz val="4"/>
        <color theme="0" tint="-0.14999847407452621"/>
        <rFont val="Symbol"/>
        <family val="1"/>
        <charset val="2"/>
      </rPr>
      <t>a</t>
    </r>
    <r>
      <rPr>
        <sz val="4"/>
        <color theme="0" tint="-0.14999847407452621"/>
        <rFont val="Calibri"/>
        <family val="2"/>
        <scheme val="minor"/>
      </rPr>
      <t>2**min[°]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</si>
</sst>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"/>
    <numFmt numFmtId="167" formatCode="0.00\=\a\1\1"/>
  </numFmts>
  <fonts count="13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70C0"/>
      <name val="Calibri"/>
      <family val="1"/>
      <charset val="2"/>
      <scheme val="minor"/>
    </font>
    <font>
      <sz val="11"/>
      <color rgb="FF0070C0"/>
      <name val="Symbol"/>
      <family val="1"/>
      <charset val="2"/>
    </font>
    <font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theme="9" tint="-0.499984740745262"/>
      <name val="Symbol"/>
      <family val="1"/>
      <charset val="2"/>
    </font>
    <font>
      <sz val="11"/>
      <color theme="9" tint="-0.249977111117893"/>
      <name val="Symbol"/>
      <family val="1"/>
      <charset val="2"/>
    </font>
    <font>
      <sz val="11"/>
      <color theme="9" tint="-0.249977111117893"/>
      <name val="Calibri"/>
      <family val="1"/>
      <charset val="2"/>
      <scheme val="minor"/>
    </font>
    <font>
      <sz val="11"/>
      <color theme="9" tint="-0.499984740745262"/>
      <name val="Calibri"/>
      <family val="1"/>
      <charset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b/>
      <sz val="11"/>
      <color rgb="FF0070C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rgb="FF0070C0"/>
      <name val="Calibri"/>
      <family val="2"/>
      <scheme val="minor"/>
    </font>
    <font>
      <b/>
      <sz val="11"/>
      <color rgb="FF0070C0"/>
      <name val="Arial Narrow"/>
      <family val="2"/>
    </font>
    <font>
      <b/>
      <sz val="11"/>
      <color rgb="FFFFC000"/>
      <name val="Calibri"/>
      <family val="2"/>
      <scheme val="minor"/>
    </font>
    <font>
      <b/>
      <sz val="10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8"/>
      <color rgb="FFFFC000"/>
      <name val="Arial Narrow"/>
      <family val="2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4"/>
      <color theme="1"/>
      <name val="Calibri"/>
      <family val="2"/>
      <scheme val="minor"/>
    </font>
    <font>
      <sz val="4"/>
      <color theme="0" tint="-0.34998626667073579"/>
      <name val="Calibri"/>
      <family val="1"/>
      <charset val="2"/>
      <scheme val="minor"/>
    </font>
    <font>
      <sz val="4"/>
      <color theme="0" tint="-0.34998626667073579"/>
      <name val="Symbol"/>
      <family val="1"/>
      <charset val="2"/>
    </font>
    <font>
      <sz val="4"/>
      <color theme="0" tint="-0.34998626667073579"/>
      <name val="Calibri"/>
      <family val="2"/>
      <scheme val="minor"/>
    </font>
    <font>
      <sz val="10"/>
      <name val="Arial Narrow"/>
      <family val="1"/>
      <charset val="2"/>
    </font>
    <font>
      <sz val="10"/>
      <name val="Symbol"/>
      <family val="1"/>
      <charset val="2"/>
    </font>
    <font>
      <sz val="10"/>
      <name val="Arial Narrow"/>
      <family val="2"/>
    </font>
    <font>
      <sz val="9"/>
      <color theme="1"/>
      <name val="Calibri"/>
      <family val="1"/>
      <charset val="2"/>
      <scheme val="minor"/>
    </font>
    <font>
      <sz val="9"/>
      <color theme="1"/>
      <name val="Symbol"/>
      <family val="1"/>
      <charset val="2"/>
    </font>
    <font>
      <sz val="8"/>
      <name val="Calibri"/>
      <family val="2"/>
      <scheme val="minor"/>
    </font>
    <font>
      <b/>
      <sz val="10"/>
      <color theme="1"/>
      <name val="Arial Narrow"/>
      <family val="2"/>
    </font>
    <font>
      <i/>
      <sz val="11"/>
      <color rgb="FF0070C0"/>
      <name val="Calibri"/>
      <family val="2"/>
      <scheme val="minor"/>
    </font>
    <font>
      <i/>
      <sz val="12"/>
      <color theme="9" tint="-0.249977111117893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4F7D33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color theme="0" tint="-0.499984740745262"/>
      <name val="Calibri"/>
      <family val="1"/>
      <charset val="2"/>
      <scheme val="minor"/>
    </font>
    <font>
      <sz val="8"/>
      <color theme="0" tint="-0.499984740745262"/>
      <name val="Symbol"/>
      <family val="1"/>
      <charset val="2"/>
    </font>
    <font>
      <b/>
      <sz val="14"/>
      <color rgb="FFFF0000"/>
      <name val="Calibri"/>
      <family val="2"/>
      <scheme val="minor"/>
    </font>
    <font>
      <b/>
      <sz val="10"/>
      <color rgb="FFFF0000"/>
      <name val="Arial Narrow"/>
      <family val="2"/>
    </font>
    <font>
      <b/>
      <sz val="18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11"/>
      <color theme="5" tint="-0.249977111117893"/>
      <name val="Calibri"/>
      <family val="1"/>
      <charset val="2"/>
      <scheme val="minor"/>
    </font>
    <font>
      <sz val="11"/>
      <color theme="5" tint="-0.249977111117893"/>
      <name val="Symbol"/>
      <family val="1"/>
      <charset val="2"/>
    </font>
    <font>
      <sz val="11"/>
      <color theme="5" tint="-0.249977111117893"/>
      <name val="Calibri"/>
      <family val="2"/>
      <scheme val="minor"/>
    </font>
    <font>
      <b/>
      <sz val="11"/>
      <color theme="5" tint="-0.249977111117893"/>
      <name val="Arial Narrow"/>
      <family val="2"/>
    </font>
    <font>
      <b/>
      <sz val="10"/>
      <color theme="5" tint="-0.249977111117893"/>
      <name val="Calibri"/>
      <family val="2"/>
      <scheme val="minor"/>
    </font>
    <font>
      <i/>
      <sz val="11"/>
      <color theme="5" tint="-0.249977111117893"/>
      <name val="Calibri"/>
      <family val="2"/>
      <scheme val="minor"/>
    </font>
    <font>
      <i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rgb="FF0CB0A8"/>
      <name val="Calibri"/>
      <family val="2"/>
      <scheme val="minor"/>
    </font>
    <font>
      <b/>
      <sz val="10"/>
      <color rgb="FF0CB0A8"/>
      <name val="Calibri"/>
      <family val="2"/>
      <scheme val="minor"/>
    </font>
    <font>
      <b/>
      <sz val="8"/>
      <color rgb="FF0CB0A8"/>
      <name val="Arial Narrow"/>
      <family val="2"/>
    </font>
    <font>
      <sz val="11"/>
      <color theme="0" tint="-0.14999847407452621"/>
      <name val="Calibri"/>
      <family val="2"/>
      <scheme val="minor"/>
    </font>
    <font>
      <sz val="9"/>
      <color theme="0" tint="-0.14999847407452621"/>
      <name val="Calibri"/>
      <family val="1"/>
      <charset val="2"/>
      <scheme val="minor"/>
    </font>
    <font>
      <sz val="9"/>
      <color theme="0" tint="-0.14999847407452621"/>
      <name val="Symbol"/>
      <family val="1"/>
      <charset val="2"/>
    </font>
    <font>
      <sz val="9"/>
      <color theme="0" tint="-0.14999847407452621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b/>
      <i/>
      <sz val="10"/>
      <color theme="5" tint="-0.24997711111789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theme="9" tint="-0.499984740745262"/>
      <name val="Calibri"/>
      <family val="2"/>
      <scheme val="minor"/>
    </font>
    <font>
      <b/>
      <i/>
      <sz val="11"/>
      <color rgb="FF4F7D33"/>
      <name val="Calibri"/>
      <family val="2"/>
      <scheme val="minor"/>
    </font>
    <font>
      <b/>
      <sz val="8"/>
      <color theme="5" tint="-0.249977111117893"/>
      <name val="Arial Narrow"/>
      <family val="2"/>
    </font>
    <font>
      <b/>
      <sz val="11"/>
      <color rgb="FF806000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1"/>
      <name val="Symbol"/>
      <family val="1"/>
      <charset val="2"/>
    </font>
    <font>
      <b/>
      <sz val="11"/>
      <color theme="1"/>
      <name val="Calibri"/>
      <family val="1"/>
      <charset val="2"/>
      <scheme val="minor"/>
    </font>
    <font>
      <sz val="11"/>
      <color rgb="FFFF0000"/>
      <name val="Calibri"/>
      <family val="2"/>
      <scheme val="minor"/>
    </font>
    <font>
      <sz val="8"/>
      <color rgb="FF0CB0A8"/>
      <name val="Arial Narrow"/>
      <family val="2"/>
    </font>
    <font>
      <b/>
      <sz val="10"/>
      <color rgb="FF00B050"/>
      <name val="Calibri"/>
      <family val="2"/>
      <scheme val="minor"/>
    </font>
    <font>
      <b/>
      <sz val="7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9"/>
      <color rgb="FFFF0000"/>
      <name val="Arial Narrow"/>
      <family val="2"/>
    </font>
    <font>
      <b/>
      <sz val="11"/>
      <color rgb="FF0070C0"/>
      <name val="Calibri"/>
      <family val="1"/>
      <charset val="2"/>
      <scheme val="minor"/>
    </font>
    <font>
      <b/>
      <sz val="11"/>
      <color rgb="FF0070C0"/>
      <name val="Symbol"/>
      <family val="1"/>
      <charset val="2"/>
    </font>
    <font>
      <b/>
      <sz val="11"/>
      <color theme="5" tint="-0.249977111117893"/>
      <name val="Calibri"/>
      <family val="1"/>
      <charset val="2"/>
      <scheme val="minor"/>
    </font>
    <font>
      <b/>
      <sz val="11"/>
      <color theme="5" tint="-0.249977111117893"/>
      <name val="Symbol"/>
      <family val="1"/>
      <charset val="2"/>
    </font>
    <font>
      <b/>
      <sz val="11"/>
      <color theme="9" tint="-0.249977111117893"/>
      <name val="Calibri"/>
      <family val="1"/>
      <charset val="2"/>
      <scheme val="minor"/>
    </font>
    <font>
      <b/>
      <sz val="11"/>
      <color theme="9" tint="-0.249977111117893"/>
      <name val="Symbol"/>
      <family val="1"/>
      <charset val="2"/>
    </font>
    <font>
      <b/>
      <sz val="11"/>
      <color theme="1"/>
      <name val="Arial Narrow"/>
      <family val="2"/>
    </font>
    <font>
      <b/>
      <sz val="11"/>
      <color rgb="FFFF0000"/>
      <name val="Arial Narrow"/>
      <family val="2"/>
    </font>
    <font>
      <b/>
      <sz val="12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Symbol"/>
      <family val="1"/>
      <charset val="2"/>
    </font>
    <font>
      <b/>
      <sz val="12"/>
      <color theme="7" tint="-0.49998474074526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sz val="18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sz val="9"/>
      <name val="Calibri"/>
      <family val="1"/>
      <charset val="2"/>
      <scheme val="minor"/>
    </font>
    <font>
      <b/>
      <sz val="11"/>
      <color rgb="FF538135"/>
      <name val="Calibri"/>
      <family val="2"/>
      <scheme val="minor"/>
    </font>
    <font>
      <sz val="6"/>
      <color theme="0" tint="-0.14999847407452621"/>
      <name val="Arial Narrow"/>
      <family val="1"/>
      <charset val="2"/>
    </font>
    <font>
      <sz val="6"/>
      <color theme="0" tint="-0.14999847407452621"/>
      <name val="Symbol"/>
      <family val="1"/>
      <charset val="2"/>
    </font>
    <font>
      <sz val="6"/>
      <color theme="0" tint="-0.14999847407452621"/>
      <name val="Arial Narrow"/>
      <family val="2"/>
    </font>
    <font>
      <sz val="6"/>
      <color theme="0" tint="-0.14999847407452621"/>
      <name val="Calibri"/>
      <family val="2"/>
      <scheme val="minor"/>
    </font>
    <font>
      <sz val="6"/>
      <color theme="0" tint="-0.14999847407452621"/>
      <name val="Calibri"/>
      <family val="1"/>
      <charset val="2"/>
      <scheme val="minor"/>
    </font>
    <font>
      <sz val="6"/>
      <color theme="0" tint="-0.14999847407452621"/>
      <name val="Calibri"/>
      <family val="1"/>
      <charset val="2"/>
    </font>
    <font>
      <sz val="10"/>
      <color theme="0" tint="-0.14999847407452621"/>
      <name val="Arial Narrow"/>
      <family val="1"/>
      <charset val="2"/>
    </font>
    <font>
      <sz val="10"/>
      <color theme="0" tint="-0.14999847407452621"/>
      <name val="Symbol"/>
      <family val="1"/>
      <charset val="2"/>
    </font>
    <font>
      <sz val="8"/>
      <color theme="0" tint="-0.14999847407452621"/>
      <name val="Arial Narrow"/>
      <family val="2"/>
    </font>
    <font>
      <sz val="10"/>
      <color theme="0" tint="-0.14999847407452621"/>
      <name val="Arial Narrow"/>
      <family val="2"/>
    </font>
    <font>
      <sz val="8"/>
      <color theme="0" tint="-0.14999847407452621"/>
      <name val="Calibri"/>
      <family val="2"/>
      <scheme val="minor"/>
    </font>
    <font>
      <sz val="4"/>
      <color theme="0" tint="-0.14999847407452621"/>
      <name val="Calibri"/>
      <family val="1"/>
      <charset val="2"/>
      <scheme val="minor"/>
    </font>
    <font>
      <sz val="4"/>
      <color theme="0" tint="-0.14999847407452621"/>
      <name val="Symbol"/>
      <family val="1"/>
      <charset val="2"/>
    </font>
    <font>
      <sz val="4"/>
      <color theme="0" tint="-0.1499984740745262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39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/>
    <xf numFmtId="164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1" fillId="0" borderId="1" xfId="0" applyFont="1" applyBorder="1"/>
    <xf numFmtId="164" fontId="16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0" fontId="17" fillId="0" borderId="1" xfId="0" applyFont="1" applyBorder="1"/>
    <xf numFmtId="166" fontId="0" fillId="0" borderId="0" xfId="0" applyNumberFormat="1" applyAlignment="1">
      <alignment horizontal="center"/>
    </xf>
    <xf numFmtId="2" fontId="18" fillId="0" borderId="1" xfId="0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22" fillId="0" borderId="0" xfId="0" applyFont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2" fillId="0" borderId="1" xfId="0" applyFont="1" applyBorder="1"/>
    <xf numFmtId="164" fontId="23" fillId="0" borderId="1" xfId="0" applyNumberFormat="1" applyFont="1" applyBorder="1" applyAlignment="1">
      <alignment horizontal="center"/>
    </xf>
    <xf numFmtId="2" fontId="23" fillId="0" borderId="1" xfId="0" applyNumberFormat="1" applyFont="1" applyBorder="1" applyAlignment="1">
      <alignment horizontal="center"/>
    </xf>
    <xf numFmtId="0" fontId="23" fillId="0" borderId="1" xfId="0" applyFont="1" applyBorder="1"/>
    <xf numFmtId="0" fontId="14" fillId="0" borderId="1" xfId="0" applyFont="1" applyBorder="1"/>
    <xf numFmtId="164" fontId="24" fillId="0" borderId="1" xfId="0" applyNumberFormat="1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0" fontId="24" fillId="0" borderId="1" xfId="0" applyFont="1" applyBorder="1"/>
    <xf numFmtId="164" fontId="25" fillId="0" borderId="1" xfId="0" applyNumberFormat="1" applyFont="1" applyBorder="1" applyAlignment="1">
      <alignment horizontal="center"/>
    </xf>
    <xf numFmtId="2" fontId="25" fillId="0" borderId="1" xfId="0" applyNumberFormat="1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2" fontId="27" fillId="0" borderId="2" xfId="0" applyNumberFormat="1" applyFont="1" applyFill="1" applyBorder="1" applyAlignment="1">
      <alignment horizontal="center"/>
    </xf>
    <xf numFmtId="164" fontId="27" fillId="0" borderId="2" xfId="0" applyNumberFormat="1" applyFont="1" applyFill="1" applyBorder="1" applyAlignment="1">
      <alignment horizontal="center"/>
    </xf>
    <xf numFmtId="2" fontId="28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29" fillId="2" borderId="0" xfId="0" applyFont="1" applyFill="1"/>
    <xf numFmtId="0" fontId="30" fillId="2" borderId="0" xfId="0" applyFont="1" applyFill="1"/>
    <xf numFmtId="2" fontId="32" fillId="0" borderId="1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4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35" fillId="0" borderId="0" xfId="0" applyFont="1"/>
    <xf numFmtId="2" fontId="38" fillId="0" borderId="0" xfId="0" applyNumberFormat="1" applyFont="1" applyAlignment="1">
      <alignment horizontal="center"/>
    </xf>
    <xf numFmtId="165" fontId="38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1" xfId="0" applyFont="1" applyBorder="1" applyAlignment="1">
      <alignment horizontal="center"/>
    </xf>
    <xf numFmtId="164" fontId="46" fillId="0" borderId="1" xfId="0" applyNumberFormat="1" applyFont="1" applyBorder="1" applyAlignment="1">
      <alignment horizontal="center"/>
    </xf>
    <xf numFmtId="2" fontId="46" fillId="0" borderId="1" xfId="0" applyNumberFormat="1" applyFont="1" applyBorder="1" applyAlignment="1">
      <alignment horizontal="center"/>
    </xf>
    <xf numFmtId="2" fontId="47" fillId="0" borderId="1" xfId="0" applyNumberFormat="1" applyFont="1" applyBorder="1" applyAlignment="1">
      <alignment horizontal="center"/>
    </xf>
    <xf numFmtId="164" fontId="47" fillId="0" borderId="1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164" fontId="48" fillId="0" borderId="1" xfId="0" applyNumberFormat="1" applyFont="1" applyBorder="1" applyAlignment="1">
      <alignment horizontal="center"/>
    </xf>
    <xf numFmtId="2" fontId="48" fillId="0" borderId="1" xfId="0" applyNumberFormat="1" applyFont="1" applyBorder="1" applyAlignment="1">
      <alignment horizontal="center"/>
    </xf>
    <xf numFmtId="2" fontId="49" fillId="0" borderId="1" xfId="0" applyNumberFormat="1" applyFont="1" applyBorder="1" applyAlignment="1">
      <alignment horizontal="center"/>
    </xf>
    <xf numFmtId="2" fontId="50" fillId="0" borderId="1" xfId="0" applyNumberFormat="1" applyFont="1" applyBorder="1" applyAlignment="1">
      <alignment horizontal="center"/>
    </xf>
    <xf numFmtId="164" fontId="51" fillId="0" borderId="1" xfId="0" applyNumberFormat="1" applyFont="1" applyBorder="1" applyAlignment="1">
      <alignment horizontal="center"/>
    </xf>
    <xf numFmtId="0" fontId="52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2" fontId="52" fillId="0" borderId="0" xfId="0" applyNumberFormat="1" applyFont="1" applyAlignment="1">
      <alignment horizontal="center"/>
    </xf>
    <xf numFmtId="165" fontId="52" fillId="0" borderId="0" xfId="0" applyNumberFormat="1" applyFont="1" applyAlignment="1">
      <alignment horizontal="center"/>
    </xf>
    <xf numFmtId="0" fontId="52" fillId="0" borderId="0" xfId="0" applyFont="1"/>
    <xf numFmtId="2" fontId="2" fillId="0" borderId="1" xfId="0" applyNumberFormat="1" applyFont="1" applyBorder="1" applyAlignment="1" applyProtection="1">
      <alignment horizontal="center"/>
      <protection locked="0"/>
    </xf>
    <xf numFmtId="2" fontId="5" fillId="0" borderId="1" xfId="0" applyNumberFormat="1" applyFont="1" applyBorder="1" applyAlignment="1" applyProtection="1">
      <alignment horizontal="center"/>
      <protection locked="0"/>
    </xf>
    <xf numFmtId="2" fontId="31" fillId="0" borderId="1" xfId="0" applyNumberFormat="1" applyFont="1" applyBorder="1" applyAlignment="1" applyProtection="1">
      <alignment horizontal="center"/>
      <protection locked="0"/>
    </xf>
    <xf numFmtId="2" fontId="48" fillId="0" borderId="1" xfId="0" applyNumberFormat="1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164" fontId="5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0" fillId="0" borderId="0" xfId="0" applyProtection="1"/>
    <xf numFmtId="0" fontId="3" fillId="0" borderId="0" xfId="0" applyFont="1" applyAlignment="1" applyProtection="1">
      <alignment horizontal="center"/>
    </xf>
    <xf numFmtId="164" fontId="5" fillId="0" borderId="0" xfId="0" applyNumberFormat="1" applyFont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2" fontId="7" fillId="0" borderId="0" xfId="0" applyNumberFormat="1" applyFont="1" applyAlignment="1" applyProtection="1">
      <alignment horizontal="center"/>
    </xf>
    <xf numFmtId="166" fontId="0" fillId="0" borderId="0" xfId="0" applyNumberForma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39" fillId="0" borderId="0" xfId="0" applyFont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0" fontId="44" fillId="0" borderId="0" xfId="0" applyFont="1" applyAlignment="1" applyProtection="1">
      <alignment horizontal="center"/>
    </xf>
    <xf numFmtId="0" fontId="35" fillId="0" borderId="0" xfId="0" applyFont="1" applyAlignment="1" applyProtection="1">
      <alignment horizontal="center"/>
    </xf>
    <xf numFmtId="0" fontId="36" fillId="0" borderId="0" xfId="0" applyFont="1" applyAlignment="1" applyProtection="1">
      <alignment horizontal="center"/>
    </xf>
    <xf numFmtId="164" fontId="38" fillId="0" borderId="0" xfId="0" applyNumberFormat="1" applyFont="1" applyAlignment="1" applyProtection="1">
      <alignment horizontal="center"/>
    </xf>
    <xf numFmtId="0" fontId="33" fillId="0" borderId="0" xfId="0" applyFont="1" applyAlignment="1" applyProtection="1">
      <alignment horizontal="center"/>
    </xf>
    <xf numFmtId="0" fontId="35" fillId="0" borderId="0" xfId="0" applyFont="1" applyProtection="1"/>
    <xf numFmtId="0" fontId="38" fillId="0" borderId="0" xfId="0" applyFont="1" applyAlignment="1" applyProtection="1">
      <alignment horizontal="center"/>
    </xf>
    <xf numFmtId="2" fontId="38" fillId="0" borderId="0" xfId="0" applyNumberFormat="1" applyFont="1" applyAlignment="1" applyProtection="1">
      <alignment horizontal="center"/>
    </xf>
    <xf numFmtId="165" fontId="38" fillId="0" borderId="0" xfId="0" applyNumberFormat="1" applyFont="1" applyAlignment="1" applyProtection="1">
      <alignment horizontal="center"/>
    </xf>
    <xf numFmtId="0" fontId="42" fillId="0" borderId="0" xfId="0" applyFont="1" applyAlignment="1" applyProtection="1">
      <alignment horizontal="center"/>
    </xf>
    <xf numFmtId="2" fontId="0" fillId="0" borderId="0" xfId="0" applyNumberFormat="1" applyAlignment="1" applyProtection="1">
      <alignment horizontal="center"/>
    </xf>
    <xf numFmtId="164" fontId="0" fillId="0" borderId="0" xfId="0" applyNumberFormat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0" fontId="26" fillId="0" borderId="1" xfId="0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center"/>
    </xf>
    <xf numFmtId="0" fontId="15" fillId="0" borderId="1" xfId="0" applyFont="1" applyBorder="1" applyAlignment="1" applyProtection="1">
      <alignment horizontal="center"/>
    </xf>
    <xf numFmtId="0" fontId="45" fillId="0" borderId="1" xfId="0" applyFont="1" applyBorder="1" applyAlignment="1" applyProtection="1">
      <alignment horizontal="center"/>
    </xf>
    <xf numFmtId="0" fontId="0" fillId="0" borderId="1" xfId="0" applyBorder="1" applyProtection="1"/>
    <xf numFmtId="2" fontId="2" fillId="0" borderId="1" xfId="0" applyNumberFormat="1" applyFont="1" applyBorder="1" applyAlignment="1" applyProtection="1">
      <alignment horizontal="center"/>
    </xf>
    <xf numFmtId="164" fontId="2" fillId="0" borderId="1" xfId="0" applyNumberFormat="1" applyFont="1" applyBorder="1" applyAlignment="1" applyProtection="1">
      <alignment horizontal="center"/>
    </xf>
    <xf numFmtId="2" fontId="21" fillId="0" borderId="1" xfId="0" applyNumberFormat="1" applyFont="1" applyBorder="1" applyAlignment="1" applyProtection="1">
      <alignment horizontal="center"/>
    </xf>
    <xf numFmtId="0" fontId="2" fillId="0" borderId="1" xfId="0" applyFont="1" applyBorder="1" applyProtection="1"/>
    <xf numFmtId="2" fontId="5" fillId="0" borderId="1" xfId="0" applyNumberFormat="1" applyFont="1" applyBorder="1" applyAlignment="1" applyProtection="1">
      <alignment horizontal="center"/>
    </xf>
    <xf numFmtId="164" fontId="5" fillId="0" borderId="1" xfId="0" applyNumberFormat="1" applyFont="1" applyBorder="1" applyAlignment="1" applyProtection="1">
      <alignment horizontal="center"/>
    </xf>
    <xf numFmtId="2" fontId="20" fillId="0" borderId="1" xfId="0" applyNumberFormat="1" applyFont="1" applyBorder="1" applyAlignment="1" applyProtection="1">
      <alignment horizontal="center"/>
    </xf>
    <xf numFmtId="2" fontId="6" fillId="0" borderId="1" xfId="0" applyNumberFormat="1" applyFont="1" applyBorder="1" applyAlignment="1" applyProtection="1">
      <alignment horizontal="center"/>
    </xf>
    <xf numFmtId="164" fontId="6" fillId="0" borderId="1" xfId="0" applyNumberFormat="1" applyFont="1" applyBorder="1" applyAlignment="1" applyProtection="1">
      <alignment horizontal="center"/>
    </xf>
    <xf numFmtId="164" fontId="15" fillId="0" borderId="1" xfId="0" applyNumberFormat="1" applyFont="1" applyBorder="1" applyAlignment="1" applyProtection="1">
      <alignment horizontal="center"/>
    </xf>
    <xf numFmtId="0" fontId="1" fillId="0" borderId="1" xfId="0" applyFont="1" applyBorder="1" applyProtection="1"/>
    <xf numFmtId="164" fontId="46" fillId="0" borderId="1" xfId="0" applyNumberFormat="1" applyFont="1" applyBorder="1" applyAlignment="1" applyProtection="1">
      <alignment horizontal="center"/>
    </xf>
    <xf numFmtId="2" fontId="46" fillId="0" borderId="1" xfId="0" applyNumberFormat="1" applyFont="1" applyBorder="1" applyAlignment="1" applyProtection="1">
      <alignment horizontal="center"/>
    </xf>
    <xf numFmtId="2" fontId="19" fillId="0" borderId="1" xfId="0" applyNumberFormat="1" applyFont="1" applyBorder="1" applyAlignment="1" applyProtection="1">
      <alignment horizontal="center"/>
    </xf>
    <xf numFmtId="164" fontId="19" fillId="0" borderId="1" xfId="0" applyNumberFormat="1" applyFont="1" applyBorder="1" applyAlignment="1" applyProtection="1">
      <alignment horizontal="center"/>
    </xf>
    <xf numFmtId="0" fontId="17" fillId="0" borderId="1" xfId="0" applyFont="1" applyBorder="1" applyProtection="1"/>
    <xf numFmtId="0" fontId="23" fillId="0" borderId="1" xfId="0" applyFont="1" applyBorder="1" applyProtection="1"/>
    <xf numFmtId="0" fontId="14" fillId="0" borderId="1" xfId="0" applyFont="1" applyBorder="1" applyProtection="1"/>
    <xf numFmtId="164" fontId="16" fillId="0" borderId="1" xfId="0" applyNumberFormat="1" applyFont="1" applyBorder="1" applyAlignment="1" applyProtection="1">
      <alignment horizontal="center"/>
    </xf>
    <xf numFmtId="2" fontId="16" fillId="0" borderId="1" xfId="0" applyNumberFormat="1" applyFont="1" applyBorder="1" applyAlignment="1" applyProtection="1">
      <alignment horizontal="center"/>
    </xf>
    <xf numFmtId="2" fontId="32" fillId="0" borderId="1" xfId="0" applyNumberFormat="1" applyFont="1" applyBorder="1" applyAlignment="1" applyProtection="1">
      <alignment horizontal="center"/>
    </xf>
    <xf numFmtId="164" fontId="25" fillId="0" borderId="1" xfId="0" applyNumberFormat="1" applyFont="1" applyBorder="1" applyAlignment="1" applyProtection="1">
      <alignment horizontal="center"/>
    </xf>
    <xf numFmtId="2" fontId="25" fillId="0" borderId="1" xfId="0" applyNumberFormat="1" applyFont="1" applyBorder="1" applyAlignment="1" applyProtection="1">
      <alignment horizontal="center"/>
    </xf>
    <xf numFmtId="2" fontId="47" fillId="0" borderId="1" xfId="0" applyNumberFormat="1" applyFont="1" applyBorder="1" applyAlignment="1" applyProtection="1">
      <alignment horizontal="center"/>
    </xf>
    <xf numFmtId="164" fontId="47" fillId="0" borderId="1" xfId="0" applyNumberFormat="1" applyFont="1" applyBorder="1" applyAlignment="1" applyProtection="1">
      <alignment horizontal="center"/>
    </xf>
    <xf numFmtId="0" fontId="24" fillId="0" borderId="1" xfId="0" applyFont="1" applyBorder="1" applyProtection="1"/>
    <xf numFmtId="0" fontId="0" fillId="0" borderId="0" xfId="0" applyFont="1" applyProtection="1"/>
    <xf numFmtId="2" fontId="48" fillId="0" borderId="1" xfId="0" applyNumberFormat="1" applyFont="1" applyBorder="1" applyAlignment="1" applyProtection="1">
      <alignment horizontal="center"/>
    </xf>
    <xf numFmtId="164" fontId="48" fillId="0" borderId="1" xfId="0" applyNumberFormat="1" applyFont="1" applyBorder="1" applyAlignment="1" applyProtection="1">
      <alignment horizontal="center"/>
    </xf>
    <xf numFmtId="2" fontId="49" fillId="0" borderId="1" xfId="0" applyNumberFormat="1" applyFont="1" applyBorder="1" applyAlignment="1" applyProtection="1">
      <alignment horizontal="center"/>
    </xf>
    <xf numFmtId="2" fontId="50" fillId="0" borderId="1" xfId="0" applyNumberFormat="1" applyFont="1" applyBorder="1" applyAlignment="1" applyProtection="1">
      <alignment horizontal="center"/>
    </xf>
    <xf numFmtId="164" fontId="51" fillId="0" borderId="1" xfId="0" applyNumberFormat="1" applyFont="1" applyBorder="1" applyAlignment="1" applyProtection="1">
      <alignment horizontal="center"/>
    </xf>
    <xf numFmtId="2" fontId="31" fillId="0" borderId="0" xfId="0" applyNumberFormat="1" applyFont="1" applyAlignment="1">
      <alignment horizontal="center"/>
    </xf>
    <xf numFmtId="0" fontId="55" fillId="0" borderId="0" xfId="0" applyFont="1"/>
    <xf numFmtId="0" fontId="0" fillId="0" borderId="1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167" fontId="2" fillId="0" borderId="1" xfId="0" applyNumberFormat="1" applyFont="1" applyBorder="1" applyAlignment="1" applyProtection="1">
      <alignment horizontal="center"/>
    </xf>
    <xf numFmtId="0" fontId="59" fillId="0" borderId="1" xfId="0" applyFont="1" applyBorder="1" applyAlignment="1" applyProtection="1">
      <alignment horizontal="center"/>
    </xf>
    <xf numFmtId="0" fontId="61" fillId="0" borderId="1" xfId="0" applyFont="1" applyBorder="1" applyAlignment="1" applyProtection="1">
      <alignment horizontal="center"/>
    </xf>
    <xf numFmtId="0" fontId="62" fillId="0" borderId="1" xfId="0" applyFont="1" applyBorder="1" applyAlignment="1" applyProtection="1">
      <alignment horizontal="center"/>
    </xf>
    <xf numFmtId="164" fontId="61" fillId="0" borderId="1" xfId="0" applyNumberFormat="1" applyFont="1" applyBorder="1" applyAlignment="1" applyProtection="1">
      <alignment horizontal="center"/>
    </xf>
    <xf numFmtId="2" fontId="61" fillId="0" borderId="1" xfId="0" applyNumberFormat="1" applyFont="1" applyBorder="1" applyAlignment="1" applyProtection="1">
      <alignment horizontal="center"/>
    </xf>
    <xf numFmtId="2" fontId="63" fillId="0" borderId="1" xfId="0" applyNumberFormat="1" applyFont="1" applyBorder="1" applyAlignment="1" applyProtection="1">
      <alignment horizontal="center"/>
    </xf>
    <xf numFmtId="164" fontId="64" fillId="0" borderId="1" xfId="0" applyNumberFormat="1" applyFont="1" applyBorder="1" applyAlignment="1" applyProtection="1">
      <alignment horizontal="center"/>
    </xf>
    <xf numFmtId="2" fontId="64" fillId="0" borderId="1" xfId="0" applyNumberFormat="1" applyFont="1" applyBorder="1" applyAlignment="1" applyProtection="1">
      <alignment horizontal="center"/>
    </xf>
    <xf numFmtId="164" fontId="65" fillId="0" borderId="1" xfId="0" applyNumberFormat="1" applyFont="1" applyBorder="1" applyAlignment="1" applyProtection="1">
      <alignment horizontal="center"/>
    </xf>
    <xf numFmtId="2" fontId="65" fillId="0" borderId="1" xfId="0" applyNumberFormat="1" applyFont="1" applyBorder="1" applyAlignment="1" applyProtection="1">
      <alignment horizontal="center"/>
    </xf>
    <xf numFmtId="164" fontId="66" fillId="0" borderId="1" xfId="0" applyNumberFormat="1" applyFont="1" applyBorder="1" applyAlignment="1" applyProtection="1">
      <alignment horizontal="center"/>
    </xf>
    <xf numFmtId="2" fontId="67" fillId="0" borderId="2" xfId="0" applyNumberFormat="1" applyFont="1" applyFill="1" applyBorder="1" applyAlignment="1" applyProtection="1">
      <alignment horizontal="center"/>
    </xf>
    <xf numFmtId="164" fontId="67" fillId="0" borderId="2" xfId="0" applyNumberFormat="1" applyFont="1" applyFill="1" applyBorder="1" applyAlignment="1" applyProtection="1">
      <alignment horizontal="center"/>
    </xf>
    <xf numFmtId="2" fontId="68" fillId="0" borderId="1" xfId="0" applyNumberFormat="1" applyFont="1" applyBorder="1" applyAlignment="1" applyProtection="1">
      <alignment horizontal="center"/>
    </xf>
    <xf numFmtId="167" fontId="14" fillId="0" borderId="1" xfId="0" applyNumberFormat="1" applyFont="1" applyBorder="1" applyAlignment="1" applyProtection="1">
      <alignment horizontal="center"/>
      <protection locked="0"/>
    </xf>
    <xf numFmtId="164" fontId="74" fillId="0" borderId="1" xfId="0" applyNumberFormat="1" applyFont="1" applyBorder="1" applyAlignment="1" applyProtection="1">
      <alignment horizontal="center"/>
    </xf>
    <xf numFmtId="2" fontId="74" fillId="0" borderId="1" xfId="0" applyNumberFormat="1" applyFont="1" applyBorder="1" applyAlignment="1" applyProtection="1">
      <alignment horizontal="center"/>
    </xf>
    <xf numFmtId="2" fontId="75" fillId="0" borderId="1" xfId="0" applyNumberFormat="1" applyFont="1" applyBorder="1" applyAlignment="1" applyProtection="1">
      <alignment horizontal="center"/>
    </xf>
    <xf numFmtId="2" fontId="76" fillId="0" borderId="1" xfId="0" applyNumberFormat="1" applyFont="1" applyBorder="1" applyAlignment="1" applyProtection="1">
      <alignment horizontal="center"/>
    </xf>
    <xf numFmtId="164" fontId="76" fillId="0" borderId="1" xfId="0" applyNumberFormat="1" applyFont="1" applyBorder="1" applyAlignment="1" applyProtection="1">
      <alignment horizontal="center"/>
    </xf>
    <xf numFmtId="2" fontId="77" fillId="0" borderId="1" xfId="0" applyNumberFormat="1" applyFont="1" applyBorder="1" applyAlignment="1" applyProtection="1">
      <alignment horizontal="center"/>
      <protection locked="0"/>
    </xf>
    <xf numFmtId="2" fontId="78" fillId="0" borderId="1" xfId="0" applyNumberFormat="1" applyFont="1" applyBorder="1" applyAlignment="1" applyProtection="1">
      <alignment horizontal="center"/>
    </xf>
    <xf numFmtId="164" fontId="79" fillId="0" borderId="1" xfId="0" applyNumberFormat="1" applyFont="1" applyBorder="1" applyAlignment="1" applyProtection="1">
      <alignment horizontal="center"/>
    </xf>
    <xf numFmtId="2" fontId="66" fillId="0" borderId="2" xfId="0" applyNumberFormat="1" applyFont="1" applyFill="1" applyBorder="1" applyAlignment="1" applyProtection="1">
      <alignment horizontal="center"/>
    </xf>
    <xf numFmtId="164" fontId="66" fillId="0" borderId="2" xfId="0" applyNumberFormat="1" applyFont="1" applyFill="1" applyBorder="1" applyAlignment="1" applyProtection="1">
      <alignment horizontal="center"/>
    </xf>
    <xf numFmtId="0" fontId="80" fillId="2" borderId="0" xfId="0" applyFont="1" applyFill="1" applyProtection="1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84" fillId="0" borderId="1" xfId="0" applyFont="1" applyBorder="1" applyAlignment="1">
      <alignment horizontal="center"/>
    </xf>
    <xf numFmtId="166" fontId="0" fillId="0" borderId="1" xfId="0" applyNumberFormat="1" applyFont="1" applyBorder="1" applyAlignment="1">
      <alignment horizontal="center"/>
    </xf>
    <xf numFmtId="0" fontId="82" fillId="0" borderId="4" xfId="0" applyFont="1" applyBorder="1" applyAlignment="1" applyProtection="1">
      <alignment horizontal="center"/>
    </xf>
    <xf numFmtId="166" fontId="0" fillId="0" borderId="4" xfId="0" applyNumberFormat="1" applyFont="1" applyBorder="1" applyAlignment="1" applyProtection="1">
      <alignment horizontal="center"/>
    </xf>
    <xf numFmtId="0" fontId="86" fillId="2" borderId="1" xfId="0" applyFont="1" applyFill="1" applyBorder="1" applyProtection="1"/>
    <xf numFmtId="2" fontId="85" fillId="0" borderId="1" xfId="0" applyNumberFormat="1" applyFont="1" applyBorder="1" applyAlignment="1" applyProtection="1">
      <alignment horizontal="center"/>
    </xf>
    <xf numFmtId="166" fontId="85" fillId="0" borderId="4" xfId="0" applyNumberFormat="1" applyFont="1" applyBorder="1" applyAlignment="1" applyProtection="1">
      <alignment horizontal="center"/>
    </xf>
    <xf numFmtId="166" fontId="85" fillId="0" borderId="1" xfId="0" applyNumberFormat="1" applyFont="1" applyBorder="1" applyAlignment="1">
      <alignment horizontal="center"/>
    </xf>
    <xf numFmtId="166" fontId="2" fillId="0" borderId="4" xfId="0" applyNumberFormat="1" applyFont="1" applyBorder="1" applyAlignment="1" applyProtection="1">
      <alignment horizontal="center"/>
    </xf>
    <xf numFmtId="166" fontId="2" fillId="0" borderId="1" xfId="0" applyNumberFormat="1" applyFont="1" applyBorder="1" applyAlignment="1">
      <alignment horizontal="center"/>
    </xf>
    <xf numFmtId="164" fontId="23" fillId="0" borderId="1" xfId="0" applyNumberFormat="1" applyFont="1" applyBorder="1" applyAlignment="1" applyProtection="1">
      <alignment horizontal="center"/>
    </xf>
    <xf numFmtId="2" fontId="23" fillId="0" borderId="1" xfId="0" applyNumberFormat="1" applyFont="1" applyBorder="1" applyAlignment="1" applyProtection="1">
      <alignment horizontal="center"/>
    </xf>
    <xf numFmtId="2" fontId="87" fillId="0" borderId="1" xfId="0" applyNumberFormat="1" applyFont="1" applyBorder="1" applyAlignment="1" applyProtection="1">
      <alignment horizontal="center"/>
    </xf>
    <xf numFmtId="166" fontId="23" fillId="0" borderId="4" xfId="0" applyNumberFormat="1" applyFont="1" applyBorder="1" applyAlignment="1" applyProtection="1">
      <alignment horizontal="center"/>
    </xf>
    <xf numFmtId="166" fontId="23" fillId="0" borderId="1" xfId="0" applyNumberFormat="1" applyFont="1" applyBorder="1" applyAlignment="1">
      <alignment horizontal="center"/>
    </xf>
    <xf numFmtId="2" fontId="85" fillId="0" borderId="1" xfId="0" applyNumberFormat="1" applyFont="1" applyFill="1" applyBorder="1" applyAlignment="1" applyProtection="1">
      <alignment horizontal="center"/>
    </xf>
    <xf numFmtId="164" fontId="89" fillId="0" borderId="1" xfId="0" applyNumberFormat="1" applyFont="1" applyBorder="1" applyAlignment="1">
      <alignment horizontal="center"/>
    </xf>
    <xf numFmtId="164" fontId="90" fillId="0" borderId="1" xfId="0" applyNumberFormat="1" applyFont="1" applyBorder="1" applyAlignment="1">
      <alignment horizontal="center"/>
    </xf>
    <xf numFmtId="166" fontId="76" fillId="0" borderId="1" xfId="0" applyNumberFormat="1" applyFont="1" applyBorder="1" applyAlignment="1">
      <alignment horizontal="center"/>
    </xf>
    <xf numFmtId="166" fontId="90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 applyProtection="1">
      <alignment horizontal="center"/>
    </xf>
    <xf numFmtId="2" fontId="91" fillId="0" borderId="1" xfId="0" applyNumberFormat="1" applyFont="1" applyBorder="1" applyAlignment="1" applyProtection="1">
      <alignment horizontal="center"/>
    </xf>
    <xf numFmtId="0" fontId="93" fillId="0" borderId="1" xfId="0" applyFont="1" applyBorder="1" applyAlignment="1" applyProtection="1">
      <alignment horizontal="center"/>
    </xf>
    <xf numFmtId="0" fontId="95" fillId="0" borderId="1" xfId="0" applyFont="1" applyBorder="1" applyAlignment="1" applyProtection="1">
      <alignment horizontal="center"/>
    </xf>
    <xf numFmtId="0" fontId="66" fillId="0" borderId="1" xfId="0" applyFont="1" applyBorder="1" applyAlignment="1" applyProtection="1">
      <alignment horizontal="center"/>
    </xf>
    <xf numFmtId="0" fontId="97" fillId="0" borderId="1" xfId="0" applyFont="1" applyBorder="1" applyAlignment="1" applyProtection="1">
      <alignment horizontal="center"/>
    </xf>
    <xf numFmtId="0" fontId="99" fillId="0" borderId="1" xfId="0" applyFont="1" applyBorder="1" applyAlignment="1" applyProtection="1">
      <alignment horizontal="center"/>
    </xf>
    <xf numFmtId="0" fontId="106" fillId="0" borderId="0" xfId="0" applyFont="1"/>
    <xf numFmtId="0" fontId="107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58" fillId="0" borderId="0" xfId="0" applyFont="1" applyBorder="1"/>
    <xf numFmtId="0" fontId="0" fillId="0" borderId="0" xfId="0" applyBorder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/>
    <xf numFmtId="0" fontId="2" fillId="0" borderId="0" xfId="0" applyFont="1" applyBorder="1" applyAlignment="1">
      <alignment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3" borderId="3" xfId="0" applyFill="1" applyBorder="1" applyProtection="1"/>
    <xf numFmtId="0" fontId="2" fillId="3" borderId="3" xfId="0" applyFont="1" applyFill="1" applyBorder="1" applyProtection="1"/>
    <xf numFmtId="0" fontId="1" fillId="3" borderId="3" xfId="0" applyFont="1" applyFill="1" applyBorder="1" applyProtection="1"/>
    <xf numFmtId="0" fontId="17" fillId="3" borderId="3" xfId="0" applyFont="1" applyFill="1" applyBorder="1" applyProtection="1"/>
    <xf numFmtId="0" fontId="23" fillId="3" borderId="3" xfId="0" applyFont="1" applyFill="1" applyBorder="1" applyProtection="1"/>
    <xf numFmtId="0" fontId="14" fillId="3" borderId="3" xfId="0" applyFont="1" applyFill="1" applyBorder="1" applyProtection="1"/>
    <xf numFmtId="0" fontId="24" fillId="3" borderId="3" xfId="0" applyFont="1" applyFill="1" applyBorder="1" applyProtection="1"/>
    <xf numFmtId="0" fontId="105" fillId="0" borderId="0" xfId="0" applyFont="1" applyBorder="1" applyAlignment="1">
      <alignment horizontal="left"/>
    </xf>
    <xf numFmtId="0" fontId="108" fillId="0" borderId="3" xfId="0" applyFont="1" applyBorder="1" applyAlignment="1" applyProtection="1">
      <alignment horizontal="center"/>
    </xf>
    <xf numFmtId="0" fontId="108" fillId="0" borderId="13" xfId="0" applyFont="1" applyBorder="1"/>
    <xf numFmtId="0" fontId="104" fillId="0" borderId="4" xfId="0" applyFont="1" applyBorder="1"/>
    <xf numFmtId="0" fontId="101" fillId="0" borderId="3" xfId="0" applyFont="1" applyBorder="1" applyAlignment="1" applyProtection="1">
      <alignment horizontal="center"/>
    </xf>
    <xf numFmtId="0" fontId="5" fillId="0" borderId="13" xfId="0" applyFont="1" applyBorder="1" applyAlignment="1" applyProtection="1">
      <alignment horizontal="center"/>
    </xf>
    <xf numFmtId="0" fontId="101" fillId="0" borderId="13" xfId="0" applyFont="1" applyBorder="1" applyAlignment="1" applyProtection="1">
      <alignment horizontal="center"/>
    </xf>
    <xf numFmtId="0" fontId="5" fillId="0" borderId="4" xfId="0" applyFont="1" applyBorder="1" applyAlignment="1" applyProtection="1">
      <alignment horizontal="center"/>
    </xf>
    <xf numFmtId="2" fontId="1" fillId="0" borderId="1" xfId="0" applyNumberFormat="1" applyFont="1" applyBorder="1" applyAlignment="1" applyProtection="1">
      <alignment horizontal="center"/>
      <protection locked="0"/>
    </xf>
    <xf numFmtId="2" fontId="16" fillId="0" borderId="1" xfId="0" applyNumberFormat="1" applyFont="1" applyBorder="1" applyAlignment="1" applyProtection="1">
      <alignment horizontal="center"/>
      <protection locked="0"/>
    </xf>
    <xf numFmtId="167" fontId="109" fillId="0" borderId="1" xfId="0" applyNumberFormat="1" applyFont="1" applyBorder="1" applyAlignment="1" applyProtection="1">
      <alignment horizontal="center"/>
      <protection locked="0"/>
    </xf>
    <xf numFmtId="2" fontId="110" fillId="0" borderId="1" xfId="0" applyNumberFormat="1" applyFont="1" applyBorder="1" applyAlignment="1" applyProtection="1">
      <alignment horizontal="center"/>
      <protection locked="0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02" fillId="0" borderId="0" xfId="0" applyFont="1" applyBorder="1"/>
    <xf numFmtId="0" fontId="57" fillId="0" borderId="0" xfId="0" applyFont="1" applyBorder="1"/>
    <xf numFmtId="0" fontId="0" fillId="0" borderId="18" xfId="0" applyBorder="1"/>
    <xf numFmtId="0" fontId="0" fillId="0" borderId="1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</xf>
    <xf numFmtId="0" fontId="0" fillId="0" borderId="0" xfId="0" applyBorder="1" applyProtection="1"/>
    <xf numFmtId="0" fontId="3" fillId="0" borderId="0" xfId="0" applyFont="1" applyBorder="1" applyAlignment="1" applyProtection="1">
      <alignment horizontal="center"/>
    </xf>
    <xf numFmtId="0" fontId="81" fillId="0" borderId="0" xfId="0" applyFont="1" applyBorder="1" applyAlignment="1">
      <alignment vertical="center"/>
    </xf>
    <xf numFmtId="0" fontId="0" fillId="0" borderId="0" xfId="0" applyFont="1" applyBorder="1" applyAlignment="1" applyProtection="1">
      <alignment horizontal="center"/>
    </xf>
    <xf numFmtId="164" fontId="0" fillId="0" borderId="0" xfId="0" applyNumberFormat="1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/>
    </xf>
    <xf numFmtId="2" fontId="7" fillId="0" borderId="0" xfId="0" applyNumberFormat="1" applyFont="1" applyBorder="1" applyAlignment="1" applyProtection="1">
      <alignment horizontal="center"/>
    </xf>
    <xf numFmtId="166" fontId="0" fillId="0" borderId="0" xfId="0" applyNumberFormat="1" applyBorder="1" applyAlignment="1" applyProtection="1">
      <alignment horizontal="center"/>
    </xf>
    <xf numFmtId="0" fontId="1" fillId="0" borderId="0" xfId="0" applyFont="1" applyBorder="1"/>
    <xf numFmtId="0" fontId="7" fillId="0" borderId="0" xfId="0" applyFont="1" applyBorder="1" applyAlignment="1" applyProtection="1">
      <alignment horizontal="center"/>
    </xf>
    <xf numFmtId="0" fontId="35" fillId="0" borderId="17" xfId="0" applyFont="1" applyBorder="1" applyAlignment="1" applyProtection="1">
      <alignment horizontal="center"/>
    </xf>
    <xf numFmtId="0" fontId="35" fillId="0" borderId="0" xfId="0" applyFont="1" applyBorder="1" applyAlignment="1" applyProtection="1">
      <alignment horizontal="center"/>
    </xf>
    <xf numFmtId="0" fontId="35" fillId="0" borderId="0" xfId="0" applyFont="1" applyBorder="1" applyProtection="1"/>
    <xf numFmtId="0" fontId="35" fillId="0" borderId="0" xfId="0" applyFont="1" applyBorder="1"/>
    <xf numFmtId="0" fontId="35" fillId="0" borderId="18" xfId="0" applyFont="1" applyBorder="1"/>
    <xf numFmtId="0" fontId="38" fillId="0" borderId="17" xfId="0" applyFont="1" applyBorder="1" applyAlignment="1" applyProtection="1">
      <alignment horizontal="center"/>
    </xf>
    <xf numFmtId="0" fontId="70" fillId="0" borderId="17" xfId="0" applyFont="1" applyBorder="1" applyAlignment="1" applyProtection="1">
      <alignment horizontal="center"/>
    </xf>
    <xf numFmtId="0" fontId="71" fillId="0" borderId="0" xfId="0" applyFont="1" applyBorder="1" applyAlignment="1" applyProtection="1">
      <alignment horizontal="center"/>
    </xf>
    <xf numFmtId="2" fontId="70" fillId="0" borderId="0" xfId="0" applyNumberFormat="1" applyFont="1" applyBorder="1" applyAlignment="1" applyProtection="1">
      <alignment horizontal="center"/>
    </xf>
    <xf numFmtId="164" fontId="70" fillId="0" borderId="0" xfId="0" applyNumberFormat="1" applyFont="1" applyBorder="1" applyAlignment="1" applyProtection="1">
      <alignment horizontal="center"/>
    </xf>
    <xf numFmtId="0" fontId="22" fillId="0" borderId="0" xfId="0" applyFont="1" applyBorder="1" applyAlignment="1" applyProtection="1">
      <alignment horizontal="center"/>
    </xf>
    <xf numFmtId="0" fontId="88" fillId="0" borderId="0" xfId="0" applyFont="1" applyBorder="1" applyAlignment="1">
      <alignment vertical="center"/>
    </xf>
    <xf numFmtId="0" fontId="92" fillId="0" borderId="0" xfId="0" applyFont="1" applyBorder="1" applyAlignment="1">
      <alignment vertical="center"/>
    </xf>
    <xf numFmtId="0" fontId="0" fillId="0" borderId="17" xfId="0" applyFont="1" applyBorder="1" applyProtection="1"/>
    <xf numFmtId="0" fontId="69" fillId="2" borderId="0" xfId="0" applyFont="1" applyFill="1" applyBorder="1" applyProtection="1"/>
    <xf numFmtId="0" fontId="0" fillId="0" borderId="19" xfId="0" applyFont="1" applyBorder="1" applyProtection="1"/>
    <xf numFmtId="0" fontId="0" fillId="0" borderId="20" xfId="0" applyFont="1" applyBorder="1" applyProtection="1"/>
    <xf numFmtId="0" fontId="0" fillId="0" borderId="20" xfId="0" applyBorder="1" applyProtection="1"/>
    <xf numFmtId="0" fontId="0" fillId="0" borderId="20" xfId="0" applyBorder="1"/>
    <xf numFmtId="0" fontId="0" fillId="0" borderId="21" xfId="0" applyBorder="1"/>
    <xf numFmtId="0" fontId="46" fillId="0" borderId="0" xfId="0" applyFont="1" applyBorder="1" applyAlignment="1">
      <alignment horizontal="center"/>
    </xf>
    <xf numFmtId="0" fontId="29" fillId="2" borderId="0" xfId="0" applyFont="1" applyFill="1" applyBorder="1"/>
    <xf numFmtId="0" fontId="0" fillId="0" borderId="0" xfId="0" applyFont="1" applyBorder="1" applyProtection="1"/>
    <xf numFmtId="0" fontId="0" fillId="0" borderId="19" xfId="0" applyBorder="1"/>
    <xf numFmtId="0" fontId="2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 applyProtection="1">
      <alignment horizontal="center"/>
      <protection locked="0"/>
    </xf>
    <xf numFmtId="164" fontId="0" fillId="0" borderId="1" xfId="0" applyNumberFormat="1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</xf>
    <xf numFmtId="0" fontId="11" fillId="0" borderId="1" xfId="0" applyFont="1" applyBorder="1" applyAlignment="1" applyProtection="1">
      <alignment horizontal="center"/>
    </xf>
    <xf numFmtId="2" fontId="7" fillId="0" borderId="1" xfId="0" applyNumberFormat="1" applyFont="1" applyBorder="1" applyAlignment="1" applyProtection="1">
      <alignment horizontal="center"/>
    </xf>
    <xf numFmtId="166" fontId="0" fillId="0" borderId="1" xfId="0" applyNumberFormat="1" applyBorder="1" applyAlignment="1" applyProtection="1">
      <alignment horizontal="center"/>
    </xf>
    <xf numFmtId="0" fontId="111" fillId="0" borderId="0" xfId="0" applyFont="1" applyBorder="1"/>
    <xf numFmtId="0" fontId="112" fillId="0" borderId="0" xfId="0" applyFont="1" applyBorder="1"/>
    <xf numFmtId="0" fontId="113" fillId="0" borderId="0" xfId="0" applyFont="1" applyBorder="1"/>
    <xf numFmtId="0" fontId="115" fillId="0" borderId="0" xfId="0" applyFont="1" applyBorder="1" applyAlignment="1" applyProtection="1">
      <alignment horizontal="center"/>
    </xf>
    <xf numFmtId="0" fontId="116" fillId="0" borderId="0" xfId="0" applyFont="1" applyAlignment="1">
      <alignment vertical="center"/>
    </xf>
    <xf numFmtId="0" fontId="15" fillId="0" borderId="0" xfId="0" applyFont="1" applyBorder="1"/>
    <xf numFmtId="0" fontId="117" fillId="0" borderId="0" xfId="0" applyFont="1" applyBorder="1" applyAlignment="1" applyProtection="1">
      <alignment horizontal="center"/>
    </xf>
    <xf numFmtId="0" fontId="120" fillId="0" borderId="0" xfId="0" applyFont="1" applyBorder="1" applyAlignment="1" applyProtection="1">
      <alignment horizontal="center"/>
    </xf>
    <xf numFmtId="0" fontId="121" fillId="0" borderId="0" xfId="0" applyFont="1" applyBorder="1" applyAlignment="1" applyProtection="1">
      <alignment horizontal="center"/>
    </xf>
    <xf numFmtId="164" fontId="120" fillId="0" borderId="0" xfId="0" applyNumberFormat="1" applyFont="1" applyBorder="1" applyAlignment="1" applyProtection="1">
      <alignment horizontal="center"/>
    </xf>
    <xf numFmtId="2" fontId="120" fillId="0" borderId="0" xfId="0" applyNumberFormat="1" applyFont="1" applyBorder="1" applyAlignment="1" applyProtection="1">
      <alignment horizontal="center"/>
    </xf>
    <xf numFmtId="165" fontId="120" fillId="0" borderId="0" xfId="0" applyNumberFormat="1" applyFont="1" applyBorder="1" applyAlignment="1" applyProtection="1">
      <alignment horizontal="center"/>
    </xf>
    <xf numFmtId="0" fontId="122" fillId="0" borderId="0" xfId="0" applyFont="1" applyBorder="1" applyAlignment="1" applyProtection="1">
      <alignment horizontal="center"/>
    </xf>
    <xf numFmtId="0" fontId="123" fillId="0" borderId="0" xfId="0" applyFont="1" applyBorder="1" applyAlignment="1" applyProtection="1">
      <alignment horizontal="center"/>
    </xf>
    <xf numFmtId="0" fontId="70" fillId="0" borderId="0" xfId="0" applyFont="1" applyBorder="1" applyAlignment="1" applyProtection="1">
      <alignment horizontal="center"/>
    </xf>
    <xf numFmtId="0" fontId="127" fillId="0" borderId="0" xfId="0" applyFont="1" applyBorder="1" applyAlignment="1" applyProtection="1">
      <alignment horizontal="center"/>
    </xf>
    <xf numFmtId="0" fontId="128" fillId="0" borderId="0" xfId="0" applyFont="1" applyBorder="1" applyAlignment="1" applyProtection="1">
      <alignment horizontal="center"/>
    </xf>
    <xf numFmtId="164" fontId="130" fillId="0" borderId="0" xfId="0" applyNumberFormat="1" applyFont="1" applyBorder="1" applyAlignment="1" applyProtection="1">
      <alignment horizontal="center"/>
    </xf>
    <xf numFmtId="2" fontId="130" fillId="0" borderId="0" xfId="0" applyNumberFormat="1" applyFont="1" applyBorder="1" applyAlignment="1" applyProtection="1">
      <alignment horizontal="center"/>
    </xf>
    <xf numFmtId="165" fontId="130" fillId="0" borderId="0" xfId="0" applyNumberFormat="1" applyFont="1" applyBorder="1" applyAlignment="1" applyProtection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10EEE3"/>
      <color rgb="FFEA6B14"/>
      <color rgb="FF0CB0A8"/>
      <color rgb="FF4F7D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50" b="1"/>
              <a:t>x2(x1)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834733158355206E-2"/>
          <c:y val="0.13342592592592592"/>
          <c:w val="0.87765266841644796"/>
          <c:h val="0.71628625936063128"/>
        </c:manualLayout>
      </c:layout>
      <c:scatterChart>
        <c:scatterStyle val="smoothMarker"/>
        <c:varyColors val="0"/>
        <c:ser>
          <c:idx val="0"/>
          <c:order val="0"/>
          <c:tx>
            <c:v>x2=f(x1)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-1.5480752405949256E-2"/>
                  <c:y val="0.1779192184310294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 baseline="0"/>
                      <a:t>y = -1E-06x</a:t>
                    </a:r>
                    <a:r>
                      <a:rPr lang="en-US" sz="800" baseline="30000"/>
                      <a:t>4</a:t>
                    </a:r>
                    <a:r>
                      <a:rPr lang="en-US" sz="800" baseline="0"/>
                      <a:t> + 0,0003x</a:t>
                    </a:r>
                    <a:r>
                      <a:rPr lang="en-US" sz="800" baseline="30000"/>
                      <a:t>3</a:t>
                    </a:r>
                    <a:r>
                      <a:rPr lang="en-US" sz="800" baseline="0"/>
                      <a:t> - 0,0274x</a:t>
                    </a:r>
                    <a:r>
                      <a:rPr lang="en-US" sz="800" baseline="30000"/>
                      <a:t>2</a:t>
                    </a:r>
                    <a:r>
                      <a:rPr lang="en-US" sz="800" baseline="0"/>
                      <a:t> - 0,7667x + 283,22</a:t>
                    </a:r>
                    <a:br>
                      <a:rPr lang="en-US" sz="800" baseline="0"/>
                    </a:br>
                    <a:r>
                      <a:rPr lang="en-US" sz="800" baseline="0"/>
                      <a:t>R² = 1</a:t>
                    </a:r>
                    <a:endParaRPr lang="en-US" sz="80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'Test M=1 zu 2 '!$D$29:$D$51</c:f>
              <c:numCache>
                <c:formatCode>0.00</c:formatCode>
                <c:ptCount val="23"/>
                <c:pt idx="0">
                  <c:v>85.409191926930092</c:v>
                </c:pt>
                <c:pt idx="1">
                  <c:v>84.152075733432724</c:v>
                </c:pt>
                <c:pt idx="2">
                  <c:v>80.589886785827204</c:v>
                </c:pt>
                <c:pt idx="3">
                  <c:v>76.513901963119409</c:v>
                </c:pt>
                <c:pt idx="4">
                  <c:v>72.018555307612814</c:v>
                </c:pt>
                <c:pt idx="5">
                  <c:v>67.185646450614229</c:v>
                </c:pt>
                <c:pt idx="6">
                  <c:v>62.085250245791023</c:v>
                </c:pt>
                <c:pt idx="7">
                  <c:v>56.775940876774975</c:v>
                </c:pt>
                <c:pt idx="8">
                  <c:v>51.30468024895837</c:v>
                </c:pt>
                <c:pt idx="9">
                  <c:v>45.706553104110967</c:v>
                </c:pt>
                <c:pt idx="10">
                  <c:v>40.004407481236996</c:v>
                </c:pt>
                <c:pt idx="11">
                  <c:v>34.208346652500708</c:v>
                </c:pt>
                <c:pt idx="12">
                  <c:v>28.314894811672161</c:v>
                </c:pt>
                <c:pt idx="13">
                  <c:v>24.999476440326589</c:v>
                </c:pt>
                <c:pt idx="14">
                  <c:v>22.305491349167816</c:v>
                </c:pt>
                <c:pt idx="15">
                  <c:v>16.14368896039089</c:v>
                </c:pt>
                <c:pt idx="16">
                  <c:v>9.7698730433631056</c:v>
                </c:pt>
                <c:pt idx="17">
                  <c:v>3.0910401109009555</c:v>
                </c:pt>
                <c:pt idx="18">
                  <c:v>-4.0401801540991187</c:v>
                </c:pt>
                <c:pt idx="19">
                  <c:v>-11.873428685349751</c:v>
                </c:pt>
                <c:pt idx="20">
                  <c:v>-20.892341947331971</c:v>
                </c:pt>
                <c:pt idx="21">
                  <c:v>-32.332599605942065</c:v>
                </c:pt>
                <c:pt idx="22">
                  <c:v>-53.028135009106535</c:v>
                </c:pt>
              </c:numCache>
            </c:numRef>
          </c:xVal>
          <c:yVal>
            <c:numRef>
              <c:f>'Test M=1 zu 2 '!$J$29:$J$51</c:f>
              <c:numCache>
                <c:formatCode>0.000</c:formatCode>
                <c:ptCount val="23"/>
                <c:pt idx="0">
                  <c:v>123.40600258041259</c:v>
                </c:pt>
                <c:pt idx="1">
                  <c:v>126.7844175306045</c:v>
                </c:pt>
                <c:pt idx="2">
                  <c:v>135.6774426128768</c:v>
                </c:pt>
                <c:pt idx="3">
                  <c:v>145.19305735760477</c:v>
                </c:pt>
                <c:pt idx="4">
                  <c:v>155.29251209695141</c:v>
                </c:pt>
                <c:pt idx="5">
                  <c:v>165.91315261912902</c:v>
                </c:pt>
                <c:pt idx="6">
                  <c:v>176.96781601916027</c:v>
                </c:pt>
                <c:pt idx="7">
                  <c:v>188.34597910433186</c:v>
                </c:pt>
                <c:pt idx="8">
                  <c:v>199.91656536202345</c:v>
                </c:pt>
                <c:pt idx="9">
                  <c:v>211.53205679854523</c:v>
                </c:pt>
                <c:pt idx="10">
                  <c:v>223.03339817479906</c:v>
                </c:pt>
                <c:pt idx="11">
                  <c:v>234.25515293922518</c:v>
                </c:pt>
                <c:pt idx="12">
                  <c:v>245.03045284352496</c:v>
                </c:pt>
                <c:pt idx="13">
                  <c:v>250.75155350953543</c:v>
                </c:pt>
                <c:pt idx="14">
                  <c:v>255.19542730742998</c:v>
                </c:pt>
                <c:pt idx="15">
                  <c:v>264.59295187507161</c:v>
                </c:pt>
                <c:pt idx="16">
                  <c:v>273.07568153219495</c:v>
                </c:pt>
                <c:pt idx="17">
                  <c:v>280.50841938660596</c:v>
                </c:pt>
                <c:pt idx="18">
                  <c:v>286.76991577493209</c:v>
                </c:pt>
                <c:pt idx="19">
                  <c:v>291.75420710847311</c:v>
                </c:pt>
                <c:pt idx="20">
                  <c:v>295.37159932635865</c:v>
                </c:pt>
                <c:pt idx="21">
                  <c:v>297.54938742196742</c:v>
                </c:pt>
                <c:pt idx="22">
                  <c:v>298.23432699099476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99-4629-91D0-5EC5B98C5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244015"/>
        <c:axId val="537245679"/>
      </c:scatterChart>
      <c:valAx>
        <c:axId val="53724401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100" b="1"/>
                  <a:t>x1</a:t>
                </a:r>
              </a:p>
            </c:rich>
          </c:tx>
          <c:layout>
            <c:manualLayout>
              <c:xMode val="edge"/>
              <c:yMode val="edge"/>
              <c:x val="0.93467366579177602"/>
              <c:y val="0.846272965879265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5679"/>
        <c:crosses val="autoZero"/>
        <c:crossBetween val="midCat"/>
      </c:valAx>
      <c:valAx>
        <c:axId val="53724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100" b="1"/>
                  <a:t>x2</a:t>
                </a:r>
              </a:p>
            </c:rich>
          </c:tx>
          <c:layout>
            <c:manualLayout>
              <c:xMode val="edge"/>
              <c:yMode val="edge"/>
              <c:x val="0.10555555555555556"/>
              <c:y val="0.13839494021580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40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4271653543307"/>
          <c:y val="0.91724482356372106"/>
          <c:w val="0.6293678915135607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50" b="1"/>
              <a:t>x2"(x1")-</a:t>
            </a:r>
            <a:r>
              <a:rPr lang="de-DE" sz="1050" b="0"/>
              <a:t>transformierte-Werte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834733158355206E-2"/>
          <c:y val="0.13342592592592592"/>
          <c:w val="0.87765266841644796"/>
          <c:h val="0.716286259360631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Calc!$K$28</c:f>
              <c:strCache>
                <c:ptCount val="1"/>
                <c:pt idx="0">
                  <c:v>x2"=x2-x2(a1=32°)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FF0000">
                    <a:alpha val="90000"/>
                  </a:srgb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4.5792171552465628E-2"/>
                  <c:y val="0.402092600141295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Calc!$E$29:$E$52</c:f>
              <c:numCache>
                <c:formatCode>0.00</c:formatCode>
                <c:ptCount val="24"/>
                <c:pt idx="0">
                  <c:v>0</c:v>
                </c:pt>
                <c:pt idx="1">
                  <c:v>2.5142323869947347</c:v>
                </c:pt>
                <c:pt idx="2">
                  <c:v>9.6386102822057751</c:v>
                </c:pt>
                <c:pt idx="3">
                  <c:v>17.790579927621366</c:v>
                </c:pt>
                <c:pt idx="4">
                  <c:v>26.781273238634554</c:v>
                </c:pt>
                <c:pt idx="5">
                  <c:v>36.447090952631726</c:v>
                </c:pt>
                <c:pt idx="6">
                  <c:v>46.647883362278137</c:v>
                </c:pt>
                <c:pt idx="7">
                  <c:v>57.266502100310234</c:v>
                </c:pt>
                <c:pt idx="8">
                  <c:v>68.209023355943444</c:v>
                </c:pt>
                <c:pt idx="9">
                  <c:v>79.40527764563825</c:v>
                </c:pt>
                <c:pt idx="10">
                  <c:v>90.809568891386192</c:v>
                </c:pt>
                <c:pt idx="11">
                  <c:v>102.40169054885877</c:v>
                </c:pt>
                <c:pt idx="12">
                  <c:v>114.18859423051586</c:v>
                </c:pt>
                <c:pt idx="13">
                  <c:v>120.81943097320701</c:v>
                </c:pt>
                <c:pt idx="14">
                  <c:v>126.20740115552455</c:v>
                </c:pt>
                <c:pt idx="15">
                  <c:v>138.5310059330784</c:v>
                </c:pt>
                <c:pt idx="16">
                  <c:v>151.27863776713397</c:v>
                </c:pt>
                <c:pt idx="17">
                  <c:v>164.63630363205829</c:v>
                </c:pt>
                <c:pt idx="18">
                  <c:v>178.89874416205842</c:v>
                </c:pt>
                <c:pt idx="19">
                  <c:v>194.56524122455968</c:v>
                </c:pt>
                <c:pt idx="20">
                  <c:v>212.60306774852413</c:v>
                </c:pt>
                <c:pt idx="21">
                  <c:v>235.48358306574431</c:v>
                </c:pt>
                <c:pt idx="22">
                  <c:v>255.40503569075355</c:v>
                </c:pt>
                <c:pt idx="23">
                  <c:v>276.87465387207328</c:v>
                </c:pt>
              </c:numCache>
            </c:numRef>
          </c:xVal>
          <c:yVal>
            <c:numRef>
              <c:f>Calc!$K$29:$K$52</c:f>
              <c:numCache>
                <c:formatCode>0.000</c:formatCode>
                <c:ptCount val="24"/>
                <c:pt idx="0">
                  <c:v>0</c:v>
                </c:pt>
                <c:pt idx="1">
                  <c:v>6.7568299003838206</c:v>
                </c:pt>
                <c:pt idx="2">
                  <c:v>24.542880064928426</c:v>
                </c:pt>
                <c:pt idx="3">
                  <c:v>43.574109554384364</c:v>
                </c:pt>
                <c:pt idx="4">
                  <c:v>63.773019033077645</c:v>
                </c:pt>
                <c:pt idx="5">
                  <c:v>85.014300077432864</c:v>
                </c:pt>
                <c:pt idx="6">
                  <c:v>107.12362687749535</c:v>
                </c:pt>
                <c:pt idx="7">
                  <c:v>129.87995304783854</c:v>
                </c:pt>
                <c:pt idx="8">
                  <c:v>153.02112556322172</c:v>
                </c:pt>
                <c:pt idx="9">
                  <c:v>176.25210843626527</c:v>
                </c:pt>
                <c:pt idx="10">
                  <c:v>199.25479118877294</c:v>
                </c:pt>
                <c:pt idx="11">
                  <c:v>221.69830071762519</c:v>
                </c:pt>
                <c:pt idx="12">
                  <c:v>243.24890052622473</c:v>
                </c:pt>
                <c:pt idx="13">
                  <c:v>254.69110185824567</c:v>
                </c:pt>
                <c:pt idx="14">
                  <c:v>263.57884945403475</c:v>
                </c:pt>
                <c:pt idx="15">
                  <c:v>282.37389858931806</c:v>
                </c:pt>
                <c:pt idx="16">
                  <c:v>299.33935790356475</c:v>
                </c:pt>
                <c:pt idx="17">
                  <c:v>314.20483361238678</c:v>
                </c:pt>
                <c:pt idx="18">
                  <c:v>326.72782638903902</c:v>
                </c:pt>
                <c:pt idx="19">
                  <c:v>336.69640905612107</c:v>
                </c:pt>
                <c:pt idx="20">
                  <c:v>343.93119349189215</c:v>
                </c:pt>
                <c:pt idx="21">
                  <c:v>348.2867696831097</c:v>
                </c:pt>
                <c:pt idx="22">
                  <c:v>349.47069865719129</c:v>
                </c:pt>
                <c:pt idx="23">
                  <c:v>349.65664882116437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3B-43FA-9865-428BFC8C6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244015"/>
        <c:axId val="537245679"/>
      </c:scatterChart>
      <c:valAx>
        <c:axId val="537244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100" b="1"/>
                  <a:t>x1"</a:t>
                </a:r>
              </a:p>
            </c:rich>
          </c:tx>
          <c:layout>
            <c:manualLayout>
              <c:xMode val="edge"/>
              <c:yMode val="edge"/>
              <c:x val="0.84300696478717507"/>
              <c:y val="0.84627303120443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5679"/>
        <c:crosses val="autoZero"/>
        <c:crossBetween val="midCat"/>
      </c:valAx>
      <c:valAx>
        <c:axId val="53724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100" b="1"/>
                  <a:t>x2"</a:t>
                </a:r>
              </a:p>
            </c:rich>
          </c:tx>
          <c:layout>
            <c:manualLayout>
              <c:xMode val="edge"/>
              <c:yMode val="edge"/>
              <c:x val="0.10555555555555556"/>
              <c:y val="0.13839494021580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40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4271653543307"/>
          <c:y val="0.91724482356372106"/>
          <c:w val="0.6293678915135607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50" b="1"/>
              <a:t>x2"(x1")-</a:t>
            </a:r>
            <a:r>
              <a:rPr lang="de-DE" sz="1050" b="0"/>
              <a:t>transformierte-Werte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834733158355206E-2"/>
          <c:y val="0.13342592592592592"/>
          <c:w val="0.87765266841644796"/>
          <c:h val="0.716286259360631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'Calc var '!$K$23</c:f>
              <c:strCache>
                <c:ptCount val="1"/>
                <c:pt idx="0">
                  <c:v>x2"=x2-x2(a11)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blipFill dpi="0" rotWithShape="1">
                <a:blip xmlns:r="http://schemas.openxmlformats.org/officeDocument/2006/relationships" r:embed="rId3">
                  <a:alphaModFix amt="99000"/>
                </a:blip>
                <a:srcRect/>
                <a:tile tx="0" ty="0" sx="100000" sy="100000" flip="none" algn="tl"/>
              </a:blipFill>
              <a:ln w="6350">
                <a:solidFill>
                  <a:srgbClr val="FF0000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4.5792171552465628E-2"/>
                  <c:y val="0.402092600141295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'Calc var '!$E$24:$E$47</c:f>
              <c:numCache>
                <c:formatCode>0.00</c:formatCode>
                <c:ptCount val="24"/>
                <c:pt idx="0">
                  <c:v>0</c:v>
                </c:pt>
                <c:pt idx="1">
                  <c:v>1.2571161934973674</c:v>
                </c:pt>
                <c:pt idx="2">
                  <c:v>4.8193051411028875</c:v>
                </c:pt>
                <c:pt idx="3">
                  <c:v>8.8952899638106828</c:v>
                </c:pt>
                <c:pt idx="4">
                  <c:v>13.390636619317277</c:v>
                </c:pt>
                <c:pt idx="5">
                  <c:v>18.223545476315863</c:v>
                </c:pt>
                <c:pt idx="6">
                  <c:v>23.323941681139068</c:v>
                </c:pt>
                <c:pt idx="7">
                  <c:v>28.633251050155117</c:v>
                </c:pt>
                <c:pt idx="8">
                  <c:v>34.104511677971722</c:v>
                </c:pt>
                <c:pt idx="9">
                  <c:v>39.702638822819125</c:v>
                </c:pt>
                <c:pt idx="10">
                  <c:v>45.404784445693096</c:v>
                </c:pt>
                <c:pt idx="11">
                  <c:v>51.200845274429383</c:v>
                </c:pt>
                <c:pt idx="12">
                  <c:v>57.09429711525793</c:v>
                </c:pt>
                <c:pt idx="13">
                  <c:v>60.409715486603503</c:v>
                </c:pt>
                <c:pt idx="14">
                  <c:v>63.103700577762275</c:v>
                </c:pt>
                <c:pt idx="15">
                  <c:v>69.265502966539202</c:v>
                </c:pt>
                <c:pt idx="16">
                  <c:v>75.639318883566986</c:v>
                </c:pt>
                <c:pt idx="17">
                  <c:v>82.318151816029143</c:v>
                </c:pt>
                <c:pt idx="18">
                  <c:v>89.44937208102921</c:v>
                </c:pt>
                <c:pt idx="19">
                  <c:v>97.282620612279842</c:v>
                </c:pt>
                <c:pt idx="20">
                  <c:v>106.30153387426206</c:v>
                </c:pt>
                <c:pt idx="21">
                  <c:v>117.74179153287216</c:v>
                </c:pt>
                <c:pt idx="22">
                  <c:v>127.70251784537678</c:v>
                </c:pt>
                <c:pt idx="23">
                  <c:v>138.43732693603664</c:v>
                </c:pt>
              </c:numCache>
            </c:numRef>
          </c:xVal>
          <c:yVal>
            <c:numRef>
              <c:f>'Calc var '!$K$24:$K$47</c:f>
              <c:numCache>
                <c:formatCode>0.000</c:formatCode>
                <c:ptCount val="24"/>
                <c:pt idx="0">
                  <c:v>0</c:v>
                </c:pt>
                <c:pt idx="1">
                  <c:v>3.3784149501919103</c:v>
                </c:pt>
                <c:pt idx="2">
                  <c:v>12.271440032464213</c:v>
                </c:pt>
                <c:pt idx="3">
                  <c:v>21.787054777192182</c:v>
                </c:pt>
                <c:pt idx="4">
                  <c:v>31.886509516538823</c:v>
                </c:pt>
                <c:pt idx="5">
                  <c:v>42.507150038716432</c:v>
                </c:pt>
                <c:pt idx="6">
                  <c:v>53.561813438747677</c:v>
                </c:pt>
                <c:pt idx="7">
                  <c:v>64.93997652391927</c:v>
                </c:pt>
                <c:pt idx="8">
                  <c:v>76.510562781610858</c:v>
                </c:pt>
                <c:pt idx="9">
                  <c:v>88.126054218132637</c:v>
                </c:pt>
                <c:pt idx="10">
                  <c:v>99.627395594386471</c:v>
                </c:pt>
                <c:pt idx="11">
                  <c:v>110.84915035881259</c:v>
                </c:pt>
                <c:pt idx="12">
                  <c:v>121.62445026311237</c:v>
                </c:pt>
                <c:pt idx="13">
                  <c:v>127.34555092912284</c:v>
                </c:pt>
                <c:pt idx="14">
                  <c:v>131.78942472701738</c:v>
                </c:pt>
                <c:pt idx="15">
                  <c:v>141.18694929465903</c:v>
                </c:pt>
                <c:pt idx="16">
                  <c:v>149.66967895178237</c:v>
                </c:pt>
                <c:pt idx="17">
                  <c:v>157.10241680619339</c:v>
                </c:pt>
                <c:pt idx="18">
                  <c:v>163.36391319451951</c:v>
                </c:pt>
                <c:pt idx="19">
                  <c:v>168.34820452806053</c:v>
                </c:pt>
                <c:pt idx="20">
                  <c:v>171.96559674594607</c:v>
                </c:pt>
                <c:pt idx="21">
                  <c:v>174.14338484155485</c:v>
                </c:pt>
                <c:pt idx="22">
                  <c:v>174.73534932859565</c:v>
                </c:pt>
                <c:pt idx="23">
                  <c:v>174.82832441058218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A-4059-8BCE-82855A128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244015"/>
        <c:axId val="537245679"/>
      </c:scatterChart>
      <c:valAx>
        <c:axId val="537244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000" b="1"/>
                  <a:t>--&gt; x1"</a:t>
                </a:r>
              </a:p>
            </c:rich>
          </c:tx>
          <c:layout>
            <c:manualLayout>
              <c:xMode val="edge"/>
              <c:yMode val="edge"/>
              <c:x val="0.85650911990431566"/>
              <c:y val="0.77361379954802478"/>
            </c:manualLayout>
          </c:layout>
          <c:overlay val="0"/>
          <c:spPr>
            <a:solidFill>
              <a:schemeClr val="bg1"/>
            </a:solidFill>
            <a:ln>
              <a:solidFill>
                <a:srgbClr val="FF0000">
                  <a:alpha val="85000"/>
                </a:srgbClr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5679"/>
        <c:crosses val="autoZero"/>
        <c:crossBetween val="midCat"/>
      </c:valAx>
      <c:valAx>
        <c:axId val="53724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800" b="1"/>
                  <a:t>x2"</a:t>
                </a:r>
              </a:p>
            </c:rich>
          </c:tx>
          <c:layout>
            <c:manualLayout>
              <c:xMode val="edge"/>
              <c:yMode val="edge"/>
              <c:x val="8.0239077710222928E-2"/>
              <c:y val="0.13566495399639419"/>
            </c:manualLayout>
          </c:layout>
          <c:overlay val="0"/>
          <c:spPr>
            <a:solidFill>
              <a:schemeClr val="bg1"/>
            </a:solidFill>
            <a:ln>
              <a:solidFill>
                <a:srgbClr val="FF0000">
                  <a:alpha val="91000"/>
                </a:srgbClr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4015"/>
        <c:crosses val="autoZero"/>
        <c:crossBetween val="midCat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4271653543307"/>
          <c:y val="0.91724482356372106"/>
          <c:w val="0.37942170813358778"/>
          <c:h val="4.6482373096554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50" b="1"/>
              <a:t>x2"(x1")-</a:t>
            </a:r>
            <a:r>
              <a:rPr lang="de-DE" sz="1050" b="0"/>
              <a:t>transformierte-Werte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834733158355206E-2"/>
          <c:y val="0.13342592592592592"/>
          <c:w val="0.87765266841644796"/>
          <c:h val="0.716286259360631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'Calc fix'!$K$28</c:f>
              <c:strCache>
                <c:ptCount val="1"/>
                <c:pt idx="0">
                  <c:v>x2"=x2-x2(a11)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FF0000">
                    <a:alpha val="90000"/>
                  </a:srgbClr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4.5792171552465628E-2"/>
                  <c:y val="0.402092600141295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'Calc fix'!$E$29:$E$52</c:f>
              <c:numCache>
                <c:formatCode>0.00</c:formatCode>
                <c:ptCount val="24"/>
                <c:pt idx="0">
                  <c:v>0</c:v>
                </c:pt>
                <c:pt idx="1">
                  <c:v>2.5142323869947347</c:v>
                </c:pt>
                <c:pt idx="2">
                  <c:v>9.6386102822057751</c:v>
                </c:pt>
                <c:pt idx="3">
                  <c:v>17.790579927621366</c:v>
                </c:pt>
                <c:pt idx="4">
                  <c:v>26.781273238634554</c:v>
                </c:pt>
                <c:pt idx="5">
                  <c:v>36.447090952631726</c:v>
                </c:pt>
                <c:pt idx="6">
                  <c:v>46.647883362278137</c:v>
                </c:pt>
                <c:pt idx="7">
                  <c:v>57.266502100310234</c:v>
                </c:pt>
                <c:pt idx="8">
                  <c:v>68.209023355943444</c:v>
                </c:pt>
                <c:pt idx="9">
                  <c:v>79.40527764563825</c:v>
                </c:pt>
                <c:pt idx="10">
                  <c:v>90.809568891386192</c:v>
                </c:pt>
                <c:pt idx="11">
                  <c:v>102.40169054885877</c:v>
                </c:pt>
                <c:pt idx="12">
                  <c:v>114.18859423051586</c:v>
                </c:pt>
                <c:pt idx="13">
                  <c:v>120.81943097320701</c:v>
                </c:pt>
                <c:pt idx="14">
                  <c:v>126.20740115552455</c:v>
                </c:pt>
                <c:pt idx="15">
                  <c:v>138.5310059330784</c:v>
                </c:pt>
                <c:pt idx="16">
                  <c:v>151.27863776713397</c:v>
                </c:pt>
                <c:pt idx="17">
                  <c:v>164.63630363205829</c:v>
                </c:pt>
                <c:pt idx="18">
                  <c:v>178.89874416205842</c:v>
                </c:pt>
                <c:pt idx="19">
                  <c:v>194.56524122455968</c:v>
                </c:pt>
                <c:pt idx="20">
                  <c:v>212.60306774852413</c:v>
                </c:pt>
                <c:pt idx="21">
                  <c:v>250.00169552490024</c:v>
                </c:pt>
                <c:pt idx="22">
                  <c:v>255.40503569075355</c:v>
                </c:pt>
                <c:pt idx="23">
                  <c:v>276.87465387207328</c:v>
                </c:pt>
              </c:numCache>
            </c:numRef>
          </c:xVal>
          <c:yVal>
            <c:numRef>
              <c:f>'Calc fix'!$K$29:$K$52</c:f>
              <c:numCache>
                <c:formatCode>0.000</c:formatCode>
                <c:ptCount val="24"/>
                <c:pt idx="0">
                  <c:v>0</c:v>
                </c:pt>
                <c:pt idx="1">
                  <c:v>6.7568299003838206</c:v>
                </c:pt>
                <c:pt idx="2">
                  <c:v>24.542880064928426</c:v>
                </c:pt>
                <c:pt idx="3">
                  <c:v>43.574109554384364</c:v>
                </c:pt>
                <c:pt idx="4">
                  <c:v>63.773019033077645</c:v>
                </c:pt>
                <c:pt idx="5">
                  <c:v>85.014300077432864</c:v>
                </c:pt>
                <c:pt idx="6">
                  <c:v>107.12362687749535</c:v>
                </c:pt>
                <c:pt idx="7">
                  <c:v>129.87995304783854</c:v>
                </c:pt>
                <c:pt idx="8">
                  <c:v>153.02112556322172</c:v>
                </c:pt>
                <c:pt idx="9">
                  <c:v>176.25210843626527</c:v>
                </c:pt>
                <c:pt idx="10">
                  <c:v>199.25479118877294</c:v>
                </c:pt>
                <c:pt idx="11">
                  <c:v>221.69830071762519</c:v>
                </c:pt>
                <c:pt idx="12">
                  <c:v>243.24890052622473</c:v>
                </c:pt>
                <c:pt idx="13">
                  <c:v>254.69110185824567</c:v>
                </c:pt>
                <c:pt idx="14">
                  <c:v>263.57884945403475</c:v>
                </c:pt>
                <c:pt idx="15">
                  <c:v>282.37389858931806</c:v>
                </c:pt>
                <c:pt idx="16">
                  <c:v>299.33935790356475</c:v>
                </c:pt>
                <c:pt idx="17">
                  <c:v>314.20483361238678</c:v>
                </c:pt>
                <c:pt idx="18">
                  <c:v>326.72782638903902</c:v>
                </c:pt>
                <c:pt idx="19">
                  <c:v>336.69640905612107</c:v>
                </c:pt>
                <c:pt idx="20">
                  <c:v>343.93119349189215</c:v>
                </c:pt>
                <c:pt idx="21">
                  <c:v>349.29683108960853</c:v>
                </c:pt>
                <c:pt idx="22">
                  <c:v>349.47069865719129</c:v>
                </c:pt>
                <c:pt idx="23">
                  <c:v>349.65664882116437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46-455E-BA80-A44C7DFD8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244015"/>
        <c:axId val="537245679"/>
      </c:scatterChart>
      <c:valAx>
        <c:axId val="537244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100" b="1"/>
                  <a:t>x1"</a:t>
                </a:r>
              </a:p>
            </c:rich>
          </c:tx>
          <c:layout>
            <c:manualLayout>
              <c:xMode val="edge"/>
              <c:yMode val="edge"/>
              <c:x val="0.84300696478717507"/>
              <c:y val="0.84627303120443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5679"/>
        <c:crosses val="autoZero"/>
        <c:crossBetween val="midCat"/>
      </c:valAx>
      <c:valAx>
        <c:axId val="53724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100" b="1"/>
                  <a:t>x2"</a:t>
                </a:r>
              </a:p>
            </c:rich>
          </c:tx>
          <c:layout>
            <c:manualLayout>
              <c:xMode val="edge"/>
              <c:yMode val="edge"/>
              <c:x val="0.10555555555555556"/>
              <c:y val="0.13839494021580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4015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310377095197019"/>
          <c:y val="0.90129801476401805"/>
          <c:w val="0.6293678915135607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>
      <c:oddFooter>&amp;L&amp;12(c) Klaus-Jürgen Bladt  |   18119 Rostock   |    
jbladt@gmx.de              |    www. jbladt.de &amp;Z &amp;B&amp;R20.01.2022 / &amp;D / &amp;U / &amp;N
</c:oddFooter>
    </c:headerFooter>
    <c:pageMargins b="0.78740157499999996" l="0.7" r="0.7" t="0.78740157499999996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5.6679946425981689E-2"/>
          <c:y val="1.698749977026463E-2"/>
          <c:w val="0.88219370736837743"/>
          <c:h val="0.8860601827905888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trendline>
            <c:spPr>
              <a:ln w="63500" cap="rnd">
                <a:solidFill>
                  <a:srgbClr val="FF0000"/>
                </a:solidFill>
                <a:prstDash val="sysDot"/>
              </a:ln>
              <a:effectLst/>
            </c:spPr>
            <c:trendlineType val="poly"/>
            <c:order val="6"/>
            <c:dispRSqr val="0"/>
            <c:dispEq val="1"/>
            <c:trendlineLbl>
              <c:layout>
                <c:manualLayout>
                  <c:x val="-0.3158391807214066"/>
                  <c:y val="-1.524045184780238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val>
            <c:numRef>
              <c:f>[1]Test_WW__01_07_21!$B$10:$AD$10</c:f>
              <c:numCache>
                <c:formatCode>General</c:formatCode>
                <c:ptCount val="29"/>
                <c:pt idx="0">
                  <c:v>0</c:v>
                </c:pt>
                <c:pt idx="1">
                  <c:v>24.45</c:v>
                </c:pt>
                <c:pt idx="2">
                  <c:v>47.136000000000003</c:v>
                </c:pt>
                <c:pt idx="3">
                  <c:v>69.085999999999999</c:v>
                </c:pt>
                <c:pt idx="4">
                  <c:v>90.674000000000007</c:v>
                </c:pt>
                <c:pt idx="5">
                  <c:v>112.035</c:v>
                </c:pt>
                <c:pt idx="6">
                  <c:v>133.18700000000001</c:v>
                </c:pt>
                <c:pt idx="7">
                  <c:v>154.077</c:v>
                </c:pt>
                <c:pt idx="8">
                  <c:v>174.59899999999999</c:v>
                </c:pt>
                <c:pt idx="9">
                  <c:v>194.61199999999999</c:v>
                </c:pt>
                <c:pt idx="10">
                  <c:v>213.946</c:v>
                </c:pt>
                <c:pt idx="11">
                  <c:v>232.41399999999999</c:v>
                </c:pt>
                <c:pt idx="12">
                  <c:v>249.82300000000001</c:v>
                </c:pt>
                <c:pt idx="13">
                  <c:v>265.98399999999998</c:v>
                </c:pt>
                <c:pt idx="14">
                  <c:v>280.726</c:v>
                </c:pt>
                <c:pt idx="15">
                  <c:v>293.911</c:v>
                </c:pt>
                <c:pt idx="16">
                  <c:v>305.44299999999998</c:v>
                </c:pt>
                <c:pt idx="17">
                  <c:v>315.28100000000001</c:v>
                </c:pt>
                <c:pt idx="18">
                  <c:v>323.44200000000001</c:v>
                </c:pt>
                <c:pt idx="19">
                  <c:v>330.00099999999998</c:v>
                </c:pt>
                <c:pt idx="20">
                  <c:v>335.08499999999998</c:v>
                </c:pt>
                <c:pt idx="21">
                  <c:v>338.86200000000002</c:v>
                </c:pt>
                <c:pt idx="22">
                  <c:v>341.529</c:v>
                </c:pt>
                <c:pt idx="23">
                  <c:v>343.29500000000002</c:v>
                </c:pt>
                <c:pt idx="24">
                  <c:v>344.37099999999998</c:v>
                </c:pt>
                <c:pt idx="25">
                  <c:v>344.952</c:v>
                </c:pt>
                <c:pt idx="26">
                  <c:v>345.21100000000001</c:v>
                </c:pt>
                <c:pt idx="27">
                  <c:v>345.291</c:v>
                </c:pt>
                <c:pt idx="28">
                  <c:v>345.298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7-484F-B047-665D79575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78528"/>
        <c:axId val="374379776"/>
      </c:lineChart>
      <c:catAx>
        <c:axId val="374378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400" b="1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majorTickMark val="none"/>
        <c:minorTickMark val="none"/>
        <c:tickLblPos val="nextTo"/>
        <c:spPr>
          <a:noFill/>
          <a:ln w="222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4379776"/>
        <c:crosses val="autoZero"/>
        <c:auto val="1"/>
        <c:lblAlgn val="ctr"/>
        <c:lblOffset val="100"/>
        <c:noMultiLvlLbl val="0"/>
      </c:catAx>
      <c:valAx>
        <c:axId val="37437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400" b="1"/>
                  <a:t>y(x)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222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7437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65327022096235798"/>
          <c:y val="0.71496483079661732"/>
          <c:w val="0.19071677795421835"/>
          <c:h val="9.9700215032307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50" b="1"/>
              <a:t>x2"(x1")-</a:t>
            </a:r>
            <a:r>
              <a:rPr lang="de-DE" sz="1050" b="0"/>
              <a:t>transformierte-Werte</a:t>
            </a:r>
          </a:p>
        </c:rich>
      </c:tx>
      <c:layout>
        <c:manualLayout>
          <c:xMode val="edge"/>
          <c:yMode val="edge"/>
          <c:x val="0.36878456466074128"/>
          <c:y val="2.9757650879490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0535501990041183E-2"/>
          <c:y val="0.1379050928375227"/>
          <c:w val="0.87765266841644796"/>
          <c:h val="0.716286259360631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'Calc x1'!$K$30</c:f>
              <c:strCache>
                <c:ptCount val="1"/>
                <c:pt idx="0">
                  <c:v>x2"=x2-x2(a11)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4"/>
            <c:spPr>
              <a:blipFill dpi="0" rotWithShape="1">
                <a:blip xmlns:r="http://schemas.openxmlformats.org/officeDocument/2006/relationships" r:embed="rId3">
                  <a:alphaModFix amt="82000"/>
                </a:blip>
                <a:srcRect/>
                <a:tile tx="0" ty="0" sx="100000" sy="100000" flip="none" algn="tl"/>
              </a:blipFill>
              <a:ln w="6350">
                <a:solidFill>
                  <a:srgbClr val="FF0000"/>
                </a:solidFill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4.5792171552465628E-2"/>
                  <c:y val="0.402092600141295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'Calc x1'!$E$31:$E$55</c:f>
              <c:numCache>
                <c:formatCode>0.00</c:formatCode>
                <c:ptCount val="25"/>
                <c:pt idx="0">
                  <c:v>0</c:v>
                </c:pt>
                <c:pt idx="1">
                  <c:v>1.2571161934973674</c:v>
                </c:pt>
                <c:pt idx="2">
                  <c:v>2.7743520077475097</c:v>
                </c:pt>
                <c:pt idx="3">
                  <c:v>4.8193051411028875</c:v>
                </c:pt>
                <c:pt idx="4">
                  <c:v>8.8952899638106828</c:v>
                </c:pt>
                <c:pt idx="5">
                  <c:v>13.390636619317277</c:v>
                </c:pt>
                <c:pt idx="6">
                  <c:v>18.223545476315863</c:v>
                </c:pt>
                <c:pt idx="7">
                  <c:v>23.323941681139068</c:v>
                </c:pt>
                <c:pt idx="8">
                  <c:v>28.633251050155117</c:v>
                </c:pt>
                <c:pt idx="9">
                  <c:v>34.104511677971722</c:v>
                </c:pt>
                <c:pt idx="10">
                  <c:v>39.702638822819125</c:v>
                </c:pt>
                <c:pt idx="11">
                  <c:v>45.404784445693096</c:v>
                </c:pt>
                <c:pt idx="12">
                  <c:v>51.200845274429383</c:v>
                </c:pt>
                <c:pt idx="13">
                  <c:v>57.09429711525793</c:v>
                </c:pt>
                <c:pt idx="14">
                  <c:v>60.409715486603503</c:v>
                </c:pt>
                <c:pt idx="15">
                  <c:v>63.103700577762275</c:v>
                </c:pt>
                <c:pt idx="16">
                  <c:v>69.265502966539202</c:v>
                </c:pt>
                <c:pt idx="17">
                  <c:v>75.639318883566986</c:v>
                </c:pt>
                <c:pt idx="18">
                  <c:v>82.318151816029143</c:v>
                </c:pt>
                <c:pt idx="19">
                  <c:v>89.44937208102921</c:v>
                </c:pt>
                <c:pt idx="20">
                  <c:v>97.282620612279842</c:v>
                </c:pt>
                <c:pt idx="21">
                  <c:v>106.30153387426206</c:v>
                </c:pt>
                <c:pt idx="22">
                  <c:v>117.74179153287216</c:v>
                </c:pt>
                <c:pt idx="23">
                  <c:v>127.70251784537678</c:v>
                </c:pt>
                <c:pt idx="24">
                  <c:v>138.43732693603664</c:v>
                </c:pt>
              </c:numCache>
            </c:numRef>
          </c:xVal>
          <c:yVal>
            <c:numRef>
              <c:f>'Calc x1'!$K$31:$K$55</c:f>
              <c:numCache>
                <c:formatCode>0.000</c:formatCode>
                <c:ptCount val="25"/>
                <c:pt idx="0">
                  <c:v>0</c:v>
                </c:pt>
                <c:pt idx="1">
                  <c:v>3.3784149501919103</c:v>
                </c:pt>
                <c:pt idx="2">
                  <c:v>7.2626878208418617</c:v>
                </c:pt>
                <c:pt idx="3">
                  <c:v>12.271440032464213</c:v>
                </c:pt>
                <c:pt idx="4">
                  <c:v>21.787054777192182</c:v>
                </c:pt>
                <c:pt idx="5">
                  <c:v>31.886509516538823</c:v>
                </c:pt>
                <c:pt idx="6">
                  <c:v>42.507150038716432</c:v>
                </c:pt>
                <c:pt idx="7">
                  <c:v>53.561813438747677</c:v>
                </c:pt>
                <c:pt idx="8">
                  <c:v>64.93997652391927</c:v>
                </c:pt>
                <c:pt idx="9">
                  <c:v>76.510562781610858</c:v>
                </c:pt>
                <c:pt idx="10">
                  <c:v>88.126054218132637</c:v>
                </c:pt>
                <c:pt idx="11">
                  <c:v>99.627395594386471</c:v>
                </c:pt>
                <c:pt idx="12">
                  <c:v>110.84915035881259</c:v>
                </c:pt>
                <c:pt idx="13">
                  <c:v>121.62445026311237</c:v>
                </c:pt>
                <c:pt idx="14">
                  <c:v>127.34555092912284</c:v>
                </c:pt>
                <c:pt idx="15">
                  <c:v>131.78942472701738</c:v>
                </c:pt>
                <c:pt idx="16">
                  <c:v>141.18694929465903</c:v>
                </c:pt>
                <c:pt idx="17">
                  <c:v>149.66967895178237</c:v>
                </c:pt>
                <c:pt idx="18">
                  <c:v>157.10241680619339</c:v>
                </c:pt>
                <c:pt idx="19">
                  <c:v>163.36391319451951</c:v>
                </c:pt>
                <c:pt idx="20">
                  <c:v>168.34820452806053</c:v>
                </c:pt>
                <c:pt idx="21">
                  <c:v>171.96559674594607</c:v>
                </c:pt>
                <c:pt idx="22">
                  <c:v>174.14338484155485</c:v>
                </c:pt>
                <c:pt idx="23">
                  <c:v>174.73534932859565</c:v>
                </c:pt>
                <c:pt idx="24">
                  <c:v>174.82832441058218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35-443E-A322-4B170D9ED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244015"/>
        <c:axId val="537245679"/>
      </c:scatterChart>
      <c:valAx>
        <c:axId val="537244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400" b="1"/>
                  <a:t>x1"</a:t>
                </a:r>
              </a:p>
            </c:rich>
          </c:tx>
          <c:layout>
            <c:manualLayout>
              <c:xMode val="edge"/>
              <c:yMode val="edge"/>
              <c:x val="0.88020606833336223"/>
              <c:y val="0.8641902939960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5679"/>
        <c:crosses val="autoZero"/>
        <c:crossBetween val="midCat"/>
      </c:valAx>
      <c:valAx>
        <c:axId val="537245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400" b="1"/>
                  <a:t>x2"</a:t>
                </a:r>
              </a:p>
            </c:rich>
          </c:tx>
          <c:layout>
            <c:manualLayout>
              <c:xMode val="edge"/>
              <c:yMode val="edge"/>
              <c:x val="9.0238288047692072E-2"/>
              <c:y val="0.14735355570321901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7244015"/>
        <c:crosses val="autoZero"/>
        <c:crossBetween val="midCat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14271653543307"/>
          <c:y val="0.91724482356372106"/>
          <c:w val="0.37942170813358778"/>
          <c:h val="4.6482373096554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chart" Target="../charts/chart2.xml"/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5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chart" Target="../charts/chart4.xml"/><Relationship Id="rId1" Type="http://schemas.openxmlformats.org/officeDocument/2006/relationships/image" Target="../media/image22.png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17.png"/><Relationship Id="rId1" Type="http://schemas.openxmlformats.org/officeDocument/2006/relationships/chart" Target="../charts/chart6.xml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7" Type="http://schemas.openxmlformats.org/officeDocument/2006/relationships/image" Target="../media/image25.png"/><Relationship Id="rId2" Type="http://schemas.openxmlformats.org/officeDocument/2006/relationships/image" Target="../media/image29.png"/><Relationship Id="rId1" Type="http://schemas.openxmlformats.org/officeDocument/2006/relationships/image" Target="../media/image28.jpe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317500</xdr:colOff>
      <xdr:row>3</xdr:row>
      <xdr:rowOff>1</xdr:rowOff>
    </xdr:from>
    <xdr:to>
      <xdr:col>13</xdr:col>
      <xdr:colOff>641377</xdr:colOff>
      <xdr:row>13</xdr:row>
      <xdr:rowOff>35649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84A5F4A-2535-48FF-A653-344741E75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t="8759" r="6536" b="39697"/>
        <a:stretch/>
      </xdr:blipFill>
      <xdr:spPr>
        <a:xfrm>
          <a:off x="6413500" y="368301"/>
          <a:ext cx="4133877" cy="187714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6</xdr:col>
      <xdr:colOff>165100</xdr:colOff>
      <xdr:row>14</xdr:row>
      <xdr:rowOff>38100</xdr:rowOff>
    </xdr:from>
    <xdr:ext cx="3657600" cy="1858201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81DDD2EA-CBB1-412F-B2F5-A9DF50495BC8}"/>
            </a:ext>
          </a:extLst>
        </xdr:cNvPr>
        <xdr:cNvSpPr txBox="1"/>
      </xdr:nvSpPr>
      <xdr:spPr>
        <a:xfrm>
          <a:off x="4851400" y="2800350"/>
          <a:ext cx="3657600" cy="1858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DE" sz="1200">
              <a:solidFill>
                <a:schemeClr val="tx1"/>
              </a:solidFill>
              <a:latin typeface="Arial Narrow" panose="020B0606020202030204" pitchFamily="34" charset="0"/>
            </a:rPr>
            <a:t>In</a:t>
          </a:r>
          <a:r>
            <a:rPr lang="de-DE" sz="1200" baseline="0">
              <a:solidFill>
                <a:schemeClr val="tx1"/>
              </a:solidFill>
              <a:latin typeface="Arial Narrow" panose="020B0606020202030204" pitchFamily="34" charset="0"/>
            </a:rPr>
            <a:t> der </a:t>
          </a:r>
          <a:r>
            <a:rPr lang="de-DE" sz="1200">
              <a:solidFill>
                <a:schemeClr val="tx1"/>
              </a:solidFill>
              <a:latin typeface="Arial Narrow" panose="020B0606020202030204" pitchFamily="34" charset="0"/>
            </a:rPr>
            <a:t>Berechnung werden diese Gleichungen</a:t>
          </a:r>
          <a:r>
            <a:rPr lang="de-DE" sz="1200" baseline="0">
              <a:solidFill>
                <a:schemeClr val="tx1"/>
              </a:solidFill>
              <a:latin typeface="Arial Narrow" panose="020B0606020202030204" pitchFamily="34" charset="0"/>
            </a:rPr>
            <a:t> verwendet.  </a:t>
          </a:r>
          <a:r>
            <a:rPr lang="de-DE" sz="1200">
              <a:solidFill>
                <a:schemeClr val="tx1"/>
              </a:solidFill>
              <a:latin typeface="Arial Narrow" panose="020B0606020202030204" pitchFamily="34" charset="0"/>
            </a:rPr>
            <a:t>Um ein Vergleich mit anderen  </a:t>
          </a:r>
          <a:r>
            <a:rPr lang="de-DE" sz="1200" baseline="0">
              <a:solidFill>
                <a:schemeClr val="tx1"/>
              </a:solidFill>
              <a:latin typeface="Arial Narrow" panose="020B0606020202030204" pitchFamily="34" charset="0"/>
            </a:rPr>
            <a:t>Diagrammen / Darstellungen / Messungen </a:t>
          </a:r>
          <a:r>
            <a:rPr lang="de-DE" sz="1200">
              <a:solidFill>
                <a:schemeClr val="tx1"/>
              </a:solidFill>
              <a:latin typeface="Arial Narrow" panose="020B0606020202030204" pitchFamily="34" charset="0"/>
            </a:rPr>
            <a:t>zu ermöglichen, wurden in den folgenden Berechnungen `calc ...´ Richtungsvorzeichen</a:t>
          </a:r>
          <a:r>
            <a:rPr lang="de-DE" sz="1200" baseline="0">
              <a:solidFill>
                <a:schemeClr val="tx1"/>
              </a:solidFill>
              <a:latin typeface="Arial Narrow" panose="020B0606020202030204" pitchFamily="34" charset="0"/>
            </a:rPr>
            <a:t>  angepasst und Verschiebungen  / Transformationen vorgenommen.</a:t>
          </a:r>
        </a:p>
        <a:p>
          <a:r>
            <a:rPr lang="de-DE" sz="1200" baseline="0">
              <a:solidFill>
                <a:schemeClr val="accent5">
                  <a:lumMod val="75000"/>
                </a:schemeClr>
              </a:solidFill>
              <a:latin typeface="Arial Narrow" panose="020B0606020202030204" pitchFamily="34" charset="0"/>
            </a:rPr>
            <a:t>These equations are used in the calculation. In order to enable a comparison with other diagrams / representations / measurements, the following calculations `calc ...´ were adjusted to the signs of direction and shifts / transformations were made.</a:t>
          </a:r>
        </a:p>
      </xdr:txBody>
    </xdr:sp>
    <xdr:clientData/>
  </xdr:oneCellAnchor>
  <xdr:twoCellAnchor>
    <xdr:from>
      <xdr:col>1</xdr:col>
      <xdr:colOff>25400</xdr:colOff>
      <xdr:row>13</xdr:row>
      <xdr:rowOff>57150</xdr:rowOff>
    </xdr:from>
    <xdr:to>
      <xdr:col>2</xdr:col>
      <xdr:colOff>107950</xdr:colOff>
      <xdr:row>13</xdr:row>
      <xdr:rowOff>222250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8344751D-554B-467A-A3A6-1E7DD8222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2635250"/>
          <a:ext cx="86360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444500</xdr:colOff>
      <xdr:row>13</xdr:row>
      <xdr:rowOff>44450</xdr:rowOff>
    </xdr:from>
    <xdr:to>
      <xdr:col>4</xdr:col>
      <xdr:colOff>50800</xdr:colOff>
      <xdr:row>13</xdr:row>
      <xdr:rowOff>209550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A3712DEE-2E6D-4CA4-9354-413160C46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600" y="2622550"/>
          <a:ext cx="116840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</xdr:colOff>
      <xdr:row>14</xdr:row>
      <xdr:rowOff>31750</xdr:rowOff>
    </xdr:from>
    <xdr:to>
      <xdr:col>3</xdr:col>
      <xdr:colOff>19050</xdr:colOff>
      <xdr:row>15</xdr:row>
      <xdr:rowOff>12700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C2349E57-22FA-4F33-B34A-3FBC28745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2876550"/>
          <a:ext cx="157480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768350</xdr:colOff>
      <xdr:row>17</xdr:row>
      <xdr:rowOff>0</xdr:rowOff>
    </xdr:from>
    <xdr:to>
      <xdr:col>3</xdr:col>
      <xdr:colOff>0</xdr:colOff>
      <xdr:row>17</xdr:row>
      <xdr:rowOff>165100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A297EC05-9277-4BAA-BF9B-86459D537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3397250"/>
          <a:ext cx="157480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</xdr:row>
      <xdr:rowOff>107950</xdr:rowOff>
    </xdr:from>
    <xdr:to>
      <xdr:col>3</xdr:col>
      <xdr:colOff>19050</xdr:colOff>
      <xdr:row>16</xdr:row>
      <xdr:rowOff>88900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98AFAD0E-C304-428A-A5B6-A5B9D935C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136900"/>
          <a:ext cx="158115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18</xdr:row>
      <xdr:rowOff>63500</xdr:rowOff>
    </xdr:from>
    <xdr:to>
      <xdr:col>2</xdr:col>
      <xdr:colOff>615950</xdr:colOff>
      <xdr:row>19</xdr:row>
      <xdr:rowOff>139700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8998B7A5-987E-438C-AB7A-1B1CF1B89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644900"/>
          <a:ext cx="1339850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</xdr:colOff>
      <xdr:row>19</xdr:row>
      <xdr:rowOff>76200</xdr:rowOff>
    </xdr:from>
    <xdr:to>
      <xdr:col>4</xdr:col>
      <xdr:colOff>476250</xdr:colOff>
      <xdr:row>21</xdr:row>
      <xdr:rowOff>50800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DBF968F8-4217-4930-8448-BDABDAEAA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3841750"/>
          <a:ext cx="28130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21</xdr:row>
      <xdr:rowOff>25400</xdr:rowOff>
    </xdr:from>
    <xdr:to>
      <xdr:col>4</xdr:col>
      <xdr:colOff>463550</xdr:colOff>
      <xdr:row>23</xdr:row>
      <xdr:rowOff>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DD3699EB-D904-4569-92C2-E31F22C8D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159250"/>
          <a:ext cx="27495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742950</xdr:colOff>
      <xdr:row>30</xdr:row>
      <xdr:rowOff>6350</xdr:rowOff>
    </xdr:from>
    <xdr:to>
      <xdr:col>7</xdr:col>
      <xdr:colOff>711200</xdr:colOff>
      <xdr:row>31</xdr:row>
      <xdr:rowOff>25400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B045EB24-C5D8-42D6-95CB-2DD5362CB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5797550"/>
          <a:ext cx="3873500" cy="20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30</xdr:row>
      <xdr:rowOff>57150</xdr:rowOff>
    </xdr:from>
    <xdr:to>
      <xdr:col>2</xdr:col>
      <xdr:colOff>400050</xdr:colOff>
      <xdr:row>31</xdr:row>
      <xdr:rowOff>38100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5EC54875-0098-43D8-ABD6-B5ABFB522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848350"/>
          <a:ext cx="118110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736600</xdr:colOff>
      <xdr:row>31</xdr:row>
      <xdr:rowOff>127000</xdr:rowOff>
    </xdr:from>
    <xdr:to>
      <xdr:col>2</xdr:col>
      <xdr:colOff>63500</xdr:colOff>
      <xdr:row>32</xdr:row>
      <xdr:rowOff>107950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8A6A8116-DB99-427A-BC98-0CF343A94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" y="6102350"/>
          <a:ext cx="88900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577850</xdr:colOff>
      <xdr:row>31</xdr:row>
      <xdr:rowOff>82550</xdr:rowOff>
    </xdr:from>
    <xdr:to>
      <xdr:col>6</xdr:col>
      <xdr:colOff>95250</xdr:colOff>
      <xdr:row>32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96E1B7A2-E97E-4455-8A95-851E51349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0" y="6057900"/>
          <a:ext cx="186055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292100</xdr:colOff>
      <xdr:row>31</xdr:row>
      <xdr:rowOff>120650</xdr:rowOff>
    </xdr:from>
    <xdr:to>
      <xdr:col>3</xdr:col>
      <xdr:colOff>317500</xdr:colOff>
      <xdr:row>32</xdr:row>
      <xdr:rowOff>101600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B34720C1-C102-4E22-B69E-8432E6F32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200" y="6096000"/>
          <a:ext cx="80645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723900</xdr:colOff>
      <xdr:row>33</xdr:row>
      <xdr:rowOff>19050</xdr:rowOff>
    </xdr:from>
    <xdr:to>
      <xdr:col>4</xdr:col>
      <xdr:colOff>234950</xdr:colOff>
      <xdr:row>34</xdr:row>
      <xdr:rowOff>177800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5F042198-1113-4659-8267-78B1BE243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6362700"/>
          <a:ext cx="26352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387349</xdr:colOff>
      <xdr:row>26</xdr:row>
      <xdr:rowOff>120650</xdr:rowOff>
    </xdr:from>
    <xdr:to>
      <xdr:col>9</xdr:col>
      <xdr:colOff>422592</xdr:colOff>
      <xdr:row>29</xdr:row>
      <xdr:rowOff>63500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41077F36-AB3E-406B-B286-FA6EBF21C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699" y="5175250"/>
          <a:ext cx="1597343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749300</xdr:colOff>
      <xdr:row>27</xdr:row>
      <xdr:rowOff>38100</xdr:rowOff>
    </xdr:from>
    <xdr:to>
      <xdr:col>6</xdr:col>
      <xdr:colOff>673100</xdr:colOff>
      <xdr:row>29</xdr:row>
      <xdr:rowOff>165100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5D3A187-7557-44AE-89AF-D5DDE3261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5276850"/>
          <a:ext cx="46101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762000</xdr:colOff>
      <xdr:row>23</xdr:row>
      <xdr:rowOff>38100</xdr:rowOff>
    </xdr:from>
    <xdr:to>
      <xdr:col>7</xdr:col>
      <xdr:colOff>57150</xdr:colOff>
      <xdr:row>26</xdr:row>
      <xdr:rowOff>118288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34829BBD-BB0E-4AB3-AEAD-2E78EF0E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540250"/>
          <a:ext cx="4762500" cy="632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752474</xdr:colOff>
      <xdr:row>28</xdr:row>
      <xdr:rowOff>3175</xdr:rowOff>
    </xdr:from>
    <xdr:ext cx="1203325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8ACF255E-C0EF-46E1-B938-157F03E124FF}"/>
                </a:ext>
              </a:extLst>
            </xdr:cNvPr>
            <xdr:cNvSpPr txBox="1"/>
          </xdr:nvSpPr>
          <xdr:spPr>
            <a:xfrm>
              <a:off x="7781924" y="5426075"/>
              <a:ext cx="1203325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2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𝒙</m:t>
                        </m:r>
                      </m:e>
                      <m:sub>
                        <m:r>
                          <a:rPr lang="de-DE" sz="12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sub>
                    </m:sSub>
                    <m:r>
                      <a:rPr lang="de-DE" sz="1200" b="1" i="1">
                        <a:solidFill>
                          <a:srgbClr val="FF0000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a:rPr lang="de-DE" sz="1200" b="1" i="1">
                        <a:solidFill>
                          <a:srgbClr val="FF0000"/>
                        </a:solidFill>
                        <a:latin typeface="Cambria Math" panose="02040503050406030204" pitchFamily="18" charset="0"/>
                      </a:rPr>
                      <m:t>𝟎</m:t>
                    </m:r>
                  </m:oMath>
                </m:oMathPara>
              </a14:m>
              <a:endParaRPr lang="de-DE" sz="1400" b="1">
                <a:solidFill>
                  <a:srgbClr val="FF0000"/>
                </a:solidFill>
              </a:endParaRPr>
            </a:p>
          </xdr:txBody>
        </xdr:sp>
      </mc:Choice>
      <mc:Fallback xmlns="">
        <xdr:sp macro="" textlink="">
          <xdr:nvSpPr>
            <xdr:cNvPr id="6" name="Textfeld 5">
              <a:extLst>
                <a:ext uri="{FF2B5EF4-FFF2-40B4-BE49-F238E27FC236}">
                  <a16:creationId xmlns:a16="http://schemas.microsoft.com/office/drawing/2014/main" id="{8ACF255E-C0EF-46E1-B938-157F03E124FF}"/>
                </a:ext>
              </a:extLst>
            </xdr:cNvPr>
            <xdr:cNvSpPr txBox="1"/>
          </xdr:nvSpPr>
          <xdr:spPr>
            <a:xfrm>
              <a:off x="7781924" y="5426075"/>
              <a:ext cx="1203325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2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𝒙_𝟏=𝟎</a:t>
              </a:r>
              <a:endParaRPr lang="de-DE" sz="1400" b="1">
                <a:solidFill>
                  <a:srgbClr val="FF0000"/>
                </a:solidFill>
              </a:endParaRPr>
            </a:p>
          </xdr:txBody>
        </xdr:sp>
      </mc:Fallback>
    </mc:AlternateContent>
    <xdr:clientData/>
  </xdr:oneCellAnchor>
  <xdr:twoCellAnchor editAs="oneCell">
    <xdr:from>
      <xdr:col>0</xdr:col>
      <xdr:colOff>76198</xdr:colOff>
      <xdr:row>2</xdr:row>
      <xdr:rowOff>177800</xdr:rowOff>
    </xdr:from>
    <xdr:to>
      <xdr:col>8</xdr:col>
      <xdr:colOff>238647</xdr:colOff>
      <xdr:row>13</xdr:row>
      <xdr:rowOff>31750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26408F74-FD83-44AB-9744-1A5CA8378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6198" y="361950"/>
          <a:ext cx="6258449" cy="1879600"/>
        </a:xfrm>
        <a:prstGeom prst="rect">
          <a:avLst/>
        </a:prstGeom>
      </xdr:spPr>
    </xdr:pic>
    <xdr:clientData/>
  </xdr:twoCellAnchor>
  <xdr:oneCellAnchor>
    <xdr:from>
      <xdr:col>10</xdr:col>
      <xdr:colOff>635000</xdr:colOff>
      <xdr:row>28</xdr:row>
      <xdr:rowOff>177800</xdr:rowOff>
    </xdr:from>
    <xdr:ext cx="1731478" cy="2349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6F17813B-0474-4731-BE62-CF29AF285CE4}"/>
                </a:ext>
              </a:extLst>
            </xdr:cNvPr>
            <xdr:cNvSpPr txBox="1"/>
          </xdr:nvSpPr>
          <xdr:spPr>
            <a:xfrm>
              <a:off x="8255000" y="5467350"/>
              <a:ext cx="1731478" cy="234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2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2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𝜶</m:t>
                        </m:r>
                      </m:e>
                      <m:sub>
                        <m:r>
                          <a:rPr lang="de-DE" sz="12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𝟏</m:t>
                        </m:r>
                      </m:sub>
                    </m:sSub>
                  </m:oMath>
                </m:oMathPara>
              </a14:m>
              <a:endParaRPr lang="de-DE" sz="1200" b="1"/>
            </a:p>
          </xdr:txBody>
        </xdr:sp>
      </mc:Choice>
      <mc:Fallback xmlns="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6F17813B-0474-4731-BE62-CF29AF285CE4}"/>
                </a:ext>
              </a:extLst>
            </xdr:cNvPr>
            <xdr:cNvSpPr txBox="1"/>
          </xdr:nvSpPr>
          <xdr:spPr>
            <a:xfrm>
              <a:off x="8255000" y="5467350"/>
              <a:ext cx="1731478" cy="2349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r>
                <a:rPr lang="de-DE" sz="1200" b="1" i="0">
                  <a:solidFill>
                    <a:srgbClr val="FF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𝜶_𝟏</a:t>
              </a:r>
              <a:endParaRPr lang="de-DE" sz="1200" b="1"/>
            </a:p>
          </xdr:txBody>
        </xdr:sp>
      </mc:Fallback>
    </mc:AlternateContent>
    <xdr:clientData/>
  </xdr:oneCellAnchor>
  <xdr:twoCellAnchor>
    <xdr:from>
      <xdr:col>10</xdr:col>
      <xdr:colOff>685800</xdr:colOff>
      <xdr:row>31</xdr:row>
      <xdr:rowOff>19050</xdr:rowOff>
    </xdr:from>
    <xdr:to>
      <xdr:col>11</xdr:col>
      <xdr:colOff>304800</xdr:colOff>
      <xdr:row>32</xdr:row>
      <xdr:rowOff>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1B22A1B-5A36-47F6-A1A6-C198A0605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5861050"/>
          <a:ext cx="38100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565150</xdr:colOff>
      <xdr:row>32</xdr:row>
      <xdr:rowOff>6350</xdr:rowOff>
    </xdr:from>
    <xdr:to>
      <xdr:col>13</xdr:col>
      <xdr:colOff>495300</xdr:colOff>
      <xdr:row>32</xdr:row>
      <xdr:rowOff>171450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1DB55FAD-9A1B-4571-9637-E8F398E3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9150" y="6032500"/>
          <a:ext cx="692150" cy="16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129761</xdr:colOff>
      <xdr:row>0</xdr:row>
      <xdr:rowOff>0</xdr:rowOff>
    </xdr:from>
    <xdr:to>
      <xdr:col>9</xdr:col>
      <xdr:colOff>601869</xdr:colOff>
      <xdr:row>9</xdr:row>
      <xdr:rowOff>160130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EF471141-AD21-428B-8964-87E7AD9B6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460" b="18049"/>
        <a:stretch/>
      </xdr:blipFill>
      <xdr:spPr>
        <a:xfrm>
          <a:off x="129761" y="0"/>
          <a:ext cx="5033065" cy="180008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12</xdr:col>
      <xdr:colOff>199335</xdr:colOff>
      <xdr:row>26</xdr:row>
      <xdr:rowOff>56322</xdr:rowOff>
    </xdr:from>
    <xdr:to>
      <xdr:col>18</xdr:col>
      <xdr:colOff>199335</xdr:colOff>
      <xdr:row>42</xdr:row>
      <xdr:rowOff>66261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A7BDB44B-6E84-4F95-B34D-9516D28BE4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129761</xdr:colOff>
      <xdr:row>0</xdr:row>
      <xdr:rowOff>0</xdr:rowOff>
    </xdr:from>
    <xdr:to>
      <xdr:col>10</xdr:col>
      <xdr:colOff>170734</xdr:colOff>
      <xdr:row>10</xdr:row>
      <xdr:rowOff>88348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707755B-DF75-40F2-9327-0885EC4FE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460" b="18049"/>
        <a:stretch/>
      </xdr:blipFill>
      <xdr:spPr>
        <a:xfrm>
          <a:off x="129761" y="0"/>
          <a:ext cx="5341843" cy="191052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10</xdr:col>
      <xdr:colOff>442290</xdr:colOff>
      <xdr:row>7</xdr:row>
      <xdr:rowOff>88349</xdr:rowOff>
    </xdr:from>
    <xdr:to>
      <xdr:col>17</xdr:col>
      <xdr:colOff>93870</xdr:colOff>
      <xdr:row>26</xdr:row>
      <xdr:rowOff>71782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4B63D4F0-7A73-4973-9D6C-3E9A84F1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22087</xdr:colOff>
      <xdr:row>14</xdr:row>
      <xdr:rowOff>88348</xdr:rowOff>
    </xdr:from>
    <xdr:to>
      <xdr:col>10</xdr:col>
      <xdr:colOff>298400</xdr:colOff>
      <xdr:row>26</xdr:row>
      <xdr:rowOff>110529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8707CFC-1C0C-42E5-B6C6-FF6E7C625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5739" y="2639391"/>
          <a:ext cx="3633531" cy="2109399"/>
        </a:xfrm>
        <a:prstGeom prst="rect">
          <a:avLst/>
        </a:prstGeom>
      </xdr:spPr>
    </xdr:pic>
    <xdr:clientData/>
  </xdr:twoCellAnchor>
  <xdr:twoCellAnchor>
    <xdr:from>
      <xdr:col>12</xdr:col>
      <xdr:colOff>668131</xdr:colOff>
      <xdr:row>30</xdr:row>
      <xdr:rowOff>160131</xdr:rowOff>
    </xdr:from>
    <xdr:to>
      <xdr:col>17</xdr:col>
      <xdr:colOff>182218</xdr:colOff>
      <xdr:row>33</xdr:row>
      <xdr:rowOff>110434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F027CA00-2210-429D-8A79-F1E42489B1DB}"/>
            </a:ext>
          </a:extLst>
        </xdr:cNvPr>
        <xdr:cNvSpPr txBox="1"/>
      </xdr:nvSpPr>
      <xdr:spPr>
        <a:xfrm>
          <a:off x="7586870" y="5527261"/>
          <a:ext cx="3324087" cy="4969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Leider  kann ich den Starpunkt Ihrer Berechnung / Messung nicht genau fesdtstellen.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182562</xdr:colOff>
      <xdr:row>22</xdr:row>
      <xdr:rowOff>15874</xdr:rowOff>
    </xdr:from>
    <xdr:to>
      <xdr:col>21</xdr:col>
      <xdr:colOff>658812</xdr:colOff>
      <xdr:row>47</xdr:row>
      <xdr:rowOff>134937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7C25B67D-A1F9-4F74-A9DC-A1AEDC4B4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180767</xdr:colOff>
      <xdr:row>16</xdr:row>
      <xdr:rowOff>18842</xdr:rowOff>
    </xdr:from>
    <xdr:to>
      <xdr:col>11</xdr:col>
      <xdr:colOff>471487</xdr:colOff>
      <xdr:row>19</xdr:row>
      <xdr:rowOff>5292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2C3E2BF7-CEFC-4261-A6FC-FAEB9C826DB0}"/>
            </a:ext>
          </a:extLst>
        </xdr:cNvPr>
        <xdr:cNvSpPr txBox="1"/>
      </xdr:nvSpPr>
      <xdr:spPr>
        <a:xfrm>
          <a:off x="2905975" y="3029800"/>
          <a:ext cx="4206554" cy="4362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>
              <a:solidFill>
                <a:schemeClr val="accent5">
                  <a:lumMod val="75000"/>
                </a:schemeClr>
              </a:solidFill>
            </a:rPr>
            <a:t>Nur die Eingabewerte (Geometrie) können verändert (var) werden</a:t>
          </a:r>
        </a:p>
        <a:p>
          <a:r>
            <a:rPr lang="de-DE" sz="1100" b="0">
              <a:solidFill>
                <a:schemeClr val="accent5">
                  <a:lumMod val="75000"/>
                </a:schemeClr>
              </a:solidFill>
            </a:rPr>
            <a:t>Only the input values (geometry) can be changed (var)</a:t>
          </a:r>
        </a:p>
      </xdr:txBody>
    </xdr:sp>
    <xdr:clientData/>
  </xdr:twoCellAnchor>
  <xdr:oneCellAnchor>
    <xdr:from>
      <xdr:col>1</xdr:col>
      <xdr:colOff>508000</xdr:colOff>
      <xdr:row>21</xdr:row>
      <xdr:rowOff>6351</xdr:rowOff>
    </xdr:from>
    <xdr:ext cx="26035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id="{94F692CD-8CA3-4D72-8085-D9921F5E92DD}"/>
                </a:ext>
              </a:extLst>
            </xdr:cNvPr>
            <xdr:cNvSpPr txBox="1"/>
          </xdr:nvSpPr>
          <xdr:spPr>
            <a:xfrm>
              <a:off x="800100" y="4819651"/>
              <a:ext cx="26035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i="1">
                        <a:solidFill>
                          <a:schemeClr val="accent5">
                            <a:lumMod val="75000"/>
                          </a:schemeClr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↓</m:t>
                    </m:r>
                  </m:oMath>
                </m:oMathPara>
              </a14:m>
              <a:endParaRPr lang="de-DE" sz="1100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</mc:Choice>
      <mc:Fallback xmlns="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id="{94F692CD-8CA3-4D72-8085-D9921F5E92DD}"/>
                </a:ext>
              </a:extLst>
            </xdr:cNvPr>
            <xdr:cNvSpPr txBox="1"/>
          </xdr:nvSpPr>
          <xdr:spPr>
            <a:xfrm>
              <a:off x="800100" y="4819651"/>
              <a:ext cx="26035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i="0">
                  <a:solidFill>
                    <a:schemeClr val="accent5">
                      <a:lumMod val="75000"/>
                    </a:schemeClr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↓</a:t>
              </a:r>
              <a:endParaRPr lang="de-DE" sz="1100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</mc:Fallback>
    </mc:AlternateContent>
    <xdr:clientData/>
  </xdr:oneCellAnchor>
  <xdr:twoCellAnchor editAs="oneCell">
    <xdr:from>
      <xdr:col>4</xdr:col>
      <xdr:colOff>518583</xdr:colOff>
      <xdr:row>2</xdr:row>
      <xdr:rowOff>12910</xdr:rowOff>
    </xdr:from>
    <xdr:to>
      <xdr:col>13</xdr:col>
      <xdr:colOff>772583</xdr:colOff>
      <xdr:row>16</xdr:row>
      <xdr:rowOff>21167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2FFA769D-F4CD-45FC-BF1E-979B6780A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0" y="372743"/>
          <a:ext cx="6180666" cy="2527090"/>
        </a:xfrm>
        <a:prstGeom prst="rect">
          <a:avLst/>
        </a:prstGeom>
      </xdr:spPr>
    </xdr:pic>
    <xdr:clientData/>
  </xdr:twoCellAnchor>
  <xdr:twoCellAnchor editAs="oneCell">
    <xdr:from>
      <xdr:col>13</xdr:col>
      <xdr:colOff>778407</xdr:colOff>
      <xdr:row>4</xdr:row>
      <xdr:rowOff>9804</xdr:rowOff>
    </xdr:from>
    <xdr:to>
      <xdr:col>21</xdr:col>
      <xdr:colOff>682497</xdr:colOff>
      <xdr:row>14</xdr:row>
      <xdr:rowOff>63500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B37C3CB-CC9F-48AE-A4F2-A9957ADD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3490" y="782387"/>
          <a:ext cx="6169424" cy="18528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232948</xdr:colOff>
      <xdr:row>0</xdr:row>
      <xdr:rowOff>79375</xdr:rowOff>
    </xdr:from>
    <xdr:to>
      <xdr:col>10</xdr:col>
      <xdr:colOff>112728</xdr:colOff>
      <xdr:row>10</xdr:row>
      <xdr:rowOff>118877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B78997F-471E-4F66-9406-1D065D83F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460" b="18049"/>
        <a:stretch/>
      </xdr:blipFill>
      <xdr:spPr>
        <a:xfrm>
          <a:off x="232948" y="79375"/>
          <a:ext cx="5459843" cy="192069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12</xdr:col>
      <xdr:colOff>71439</xdr:colOff>
      <xdr:row>27</xdr:row>
      <xdr:rowOff>15875</xdr:rowOff>
    </xdr:from>
    <xdr:to>
      <xdr:col>21</xdr:col>
      <xdr:colOff>635000</xdr:colOff>
      <xdr:row>52</xdr:row>
      <xdr:rowOff>111125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B1DA2AFC-9E7D-4B7D-9E59-9E28E1650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22087</xdr:colOff>
      <xdr:row>10</xdr:row>
      <xdr:rowOff>51015</xdr:rowOff>
    </xdr:from>
    <xdr:to>
      <xdr:col>12</xdr:col>
      <xdr:colOff>0</xdr:colOff>
      <xdr:row>26</xdr:row>
      <xdr:rowOff>120528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671731E-2A84-4842-9E2A-3E55C251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3150" y="1932203"/>
          <a:ext cx="5065850" cy="2895263"/>
        </a:xfrm>
        <a:prstGeom prst="rect">
          <a:avLst/>
        </a:prstGeom>
      </xdr:spPr>
    </xdr:pic>
    <xdr:clientData/>
  </xdr:twoCellAnchor>
  <xdr:twoCellAnchor>
    <xdr:from>
      <xdr:col>12</xdr:col>
      <xdr:colOff>207755</xdr:colOff>
      <xdr:row>16</xdr:row>
      <xdr:rowOff>49005</xdr:rowOff>
    </xdr:from>
    <xdr:to>
      <xdr:col>14</xdr:col>
      <xdr:colOff>722312</xdr:colOff>
      <xdr:row>18</xdr:row>
      <xdr:rowOff>181870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B5B04C8D-1549-4A81-A418-FC79B6E234CB}"/>
            </a:ext>
          </a:extLst>
        </xdr:cNvPr>
        <xdr:cNvSpPr txBox="1"/>
      </xdr:nvSpPr>
      <xdr:spPr>
        <a:xfrm>
          <a:off x="7446755" y="3025568"/>
          <a:ext cx="2070307" cy="4979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rgbClr val="FF0000"/>
              </a:solidFill>
            </a:rPr>
            <a:t>Beispiel / unveränderlich / fix</a:t>
          </a:r>
        </a:p>
        <a:p>
          <a:r>
            <a:rPr lang="de-DE" sz="1200" b="1">
              <a:solidFill>
                <a:srgbClr val="FF0000"/>
              </a:solidFill>
            </a:rPr>
            <a:t>example / immutable / fix</a:t>
          </a:r>
        </a:p>
      </xdr:txBody>
    </xdr:sp>
    <xdr:clientData/>
  </xdr:twoCellAnchor>
  <xdr:oneCellAnchor>
    <xdr:from>
      <xdr:col>8</xdr:col>
      <xdr:colOff>331649</xdr:colOff>
      <xdr:row>10</xdr:row>
      <xdr:rowOff>103187</xdr:rowOff>
    </xdr:from>
    <xdr:ext cx="2438400" cy="222250"/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A8E9B682-7BBD-4BE6-A544-DC29ED918E47}"/>
            </a:ext>
          </a:extLst>
        </xdr:cNvPr>
        <xdr:cNvSpPr txBox="1"/>
      </xdr:nvSpPr>
      <xdr:spPr>
        <a:xfrm>
          <a:off x="4641712" y="1984375"/>
          <a:ext cx="2438400" cy="222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1100" i="1"/>
            <a:t>Bild der Firma </a:t>
          </a:r>
          <a:r>
            <a:rPr lang="de-DE" sz="1100" b="1" i="1"/>
            <a:t>Dr. Boy GmbH &amp; Co. KG</a:t>
          </a:r>
        </a:p>
      </xdr:txBody>
    </xdr:sp>
    <xdr:clientData/>
  </xdr:oneCellAnchor>
  <xdr:twoCellAnchor editAs="oneCell">
    <xdr:from>
      <xdr:col>10</xdr:col>
      <xdr:colOff>896936</xdr:colOff>
      <xdr:row>0</xdr:row>
      <xdr:rowOff>33374</xdr:rowOff>
    </xdr:from>
    <xdr:to>
      <xdr:col>19</xdr:col>
      <xdr:colOff>183347</xdr:colOff>
      <xdr:row>10</xdr:row>
      <xdr:rowOff>71437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7EB6B75-8318-4CD6-AC17-895AFB1B5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6999" y="33374"/>
          <a:ext cx="6390473" cy="1919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3</xdr:row>
      <xdr:rowOff>165099</xdr:rowOff>
    </xdr:from>
    <xdr:to>
      <xdr:col>28</xdr:col>
      <xdr:colOff>711199</xdr:colOff>
      <xdr:row>53</xdr:row>
      <xdr:rowOff>161924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A5FA360-F89C-4179-8B3B-0185FC22D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301844</xdr:colOff>
      <xdr:row>16</xdr:row>
      <xdr:rowOff>0</xdr:rowOff>
    </xdr:from>
    <xdr:to>
      <xdr:col>26</xdr:col>
      <xdr:colOff>154437</xdr:colOff>
      <xdr:row>38</xdr:row>
      <xdr:rowOff>114300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C23CE25F-91D4-4E16-A8C5-049BB0CBF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93844" y="3048000"/>
          <a:ext cx="7472593" cy="4305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254000</xdr:colOff>
      <xdr:row>12</xdr:row>
      <xdr:rowOff>23812</xdr:rowOff>
    </xdr:from>
    <xdr:to>
      <xdr:col>14</xdr:col>
      <xdr:colOff>444500</xdr:colOff>
      <xdr:row>27</xdr:row>
      <xdr:rowOff>134938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57C5E79-2243-49A0-9555-D6A03B82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660628</xdr:colOff>
      <xdr:row>13</xdr:row>
      <xdr:rowOff>135742</xdr:rowOff>
    </xdr:from>
    <xdr:to>
      <xdr:col>20</xdr:col>
      <xdr:colOff>154711</xdr:colOff>
      <xdr:row>16</xdr:row>
      <xdr:rowOff>54841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746C9A78-B400-41CD-B329-4C902B383950}"/>
            </a:ext>
          </a:extLst>
        </xdr:cNvPr>
        <xdr:cNvSpPr txBox="1"/>
      </xdr:nvSpPr>
      <xdr:spPr>
        <a:xfrm>
          <a:off x="8950264" y="2687287"/>
          <a:ext cx="4204629" cy="4732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>
              <a:solidFill>
                <a:schemeClr val="accent5">
                  <a:lumMod val="75000"/>
                </a:schemeClr>
              </a:solidFill>
            </a:rPr>
            <a:t>Nur die Eingabewerte (Geometrie) können verändert (var) werden</a:t>
          </a:r>
        </a:p>
        <a:p>
          <a:r>
            <a:rPr lang="de-DE" sz="1100" b="0">
              <a:solidFill>
                <a:schemeClr val="accent5">
                  <a:lumMod val="75000"/>
                </a:schemeClr>
              </a:solidFill>
            </a:rPr>
            <a:t>Only the input values (geometry) can be changed (var)</a:t>
          </a:r>
        </a:p>
      </xdr:txBody>
    </xdr:sp>
    <xdr:clientData/>
  </xdr:twoCellAnchor>
  <xdr:oneCellAnchor>
    <xdr:from>
      <xdr:col>1</xdr:col>
      <xdr:colOff>508000</xdr:colOff>
      <xdr:row>28</xdr:row>
      <xdr:rowOff>6351</xdr:rowOff>
    </xdr:from>
    <xdr:ext cx="26035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id="{3BE7E19E-71E9-4DF8-92F3-EFF97591DE99}"/>
                </a:ext>
              </a:extLst>
            </xdr:cNvPr>
            <xdr:cNvSpPr txBox="1"/>
          </xdr:nvSpPr>
          <xdr:spPr>
            <a:xfrm>
              <a:off x="800100" y="4819651"/>
              <a:ext cx="26035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i="1">
                        <a:solidFill>
                          <a:schemeClr val="accent5">
                            <a:lumMod val="75000"/>
                          </a:schemeClr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↓</m:t>
                    </m:r>
                  </m:oMath>
                </m:oMathPara>
              </a14:m>
              <a:endParaRPr lang="de-DE" sz="1100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</mc:Choice>
      <mc:Fallback xmlns="">
        <xdr:sp macro="" textlink="">
          <xdr:nvSpPr>
            <xdr:cNvPr id="7" name="Textfeld 6">
              <a:extLst>
                <a:ext uri="{FF2B5EF4-FFF2-40B4-BE49-F238E27FC236}">
                  <a16:creationId xmlns:a16="http://schemas.microsoft.com/office/drawing/2014/main" id="{3BE7E19E-71E9-4DF8-92F3-EFF97591DE99}"/>
                </a:ext>
              </a:extLst>
            </xdr:cNvPr>
            <xdr:cNvSpPr txBox="1"/>
          </xdr:nvSpPr>
          <xdr:spPr>
            <a:xfrm>
              <a:off x="800100" y="4819651"/>
              <a:ext cx="26035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de-DE" sz="1100" i="0">
                  <a:solidFill>
                    <a:schemeClr val="accent5">
                      <a:lumMod val="75000"/>
                    </a:schemeClr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↓</a:t>
              </a:r>
              <a:endParaRPr lang="de-DE" sz="1100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</mc:Fallback>
    </mc:AlternateContent>
    <xdr:clientData/>
  </xdr:oneCellAnchor>
  <xdr:twoCellAnchor>
    <xdr:from>
      <xdr:col>14</xdr:col>
      <xdr:colOff>687057</xdr:colOff>
      <xdr:row>18</xdr:row>
      <xdr:rowOff>62777</xdr:rowOff>
    </xdr:from>
    <xdr:to>
      <xdr:col>23</xdr:col>
      <xdr:colOff>310848</xdr:colOff>
      <xdr:row>22</xdr:row>
      <xdr:rowOff>46181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22E43FC-2234-4690-A1FC-1284CBFCB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6693" y="3537959"/>
          <a:ext cx="6689610" cy="722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225441</xdr:colOff>
      <xdr:row>0</xdr:row>
      <xdr:rowOff>80819</xdr:rowOff>
    </xdr:from>
    <xdr:to>
      <xdr:col>9</xdr:col>
      <xdr:colOff>318223</xdr:colOff>
      <xdr:row>11</xdr:row>
      <xdr:rowOff>55121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8B7EBFA-5EC3-4805-B22B-C92556CFC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6" t="3562" r="2816" b="4789"/>
        <a:stretch/>
      </xdr:blipFill>
      <xdr:spPr bwMode="auto">
        <a:xfrm>
          <a:off x="225441" y="80819"/>
          <a:ext cx="5115055" cy="2144847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255055</xdr:colOff>
      <xdr:row>0</xdr:row>
      <xdr:rowOff>79375</xdr:rowOff>
    </xdr:from>
    <xdr:to>
      <xdr:col>20</xdr:col>
      <xdr:colOff>261938</xdr:colOff>
      <xdr:row>11</xdr:row>
      <xdr:rowOff>88821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2470DBB-B7F7-4990-91BA-2D735A068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" t="12826" r="1915" b="21503"/>
        <a:stretch/>
      </xdr:blipFill>
      <xdr:spPr bwMode="auto">
        <a:xfrm>
          <a:off x="5938305" y="79375"/>
          <a:ext cx="7309383" cy="2168446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575091</xdr:colOff>
      <xdr:row>23</xdr:row>
      <xdr:rowOff>2901</xdr:rowOff>
    </xdr:from>
    <xdr:ext cx="5481052" cy="969048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86ED902-B18D-4A16-8FA7-1CD3A0C951B9}"/>
            </a:ext>
          </a:extLst>
        </xdr:cNvPr>
        <xdr:cNvSpPr/>
      </xdr:nvSpPr>
      <xdr:spPr>
        <a:xfrm>
          <a:off x="9655591" y="4348115"/>
          <a:ext cx="5481052" cy="96904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e-DE" sz="1800" b="1" cap="none" spc="0">
              <a:ln w="0"/>
              <a:solidFill>
                <a:srgbClr val="0070C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Beispiel / keine Veränderung der Eingabewerte möglich</a:t>
          </a:r>
        </a:p>
        <a:p>
          <a:pPr algn="ctr" rtl="0"/>
          <a:r>
            <a:rPr lang="de-DE" sz="20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Example / input values cannot be changed</a:t>
          </a:r>
        </a:p>
        <a:p>
          <a:pPr algn="ctr"/>
          <a:endParaRPr lang="de-DE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2</xdr:row>
      <xdr:rowOff>120651</xdr:rowOff>
    </xdr:from>
    <xdr:to>
      <xdr:col>10</xdr:col>
      <xdr:colOff>571500</xdr:colOff>
      <xdr:row>17</xdr:row>
      <xdr:rowOff>50801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9CB113C-9927-4C40-B8FC-43AF9840A5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17" b="20362"/>
        <a:stretch/>
      </xdr:blipFill>
      <xdr:spPr>
        <a:xfrm>
          <a:off x="482600" y="488951"/>
          <a:ext cx="7708900" cy="26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28</xdr:row>
      <xdr:rowOff>12700</xdr:rowOff>
    </xdr:from>
    <xdr:to>
      <xdr:col>7</xdr:col>
      <xdr:colOff>50800</xdr:colOff>
      <xdr:row>43</xdr:row>
      <xdr:rowOff>171992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AE5FC1A-29AD-4418-AC9E-8D15D1C685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684" t="13533" r="1903" b="8124"/>
        <a:stretch/>
      </xdr:blipFill>
      <xdr:spPr>
        <a:xfrm>
          <a:off x="196850" y="5168900"/>
          <a:ext cx="5187950" cy="2921542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88899</xdr:colOff>
      <xdr:row>2</xdr:row>
      <xdr:rowOff>0</xdr:rowOff>
    </xdr:from>
    <xdr:to>
      <xdr:col>10</xdr:col>
      <xdr:colOff>412750</xdr:colOff>
      <xdr:row>13</xdr:row>
      <xdr:rowOff>171450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179FC69B-14E5-487B-BDC9-D010C5581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" t="10266" r="2611" b="28495"/>
        <a:stretch/>
      </xdr:blipFill>
      <xdr:spPr bwMode="auto">
        <a:xfrm>
          <a:off x="88899" y="368300"/>
          <a:ext cx="7943851" cy="21971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82549</xdr:colOff>
      <xdr:row>14</xdr:row>
      <xdr:rowOff>50799</xdr:rowOff>
    </xdr:from>
    <xdr:to>
      <xdr:col>10</xdr:col>
      <xdr:colOff>425450</xdr:colOff>
      <xdr:row>27</xdr:row>
      <xdr:rowOff>48347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744DE25-63AF-4870-9992-FF64B42A4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549" y="2628899"/>
          <a:ext cx="7962901" cy="2391498"/>
        </a:xfrm>
        <a:prstGeom prst="rect">
          <a:avLst/>
        </a:prstGeom>
      </xdr:spPr>
    </xdr:pic>
    <xdr:clientData/>
  </xdr:twoCellAnchor>
  <xdr:twoCellAnchor editAs="oneCell">
    <xdr:from>
      <xdr:col>7</xdr:col>
      <xdr:colOff>406400</xdr:colOff>
      <xdr:row>42</xdr:row>
      <xdr:rowOff>63500</xdr:rowOff>
    </xdr:from>
    <xdr:to>
      <xdr:col>16</xdr:col>
      <xdr:colOff>469900</xdr:colOff>
      <xdr:row>59</xdr:row>
      <xdr:rowOff>9172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BEBA3CCD-62E1-4A49-B31D-44BC86BB5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40400" y="7797800"/>
          <a:ext cx="6921500" cy="3076222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28</xdr:row>
      <xdr:rowOff>152400</xdr:rowOff>
    </xdr:from>
    <xdr:to>
      <xdr:col>16</xdr:col>
      <xdr:colOff>460089</xdr:colOff>
      <xdr:row>42</xdr:row>
      <xdr:rowOff>49491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7C10D16C-E745-4FC2-9528-36726F8E3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95950" y="5308600"/>
          <a:ext cx="6956139" cy="2475191"/>
        </a:xfrm>
        <a:prstGeom prst="rect">
          <a:avLst/>
        </a:prstGeom>
      </xdr:spPr>
    </xdr:pic>
    <xdr:clientData/>
  </xdr:twoCellAnchor>
  <xdr:twoCellAnchor editAs="oneCell">
    <xdr:from>
      <xdr:col>7</xdr:col>
      <xdr:colOff>387349</xdr:colOff>
      <xdr:row>59</xdr:row>
      <xdr:rowOff>40564</xdr:rowOff>
    </xdr:from>
    <xdr:to>
      <xdr:col>16</xdr:col>
      <xdr:colOff>508000</xdr:colOff>
      <xdr:row>75</xdr:row>
      <xdr:rowOff>50799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3CE32741-BD12-4055-A77D-285D18624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21349" y="10905414"/>
          <a:ext cx="6978651" cy="29566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L\Konstruktion\Projekte\PR%200002-21%20Elektromechanisch%20angetriebene%20Schlie&#223;einheit\KM\Berechnungen\Wege_Diagramm__18_06_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ndberechnung"/>
      <sheetName val="Grundberechnung__Test"/>
      <sheetName val="FGH Bewegung"/>
      <sheetName val="Arburg_470"/>
      <sheetName val="Demag 130 to"/>
      <sheetName val="Test_WW__01_07_21"/>
      <sheetName val="Test_WW__20_07_21"/>
      <sheetName val="Test_WW__01_07_21 (2)"/>
      <sheetName val="Übertragungsfunktion"/>
      <sheetName val="Übertragungsfunktion (2)"/>
      <sheetName val="Übertragungsfunktion (3)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Kraft Antriebsspindel</v>
          </cell>
        </row>
        <row r="10">
          <cell r="B10">
            <v>0</v>
          </cell>
          <cell r="C10">
            <v>24.45</v>
          </cell>
          <cell r="D10">
            <v>47.136000000000003</v>
          </cell>
          <cell r="E10">
            <v>69.085999999999999</v>
          </cell>
          <cell r="F10">
            <v>90.674000000000007</v>
          </cell>
          <cell r="G10">
            <v>112.035</v>
          </cell>
          <cell r="H10">
            <v>133.18700000000001</v>
          </cell>
          <cell r="I10">
            <v>154.077</v>
          </cell>
          <cell r="J10">
            <v>174.59899999999999</v>
          </cell>
          <cell r="K10">
            <v>194.61199999999999</v>
          </cell>
          <cell r="L10">
            <v>213.946</v>
          </cell>
          <cell r="M10">
            <v>232.41399999999999</v>
          </cell>
          <cell r="N10">
            <v>249.82300000000001</v>
          </cell>
          <cell r="O10">
            <v>265.98399999999998</v>
          </cell>
          <cell r="P10">
            <v>280.726</v>
          </cell>
          <cell r="Q10">
            <v>293.911</v>
          </cell>
          <cell r="R10">
            <v>305.44299999999998</v>
          </cell>
          <cell r="S10">
            <v>315.28100000000001</v>
          </cell>
          <cell r="T10">
            <v>323.44200000000001</v>
          </cell>
          <cell r="U10">
            <v>330.00099999999998</v>
          </cell>
          <cell r="V10">
            <v>335.08499999999998</v>
          </cell>
          <cell r="W10">
            <v>338.86200000000002</v>
          </cell>
          <cell r="X10">
            <v>341.529</v>
          </cell>
          <cell r="Y10">
            <v>343.29500000000002</v>
          </cell>
          <cell r="Z10">
            <v>344.37099999999998</v>
          </cell>
          <cell r="AA10">
            <v>344.952</v>
          </cell>
          <cell r="AB10">
            <v>345.21100000000001</v>
          </cell>
          <cell r="AC10">
            <v>345.291</v>
          </cell>
          <cell r="AD10">
            <v>345.298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2B06-045F-4B95-ACDC-809B216829B2}">
  <sheetPr>
    <pageSetUpPr fitToPage="1"/>
  </sheetPr>
  <dimension ref="A1:N37"/>
  <sheetViews>
    <sheetView showGridLines="0" tabSelected="1" showWhiteSpace="0" topLeftCell="A2" zoomScaleNormal="100" zoomScalePageLayoutView="80" workbookViewId="0">
      <selection activeCell="M23" sqref="M23"/>
    </sheetView>
  </sheetViews>
  <sheetFormatPr baseColWidth="10" defaultRowHeight="14.5"/>
  <sheetData>
    <row r="1" spans="1:14">
      <c r="A1" s="231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3"/>
    </row>
    <row r="2" spans="1:14" ht="18.5">
      <c r="A2" s="234"/>
      <c r="B2" s="321" t="s">
        <v>76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6"/>
    </row>
    <row r="3" spans="1:14">
      <c r="A3" s="234"/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6"/>
    </row>
    <row r="4" spans="1:14">
      <c r="A4" s="234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6"/>
    </row>
    <row r="5" spans="1:14">
      <c r="A5" s="234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6"/>
    </row>
    <row r="6" spans="1:14">
      <c r="A6" s="234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6"/>
    </row>
    <row r="7" spans="1:14">
      <c r="A7" s="234"/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6"/>
    </row>
    <row r="8" spans="1:14">
      <c r="A8" s="234"/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6"/>
    </row>
    <row r="9" spans="1:14">
      <c r="A9" s="234"/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6"/>
    </row>
    <row r="10" spans="1:14">
      <c r="A10" s="234"/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6"/>
    </row>
    <row r="11" spans="1:14">
      <c r="A11" s="234"/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6"/>
    </row>
    <row r="12" spans="1:14">
      <c r="A12" s="234"/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6"/>
    </row>
    <row r="13" spans="1:14">
      <c r="A13" s="234"/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6"/>
    </row>
    <row r="14" spans="1:14" ht="21">
      <c r="A14" s="234"/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7" t="s">
        <v>36</v>
      </c>
      <c r="N14" s="236"/>
    </row>
    <row r="15" spans="1:14">
      <c r="A15" s="234"/>
      <c r="B15" s="238" t="s">
        <v>41</v>
      </c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6"/>
    </row>
    <row r="16" spans="1:14">
      <c r="A16" s="234"/>
      <c r="B16" s="238" t="s">
        <v>42</v>
      </c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6"/>
    </row>
    <row r="17" spans="1:14">
      <c r="A17" s="234"/>
      <c r="B17" s="238" t="s">
        <v>39</v>
      </c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6"/>
    </row>
    <row r="18" spans="1:14">
      <c r="A18" s="234"/>
      <c r="B18" s="238" t="s">
        <v>0</v>
      </c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6"/>
    </row>
    <row r="19" spans="1:14">
      <c r="A19" s="234"/>
      <c r="B19" s="238" t="s">
        <v>43</v>
      </c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6"/>
    </row>
    <row r="20" spans="1:14">
      <c r="A20" s="234"/>
      <c r="B20" s="238" t="s">
        <v>21</v>
      </c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6"/>
    </row>
    <row r="21" spans="1:14">
      <c r="A21" s="234"/>
      <c r="B21" s="238" t="s">
        <v>40</v>
      </c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6"/>
    </row>
    <row r="22" spans="1:14">
      <c r="A22" s="234"/>
      <c r="B22" s="238" t="s">
        <v>21</v>
      </c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6"/>
    </row>
    <row r="23" spans="1:14">
      <c r="A23" s="234"/>
      <c r="B23" s="239" t="s">
        <v>0</v>
      </c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6"/>
    </row>
    <row r="24" spans="1:14">
      <c r="A24" s="234"/>
      <c r="B24" s="238" t="s">
        <v>21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6"/>
    </row>
    <row r="25" spans="1:14">
      <c r="A25" s="234"/>
      <c r="B25" s="238" t="s">
        <v>21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6"/>
    </row>
    <row r="26" spans="1:14">
      <c r="A26" s="234"/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6"/>
    </row>
    <row r="27" spans="1:14">
      <c r="A27" s="234"/>
      <c r="B27" s="238" t="s">
        <v>21</v>
      </c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6"/>
    </row>
    <row r="28" spans="1:14">
      <c r="A28" s="234"/>
      <c r="B28" s="238" t="s">
        <v>21</v>
      </c>
      <c r="C28" s="235"/>
      <c r="D28" s="235"/>
      <c r="E28" s="235"/>
      <c r="F28" s="235"/>
      <c r="G28" s="235"/>
      <c r="H28" s="235"/>
      <c r="I28" s="235"/>
      <c r="J28" s="235"/>
      <c r="K28" s="240" t="s">
        <v>59</v>
      </c>
      <c r="L28" s="240" t="s">
        <v>61</v>
      </c>
      <c r="M28" s="235"/>
      <c r="N28" s="236"/>
    </row>
    <row r="29" spans="1:14">
      <c r="A29" s="234"/>
      <c r="B29" s="239" t="s">
        <v>21</v>
      </c>
      <c r="C29" s="235"/>
      <c r="D29" s="235"/>
      <c r="E29" s="235"/>
      <c r="F29" s="235"/>
      <c r="G29" s="235"/>
      <c r="H29" s="235"/>
      <c r="I29" s="235"/>
      <c r="J29" s="235"/>
      <c r="K29" s="241" t="s">
        <v>60</v>
      </c>
      <c r="L29" s="235"/>
      <c r="M29" s="235"/>
      <c r="N29" s="236"/>
    </row>
    <row r="30" spans="1:14">
      <c r="A30" s="234"/>
      <c r="B30" s="238"/>
      <c r="C30" s="235"/>
      <c r="D30" s="235"/>
      <c r="E30" s="235"/>
      <c r="F30" s="238" t="s">
        <v>21</v>
      </c>
      <c r="G30" s="235"/>
      <c r="H30" s="235"/>
      <c r="I30" s="235"/>
      <c r="J30" s="235"/>
      <c r="K30" s="241" t="s">
        <v>74</v>
      </c>
      <c r="L30" s="235"/>
      <c r="M30" s="235"/>
      <c r="N30" s="236"/>
    </row>
    <row r="31" spans="1:14">
      <c r="A31" s="234"/>
      <c r="B31" s="238"/>
      <c r="C31" s="235"/>
      <c r="D31" s="235"/>
      <c r="E31" s="235"/>
      <c r="F31" s="235"/>
      <c r="G31" s="235"/>
      <c r="H31" s="238" t="s">
        <v>21</v>
      </c>
      <c r="I31" s="235"/>
      <c r="J31" s="235"/>
      <c r="K31" s="235"/>
      <c r="L31" s="235"/>
      <c r="M31" s="235"/>
      <c r="N31" s="236"/>
    </row>
    <row r="32" spans="1:14">
      <c r="A32" s="234"/>
      <c r="B32" s="238" t="s">
        <v>21</v>
      </c>
      <c r="C32" s="235"/>
      <c r="D32" s="235"/>
      <c r="E32" s="235"/>
      <c r="F32" s="235"/>
      <c r="G32" s="235"/>
      <c r="H32" s="235"/>
      <c r="I32" s="235"/>
      <c r="J32" s="235"/>
      <c r="K32" s="323" t="s">
        <v>77</v>
      </c>
      <c r="L32" s="324" t="s">
        <v>79</v>
      </c>
      <c r="M32" s="235"/>
      <c r="N32" s="236"/>
    </row>
    <row r="33" spans="1:14">
      <c r="A33" s="234"/>
      <c r="B33" s="238"/>
      <c r="C33" s="235"/>
      <c r="D33" s="235"/>
      <c r="E33" s="235"/>
      <c r="F33" s="235"/>
      <c r="G33" s="235"/>
      <c r="H33" s="235"/>
      <c r="I33" s="235"/>
      <c r="J33" s="235"/>
      <c r="K33" s="323" t="s">
        <v>78</v>
      </c>
      <c r="L33" s="235"/>
      <c r="M33" s="235"/>
      <c r="N33" s="236"/>
    </row>
    <row r="34" spans="1:14">
      <c r="A34" s="234"/>
      <c r="B34" s="238"/>
      <c r="C34" s="235"/>
      <c r="D34" s="235"/>
      <c r="E34" s="235"/>
      <c r="F34" s="235"/>
      <c r="G34" s="235"/>
      <c r="H34" s="235"/>
      <c r="I34" s="235"/>
      <c r="J34" s="235"/>
      <c r="K34" s="323"/>
      <c r="L34" s="235"/>
      <c r="M34" s="235"/>
      <c r="N34" s="236"/>
    </row>
    <row r="35" spans="1:14">
      <c r="A35" s="234"/>
      <c r="B35" s="235"/>
      <c r="C35" s="235"/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6"/>
    </row>
    <row r="36" spans="1:14">
      <c r="A36" s="234"/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6"/>
    </row>
    <row r="37" spans="1:14" ht="15" thickBot="1">
      <c r="A37" s="242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4"/>
    </row>
  </sheetData>
  <sheetProtection algorithmName="SHA-512" hashValue="iy5tterhbzkueeBYBUvrezhxdFvM+hrAKHMqQLmhhEQJwU0y4n8XxvGj0MgbkpyypzFsJZF6KaTC74jgC5pz+w==" saltValue="ne0ZBvdz+TQegnLxndywXQ==" spinCount="100000" sheet="1" objects="1" scenarios="1"/>
  <pageMargins left="0.7" right="0.7" top="0.75" bottom="0.75" header="0.3" footer="0.3"/>
  <pageSetup paperSize="9" scale="85" orientation="landscape" r:id="rId1"/>
  <headerFooter>
    <oddHeader>&amp;C&amp;"-,Fett"&amp;14&amp;K04-023Kniehebel
zur Übersetzung einer axialen Verschiebung</oddHeader>
    <oddFooter>&amp;L&amp;8(C) Klaus-Jürgen Baldt | 18119 Rostock
jbladt@gmx.de    /     www.jbladt.de&amp;C&amp;9&amp;A
&amp;R&amp;8 20.01.2022 /  &amp;D / &amp;T
Kniehebel-Bl_1 (1).xlsx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C61C7-8F71-480D-998A-F6FB03720E09}">
  <dimension ref="A11:O53"/>
  <sheetViews>
    <sheetView topLeftCell="A11" zoomScale="115" zoomScaleNormal="115" workbookViewId="0">
      <selection activeCell="K25" sqref="K25"/>
    </sheetView>
  </sheetViews>
  <sheetFormatPr baseColWidth="10" defaultRowHeight="14.5"/>
  <cols>
    <col min="1" max="1" width="4.08984375" customWidth="1"/>
    <col min="2" max="3" width="7.6328125" bestFit="1" customWidth="1"/>
    <col min="4" max="4" width="7.7265625" bestFit="1" customWidth="1"/>
    <col min="5" max="6" width="6.6328125" bestFit="1" customWidth="1"/>
    <col min="7" max="7" width="7.6328125" bestFit="1" customWidth="1"/>
    <col min="8" max="8" width="8.1796875" bestFit="1" customWidth="1"/>
    <col min="9" max="10" width="8.90625" bestFit="1" customWidth="1"/>
    <col min="11" max="11" width="10.81640625" bestFit="1" customWidth="1"/>
    <col min="12" max="12" width="9.453125" bestFit="1" customWidth="1"/>
  </cols>
  <sheetData>
    <row r="11" spans="1:9">
      <c r="A11" s="1"/>
      <c r="B11" s="1"/>
      <c r="C11" s="1"/>
      <c r="D11" s="1"/>
      <c r="E11" s="1"/>
      <c r="F11" s="1"/>
      <c r="G11" s="1"/>
      <c r="H11" s="1"/>
      <c r="I11" s="1"/>
    </row>
    <row r="12" spans="1:9">
      <c r="A12" s="1"/>
      <c r="B12" s="6" t="s">
        <v>9</v>
      </c>
      <c r="C12" s="6">
        <v>81.25</v>
      </c>
      <c r="D12" s="1"/>
      <c r="E12" s="1"/>
      <c r="F12" s="1"/>
      <c r="G12" s="1"/>
      <c r="H12" s="1"/>
      <c r="I12" s="1"/>
    </row>
    <row r="13" spans="1:9">
      <c r="A13" s="1"/>
      <c r="B13" s="5" t="s">
        <v>8</v>
      </c>
      <c r="C13" s="6">
        <v>15</v>
      </c>
      <c r="D13" s="1"/>
      <c r="E13" s="1"/>
      <c r="F13" s="1"/>
      <c r="G13" s="1"/>
      <c r="H13" s="1"/>
      <c r="I13" s="1"/>
    </row>
    <row r="14" spans="1:9">
      <c r="A14" s="1"/>
      <c r="B14" s="5" t="s">
        <v>7</v>
      </c>
      <c r="C14" s="6">
        <v>60</v>
      </c>
      <c r="D14" s="1"/>
      <c r="E14" s="1"/>
      <c r="F14" s="1"/>
      <c r="G14" s="1"/>
      <c r="H14" s="1"/>
      <c r="I14" s="1"/>
    </row>
    <row r="15" spans="1:9">
      <c r="A15" s="1"/>
      <c r="B15" s="6" t="s">
        <v>6</v>
      </c>
      <c r="C15" s="7">
        <f>(C13^2+C14^2)^0.5</f>
        <v>61.846584384264908</v>
      </c>
      <c r="D15" s="1"/>
      <c r="E15" s="1"/>
      <c r="F15" s="1"/>
      <c r="G15" s="1"/>
      <c r="H15" s="1"/>
      <c r="I15" s="1"/>
    </row>
    <row r="16" spans="1:9">
      <c r="A16" s="1"/>
      <c r="B16" s="6" t="s">
        <v>5</v>
      </c>
      <c r="C16" s="6">
        <v>60</v>
      </c>
      <c r="D16" s="1"/>
      <c r="E16" s="1"/>
      <c r="F16" s="1"/>
      <c r="G16" s="1"/>
      <c r="H16" s="1"/>
      <c r="I16" s="1"/>
    </row>
    <row r="17" spans="1:12">
      <c r="A17" s="1"/>
      <c r="B17" s="1"/>
      <c r="C17" s="1"/>
      <c r="D17" s="1"/>
      <c r="E17" s="1"/>
      <c r="F17" s="1"/>
      <c r="G17" s="1"/>
      <c r="H17" s="1"/>
      <c r="I17" s="1"/>
    </row>
    <row r="18" spans="1:12">
      <c r="A18" s="1"/>
      <c r="B18" s="10" t="s">
        <v>1</v>
      </c>
      <c r="C18" s="9">
        <f>ATAN(C13/C14)*180/PI()</f>
        <v>14.036243467926477</v>
      </c>
      <c r="D18" s="29">
        <f>C18*PI()/180</f>
        <v>0.24497866312686412</v>
      </c>
      <c r="E18" s="1"/>
      <c r="F18" s="1"/>
      <c r="G18" s="1"/>
      <c r="H18" s="1"/>
      <c r="I18" s="1"/>
    </row>
    <row r="19" spans="1:12">
      <c r="A19" s="1"/>
      <c r="B19" s="8" t="s">
        <v>2</v>
      </c>
      <c r="C19" s="8">
        <v>32.5</v>
      </c>
      <c r="D19" s="1"/>
      <c r="E19" s="1"/>
      <c r="F19" s="1"/>
      <c r="G19" s="1"/>
      <c r="H19" s="1"/>
      <c r="I19" s="1"/>
    </row>
    <row r="20" spans="1:12">
      <c r="A20" s="1"/>
      <c r="B20" s="8" t="s">
        <v>3</v>
      </c>
      <c r="C20" s="8">
        <v>120</v>
      </c>
      <c r="D20" s="1"/>
      <c r="E20" s="1"/>
      <c r="F20" s="1"/>
      <c r="G20" s="1"/>
      <c r="H20" s="1"/>
      <c r="I20" s="1"/>
    </row>
    <row r="21" spans="1:12">
      <c r="A21" s="1"/>
      <c r="B21" s="8" t="s">
        <v>4</v>
      </c>
      <c r="C21" s="8">
        <v>180</v>
      </c>
      <c r="D21" s="1"/>
      <c r="E21" s="1"/>
      <c r="F21" s="1"/>
      <c r="G21" s="1"/>
      <c r="H21" s="1"/>
      <c r="I21" s="1"/>
    </row>
    <row r="22" spans="1:12">
      <c r="A22" s="1"/>
      <c r="B22" s="8"/>
      <c r="C22" s="8"/>
      <c r="D22" s="1"/>
      <c r="E22" s="1"/>
      <c r="F22" s="1"/>
      <c r="G22" s="1"/>
      <c r="H22" s="1"/>
      <c r="I22" s="1"/>
    </row>
    <row r="23" spans="1:12">
      <c r="A23" s="1"/>
      <c r="B23" s="8" t="s">
        <v>16</v>
      </c>
      <c r="C23" s="8"/>
      <c r="D23" s="1"/>
      <c r="E23" s="1"/>
      <c r="F23" s="1"/>
      <c r="G23" s="1"/>
      <c r="H23" s="1"/>
      <c r="I23" s="1"/>
    </row>
    <row r="24" spans="1:12">
      <c r="A24" s="1"/>
      <c r="B24" s="11" t="s">
        <v>24</v>
      </c>
      <c r="C24" s="39">
        <f>ACOS((C12-C16)/C15)*180/PI()</f>
        <v>69.904121845429287</v>
      </c>
      <c r="D24" s="39">
        <f>C24*PI()/180</f>
        <v>1.2200570869180356</v>
      </c>
      <c r="E24" s="1" t="s">
        <v>17</v>
      </c>
      <c r="F24" s="1"/>
      <c r="G24" s="1"/>
      <c r="H24" s="1"/>
      <c r="I24" s="1"/>
    </row>
    <row r="25" spans="1:12" s="89" customFormat="1" ht="10.5">
      <c r="A25" s="85"/>
      <c r="B25" s="86" t="s">
        <v>33</v>
      </c>
      <c r="C25" s="87">
        <f>ASIN(C19/(C20+C21))*180/PI()</f>
        <v>6.2192484428808648</v>
      </c>
      <c r="D25" s="88"/>
      <c r="E25" s="85" t="s">
        <v>26</v>
      </c>
      <c r="F25" s="85"/>
      <c r="G25" s="85"/>
      <c r="H25" s="85"/>
      <c r="I25" s="85"/>
    </row>
    <row r="26" spans="1:12">
      <c r="A26" s="1"/>
      <c r="B26" s="11" t="s">
        <v>25</v>
      </c>
      <c r="C26" s="2">
        <f>90-(C25+C18)</f>
        <v>69.744508089192664</v>
      </c>
      <c r="D26" s="39">
        <f>C26*PI()/180</f>
        <v>1.217271301340231</v>
      </c>
      <c r="E26" s="1" t="s">
        <v>26</v>
      </c>
      <c r="F26" s="1"/>
      <c r="G26" s="1"/>
      <c r="H26" s="1"/>
      <c r="I26" s="1"/>
    </row>
    <row r="27" spans="1:12">
      <c r="A27" s="1"/>
      <c r="B27" s="1"/>
      <c r="C27" s="1"/>
      <c r="D27" s="1"/>
      <c r="E27" s="1"/>
      <c r="F27" s="1"/>
      <c r="G27" s="1"/>
      <c r="H27" s="1"/>
      <c r="I27" s="1"/>
    </row>
    <row r="28" spans="1:12">
      <c r="A28" s="12"/>
      <c r="B28" s="14" t="s">
        <v>10</v>
      </c>
      <c r="C28" s="14" t="s">
        <v>11</v>
      </c>
      <c r="D28" s="33" t="s">
        <v>12</v>
      </c>
      <c r="E28" s="14" t="s">
        <v>18</v>
      </c>
      <c r="F28" s="16" t="s">
        <v>13</v>
      </c>
      <c r="G28" s="16" t="s">
        <v>14</v>
      </c>
      <c r="H28" s="16" t="s">
        <v>22</v>
      </c>
      <c r="I28" s="16" t="s">
        <v>23</v>
      </c>
      <c r="J28" s="34" t="s">
        <v>15</v>
      </c>
      <c r="K28" s="17" t="s">
        <v>20</v>
      </c>
      <c r="L28" s="18"/>
    </row>
    <row r="29" spans="1:12">
      <c r="A29" s="12"/>
      <c r="B29" s="24">
        <v>-32</v>
      </c>
      <c r="C29" s="23">
        <f t="shared" ref="C29:C32" si="0">B29*PI()/180</f>
        <v>-0.55850536063818546</v>
      </c>
      <c r="D29" s="24">
        <f t="shared" ref="D29:D32" si="1">$C$16*(1-($C$12/$C$16-$C$15/$C$16*COS($C29))^2)^0.5-$C$15*SIN($C29)</f>
        <v>85.409191926930092</v>
      </c>
      <c r="E29" s="24">
        <f t="shared" ref="E29:E32" si="2">ACOS(($C$15*SIN($C29)+$D29)/$C$16)*180/PI()</f>
        <v>28.686623194217191</v>
      </c>
      <c r="F29" s="24">
        <f t="shared" ref="F29" si="3">90-(B29+$C$18)</f>
        <v>107.96375653207352</v>
      </c>
      <c r="G29" s="23">
        <f t="shared" ref="G29:G32" si="4">F29*PI()/180</f>
        <v>1.8843230243062177</v>
      </c>
      <c r="H29" s="23">
        <f t="shared" ref="H29:H32" si="5">$C$20*COS($G29)</f>
        <v>-37.009838977944597</v>
      </c>
      <c r="I29" s="23">
        <f t="shared" ref="I29:I32" si="6">($C$21^2-($C$20*SIN($G29)-$C$19)^2)^0.5</f>
        <v>160.41584155835719</v>
      </c>
      <c r="J29" s="23">
        <f t="shared" ref="J29" si="7">H29+I29</f>
        <v>123.40600258041259</v>
      </c>
      <c r="K29" s="23" t="e">
        <f>J29-#REF!</f>
        <v>#REF!</v>
      </c>
      <c r="L29" s="44"/>
    </row>
    <row r="30" spans="1:12">
      <c r="A30" s="12"/>
      <c r="B30" s="35">
        <v>-30</v>
      </c>
      <c r="C30" s="19">
        <f t="shared" ref="C30" si="8">B30*PI()/180</f>
        <v>-0.52359877559829882</v>
      </c>
      <c r="D30" s="20">
        <f t="shared" si="1"/>
        <v>84.152075733432724</v>
      </c>
      <c r="E30" s="20">
        <f t="shared" si="2"/>
        <v>27.483174480766262</v>
      </c>
      <c r="F30" s="21">
        <f t="shared" ref="F30" si="9">90-(B30+$C$18)</f>
        <v>105.96375653207352</v>
      </c>
      <c r="G30" s="22">
        <f t="shared" ref="G30" si="10">F30*PI()/180</f>
        <v>1.8494164392663313</v>
      </c>
      <c r="H30" s="22">
        <f t="shared" si="5"/>
        <v>-33.00350849621573</v>
      </c>
      <c r="I30" s="22">
        <f t="shared" si="6"/>
        <v>159.78792602682023</v>
      </c>
      <c r="J30" s="22">
        <f t="shared" ref="J30" si="11">H30+I30</f>
        <v>126.7844175306045</v>
      </c>
      <c r="K30" s="23" t="e">
        <f>J30-#REF!</f>
        <v>#REF!</v>
      </c>
      <c r="L30" s="18"/>
    </row>
    <row r="31" spans="1:12">
      <c r="A31" s="12"/>
      <c r="B31" s="35">
        <v>-25</v>
      </c>
      <c r="C31" s="19">
        <f t="shared" si="0"/>
        <v>-0.43633231299858238</v>
      </c>
      <c r="D31" s="20">
        <f t="shared" si="1"/>
        <v>80.589886785827204</v>
      </c>
      <c r="E31" s="20">
        <f t="shared" si="2"/>
        <v>24.832439863773839</v>
      </c>
      <c r="F31" s="21">
        <f t="shared" ref="F31" si="12">90-(B31+$C$18)</f>
        <v>100.96375653207352</v>
      </c>
      <c r="G31" s="22">
        <f t="shared" si="4"/>
        <v>1.7621499766666147</v>
      </c>
      <c r="H31" s="22">
        <f t="shared" si="5"/>
        <v>-22.822561373755988</v>
      </c>
      <c r="I31" s="22">
        <f t="shared" si="6"/>
        <v>158.50000398663278</v>
      </c>
      <c r="J31" s="22">
        <f t="shared" ref="J31" si="13">H31+I31</f>
        <v>135.6774426128768</v>
      </c>
      <c r="K31" s="23" t="e">
        <f>J31-#REF!</f>
        <v>#REF!</v>
      </c>
      <c r="L31" s="18"/>
    </row>
    <row r="32" spans="1:12">
      <c r="A32" s="12"/>
      <c r="B32" s="35">
        <v>-20</v>
      </c>
      <c r="C32" s="19">
        <f t="shared" si="0"/>
        <v>-0.3490658503988659</v>
      </c>
      <c r="D32" s="20">
        <f t="shared" si="1"/>
        <v>76.513901963119409</v>
      </c>
      <c r="E32" s="20">
        <f t="shared" si="2"/>
        <v>22.678117934138552</v>
      </c>
      <c r="F32" s="21">
        <f t="shared" ref="F32" si="14">90-(B32+$C$18)</f>
        <v>95.963756532073518</v>
      </c>
      <c r="G32" s="22">
        <f t="shared" si="4"/>
        <v>1.6748835140668983</v>
      </c>
      <c r="H32" s="22">
        <f t="shared" si="5"/>
        <v>-12.467920778602657</v>
      </c>
      <c r="I32" s="22">
        <f t="shared" si="6"/>
        <v>157.66097813620743</v>
      </c>
      <c r="J32" s="22">
        <f t="shared" ref="J32" si="15">H32+I32</f>
        <v>145.19305735760477</v>
      </c>
      <c r="K32" s="23" t="e">
        <f>J32-#REF!</f>
        <v>#REF!</v>
      </c>
      <c r="L32" s="18"/>
    </row>
    <row r="33" spans="1:15">
      <c r="A33" s="12"/>
      <c r="B33" s="35">
        <v>-15</v>
      </c>
      <c r="C33" s="19">
        <f t="shared" ref="C33:C36" si="16">B33*PI()/180</f>
        <v>-0.26179938779914941</v>
      </c>
      <c r="D33" s="20">
        <f t="shared" ref="D33:D36" si="17">$C$16*(1-($C$12/$C$16-$C$15/$C$16*COS($C33))^2)^0.5-$C$15*SIN($C33)</f>
        <v>72.018555307612814</v>
      </c>
      <c r="E33" s="20">
        <f t="shared" ref="E33:E36" si="18">ACOS(($C$15*SIN($C33)+$D33)/$C$16)*180/PI()</f>
        <v>21.008909347816964</v>
      </c>
      <c r="F33" s="21">
        <f>90-(B33+$C$18)</f>
        <v>90.963756532073518</v>
      </c>
      <c r="G33" s="22">
        <f t="shared" ref="G33:G36" si="19">F33*PI()/180</f>
        <v>1.5876170514671817</v>
      </c>
      <c r="H33" s="22">
        <f t="shared" ref="H33:H42" si="20">$C$20*COS($G33)</f>
        <v>-2.0183917779877354</v>
      </c>
      <c r="I33" s="22">
        <f>($C$21^2-($C$20*SIN($G33)-$C$19)^2)^0.5</f>
        <v>157.31090387493916</v>
      </c>
      <c r="J33" s="22">
        <f>H33+I33</f>
        <v>155.29251209695141</v>
      </c>
      <c r="K33" s="23" t="e">
        <f>J33-#REF!</f>
        <v>#REF!</v>
      </c>
      <c r="L33" s="18"/>
    </row>
    <row r="34" spans="1:15">
      <c r="A34" s="12"/>
      <c r="B34" s="35">
        <v>-10</v>
      </c>
      <c r="C34" s="38">
        <f t="shared" si="16"/>
        <v>-0.17453292519943295</v>
      </c>
      <c r="D34" s="43">
        <f t="shared" si="17"/>
        <v>67.185646450614229</v>
      </c>
      <c r="E34" s="43">
        <f t="shared" si="18"/>
        <v>19.81900977645094</v>
      </c>
      <c r="F34" s="43">
        <f>90-(B34+$C$18)</f>
        <v>85.963756532073518</v>
      </c>
      <c r="G34" s="38">
        <f t="shared" si="19"/>
        <v>1.5003505888674653</v>
      </c>
      <c r="H34" s="38">
        <f t="shared" si="20"/>
        <v>8.4464984027959229</v>
      </c>
      <c r="I34" s="38">
        <f>($C$21^2-($C$20*SIN($G34)-$C$19)^2)^0.5</f>
        <v>157.4666542163331</v>
      </c>
      <c r="J34" s="38">
        <f>H34+I34</f>
        <v>165.91315261912902</v>
      </c>
      <c r="K34" s="23" t="e">
        <f>J34-#REF!</f>
        <v>#REF!</v>
      </c>
      <c r="L34" s="25" t="s">
        <v>19</v>
      </c>
    </row>
    <row r="35" spans="1:15">
      <c r="A35" s="12"/>
      <c r="B35" s="35">
        <v>-5</v>
      </c>
      <c r="C35" s="19">
        <f t="shared" si="16"/>
        <v>-8.7266462599716474E-2</v>
      </c>
      <c r="D35" s="20">
        <f t="shared" si="17"/>
        <v>62.085250245791023</v>
      </c>
      <c r="E35" s="20">
        <f t="shared" si="18"/>
        <v>19.105746765448934</v>
      </c>
      <c r="F35" s="21">
        <f t="shared" ref="F35:F36" si="21">90-(B35+$C$18)</f>
        <v>80.963756532073518</v>
      </c>
      <c r="G35" s="22">
        <f t="shared" si="19"/>
        <v>1.4130841262677487</v>
      </c>
      <c r="H35" s="22">
        <f t="shared" si="20"/>
        <v>18.847105630599152</v>
      </c>
      <c r="I35" s="22">
        <f t="shared" ref="I35:I51" si="22">($C$21^2-($C$20*SIN($G35)-$C$19)^2)^0.5</f>
        <v>158.12071038856112</v>
      </c>
      <c r="J35" s="22">
        <f t="shared" ref="J35:J51" si="23">H35+I35</f>
        <v>176.96781601916027</v>
      </c>
      <c r="K35" s="23" t="e">
        <f>J35-#REF!</f>
        <v>#REF!</v>
      </c>
      <c r="L35" s="18"/>
    </row>
    <row r="36" spans="1:15">
      <c r="A36" s="12"/>
      <c r="B36" s="35">
        <v>0</v>
      </c>
      <c r="C36" s="19">
        <f t="shared" si="16"/>
        <v>0</v>
      </c>
      <c r="D36" s="20">
        <f t="shared" si="17"/>
        <v>56.775940876774975</v>
      </c>
      <c r="E36" s="20">
        <f t="shared" si="18"/>
        <v>18.868077884660597</v>
      </c>
      <c r="F36" s="21">
        <f t="shared" si="21"/>
        <v>75.963756532073518</v>
      </c>
      <c r="G36" s="22">
        <f t="shared" si="19"/>
        <v>1.3258176636680323</v>
      </c>
      <c r="H36" s="22">
        <f t="shared" si="20"/>
        <v>29.104275004359973</v>
      </c>
      <c r="I36" s="22">
        <f t="shared" si="22"/>
        <v>159.24170409997188</v>
      </c>
      <c r="J36" s="22">
        <f t="shared" si="23"/>
        <v>188.34597910433186</v>
      </c>
      <c r="K36" s="23" t="e">
        <f>J36-#REF!</f>
        <v>#REF!</v>
      </c>
      <c r="L36" s="18"/>
    </row>
    <row r="37" spans="1:15">
      <c r="A37" s="6"/>
      <c r="B37" s="35">
        <v>5</v>
      </c>
      <c r="C37" s="19">
        <f>B37*PI()/180</f>
        <v>8.7266462599716474E-2</v>
      </c>
      <c r="D37" s="20">
        <f>$C$16*(1-($C$12/$C$16-$C$15/$C$16*COS($C37))^2)^0.5-$C$15*SIN($C37)</f>
        <v>51.30468024895837</v>
      </c>
      <c r="E37" s="20">
        <f>ACOS(($C$15*SIN($C37)+$D37)/$C$16)*180/PI()</f>
        <v>19.105746765448934</v>
      </c>
      <c r="F37" s="21">
        <f>90-(B37+$C$18)</f>
        <v>70.963756532073518</v>
      </c>
      <c r="G37" s="22">
        <f>F37*PI()/180</f>
        <v>1.238551201068316</v>
      </c>
      <c r="H37" s="22">
        <f t="shared" si="20"/>
        <v>39.139943271695884</v>
      </c>
      <c r="I37" s="22">
        <f t="shared" si="22"/>
        <v>160.77662209032758</v>
      </c>
      <c r="J37" s="22">
        <f t="shared" si="23"/>
        <v>199.91656536202345</v>
      </c>
      <c r="K37" s="23" t="e">
        <f>J37-#REF!</f>
        <v>#REF!</v>
      </c>
      <c r="L37" s="18"/>
    </row>
    <row r="38" spans="1:15">
      <c r="A38" s="6"/>
      <c r="B38" s="35">
        <v>10</v>
      </c>
      <c r="C38" s="31">
        <f t="shared" ref="C38:C51" si="24">B38*PI()/180</f>
        <v>0.17453292519943295</v>
      </c>
      <c r="D38" s="30">
        <f t="shared" ref="D38:D51" si="25">$C$16*(1-($C$12/$C$16-$C$15/$C$16*COS($C38))^2)^0.5-$C$15*SIN($C38)</f>
        <v>45.706553104110967</v>
      </c>
      <c r="E38" s="30">
        <f t="shared" ref="E38:E51" si="26">ACOS(($C$15*SIN($C38)+$D38)/$C$16)*180/PI()</f>
        <v>19.81900977645094</v>
      </c>
      <c r="F38" s="30">
        <f t="shared" ref="F38:F51" si="27">90-(B38+$C$18)</f>
        <v>65.963756532073518</v>
      </c>
      <c r="G38" s="31">
        <f t="shared" ref="G38:G51" si="28">F38*PI()/180</f>
        <v>1.1512847384685994</v>
      </c>
      <c r="H38" s="32">
        <f t="shared" si="20"/>
        <v>48.877732937390306</v>
      </c>
      <c r="I38" s="32">
        <f t="shared" si="22"/>
        <v>162.65432386115492</v>
      </c>
      <c r="J38" s="32">
        <f t="shared" si="23"/>
        <v>211.53205679854523</v>
      </c>
      <c r="K38" s="23" t="e">
        <f>J38-#REF!</f>
        <v>#REF!</v>
      </c>
      <c r="L38" s="28"/>
    </row>
    <row r="39" spans="1:15">
      <c r="A39" s="6"/>
      <c r="B39" s="35">
        <v>15</v>
      </c>
      <c r="C39" s="19">
        <f t="shared" si="24"/>
        <v>0.26179938779914941</v>
      </c>
      <c r="D39" s="20">
        <f t="shared" si="25"/>
        <v>40.004407481236996</v>
      </c>
      <c r="E39" s="20">
        <f t="shared" si="26"/>
        <v>21.008909347816964</v>
      </c>
      <c r="F39" s="21">
        <f t="shared" si="27"/>
        <v>60.963756532073525</v>
      </c>
      <c r="G39" s="22">
        <f t="shared" si="28"/>
        <v>1.0640182758688832</v>
      </c>
      <c r="H39" s="22">
        <f t="shared" si="20"/>
        <v>58.243533542249082</v>
      </c>
      <c r="I39" s="22">
        <f t="shared" si="22"/>
        <v>164.78986463254998</v>
      </c>
      <c r="J39" s="22">
        <f t="shared" si="23"/>
        <v>223.03339817479906</v>
      </c>
      <c r="K39" s="23" t="e">
        <f>J39-#REF!</f>
        <v>#REF!</v>
      </c>
      <c r="L39" s="18"/>
    </row>
    <row r="40" spans="1:15">
      <c r="A40" s="6"/>
      <c r="B40" s="35">
        <v>20</v>
      </c>
      <c r="C40" s="45">
        <f t="shared" si="24"/>
        <v>0.3490658503988659</v>
      </c>
      <c r="D40" s="46">
        <f t="shared" si="25"/>
        <v>34.208346652500708</v>
      </c>
      <c r="E40" s="46">
        <f t="shared" si="26"/>
        <v>22.678117934138552</v>
      </c>
      <c r="F40" s="46">
        <f t="shared" si="27"/>
        <v>55.963756532073525</v>
      </c>
      <c r="G40" s="45">
        <f t="shared" si="28"/>
        <v>0.9767518132691666</v>
      </c>
      <c r="H40" s="45">
        <f t="shared" si="20"/>
        <v>67.166065688444291</v>
      </c>
      <c r="I40" s="45">
        <f t="shared" si="22"/>
        <v>167.08908725078089</v>
      </c>
      <c r="J40" s="45">
        <f t="shared" si="23"/>
        <v>234.25515293922518</v>
      </c>
      <c r="K40" s="23" t="e">
        <f>J40-#REF!</f>
        <v>#REF!</v>
      </c>
      <c r="L40" s="47"/>
      <c r="O40" s="4" t="s">
        <v>0</v>
      </c>
    </row>
    <row r="41" spans="1:15">
      <c r="A41" s="6"/>
      <c r="B41" s="35">
        <v>25</v>
      </c>
      <c r="C41" s="41">
        <f t="shared" si="24"/>
        <v>0.43633231299858238</v>
      </c>
      <c r="D41" s="42">
        <f t="shared" si="25"/>
        <v>28.314894811672161</v>
      </c>
      <c r="E41" s="42">
        <f t="shared" si="26"/>
        <v>24.832439863773839</v>
      </c>
      <c r="F41" s="42">
        <f t="shared" si="27"/>
        <v>50.963756532073525</v>
      </c>
      <c r="G41" s="41">
        <f t="shared" si="28"/>
        <v>0.88948535066945011</v>
      </c>
      <c r="H41" s="41">
        <f t="shared" si="20"/>
        <v>75.577423518771127</v>
      </c>
      <c r="I41" s="41">
        <f t="shared" si="22"/>
        <v>169.45302932475383</v>
      </c>
      <c r="J41" s="41">
        <f t="shared" si="23"/>
        <v>245.03045284352496</v>
      </c>
      <c r="K41" s="23" t="e">
        <f>J41-#REF!</f>
        <v>#REF!</v>
      </c>
      <c r="L41" s="48"/>
    </row>
    <row r="42" spans="1:15">
      <c r="A42" s="6"/>
      <c r="B42" s="35">
        <v>27.771999999999998</v>
      </c>
      <c r="C42" s="41">
        <f t="shared" ref="C42" si="29">B42*PI()/180</f>
        <v>0.48471283986386515</v>
      </c>
      <c r="D42" s="42">
        <f t="shared" si="25"/>
        <v>24.999476440326589</v>
      </c>
      <c r="E42" s="42">
        <f t="shared" si="26"/>
        <v>26.239648224166121</v>
      </c>
      <c r="F42" s="42">
        <f t="shared" ref="F42" si="30">90-(B42+$C$18)</f>
        <v>48.191756532073526</v>
      </c>
      <c r="G42" s="41">
        <f t="shared" ref="G42" si="31">F42*PI()/180</f>
        <v>0.84110482380416729</v>
      </c>
      <c r="H42" s="41">
        <f t="shared" si="20"/>
        <v>79.996766303965146</v>
      </c>
      <c r="I42" s="41">
        <f t="shared" si="22"/>
        <v>170.7547872055703</v>
      </c>
      <c r="J42" s="41">
        <f t="shared" ref="J42" si="32">H42+I42</f>
        <v>250.75155350953543</v>
      </c>
      <c r="K42" s="23" t="e">
        <f>J42-#REF!</f>
        <v>#REF!</v>
      </c>
      <c r="L42" s="48"/>
    </row>
    <row r="43" spans="1:15">
      <c r="A43" s="6"/>
      <c r="B43" s="35">
        <v>30</v>
      </c>
      <c r="C43" s="41">
        <f t="shared" si="24"/>
        <v>0.52359877559829882</v>
      </c>
      <c r="D43" s="42">
        <f t="shared" si="25"/>
        <v>22.305491349167816</v>
      </c>
      <c r="E43" s="42">
        <f t="shared" si="26"/>
        <v>27.483174480766273</v>
      </c>
      <c r="F43" s="41">
        <f t="shared" si="27"/>
        <v>45.963756532073525</v>
      </c>
      <c r="G43" s="41">
        <f t="shared" si="28"/>
        <v>0.80221888806973363</v>
      </c>
      <c r="H43" s="41">
        <f>$C$20*COS($G43)</f>
        <v>83.413591521224077</v>
      </c>
      <c r="I43" s="41">
        <f t="shared" si="22"/>
        <v>171.7818357862059</v>
      </c>
      <c r="J43" s="41">
        <f t="shared" si="23"/>
        <v>255.19542730742998</v>
      </c>
      <c r="K43" s="23" t="e">
        <f>J43-#REF!</f>
        <v>#REF!</v>
      </c>
      <c r="L43" s="48"/>
    </row>
    <row r="44" spans="1:15">
      <c r="A44" s="12"/>
      <c r="B44" s="35">
        <v>35</v>
      </c>
      <c r="C44" s="41">
        <f t="shared" si="24"/>
        <v>0.6108652381980153</v>
      </c>
      <c r="D44" s="42">
        <f t="shared" si="25"/>
        <v>16.14368896039089</v>
      </c>
      <c r="E44" s="42">
        <f t="shared" si="26"/>
        <v>30.650779569694649</v>
      </c>
      <c r="F44" s="42">
        <f t="shared" si="27"/>
        <v>40.963756532073525</v>
      </c>
      <c r="G44" s="41">
        <f t="shared" si="28"/>
        <v>0.71495242547001714</v>
      </c>
      <c r="H44" s="41">
        <f t="shared" ref="H44:H51" si="33">$C$20*COS($G44)</f>
        <v>90.614931725696906</v>
      </c>
      <c r="I44" s="41">
        <f t="shared" si="22"/>
        <v>173.97802014937469</v>
      </c>
      <c r="J44" s="41">
        <f t="shared" si="23"/>
        <v>264.59295187507161</v>
      </c>
      <c r="K44" s="23" t="e">
        <f>J44-#REF!</f>
        <v>#REF!</v>
      </c>
      <c r="L44" s="48"/>
      <c r="O44" t="s">
        <v>0</v>
      </c>
    </row>
    <row r="45" spans="1:15">
      <c r="A45" s="12"/>
      <c r="B45" s="35">
        <v>40</v>
      </c>
      <c r="C45" s="41">
        <f t="shared" si="24"/>
        <v>0.69813170079773179</v>
      </c>
      <c r="D45" s="42">
        <f t="shared" si="25"/>
        <v>9.7698730433631056</v>
      </c>
      <c r="E45" s="42">
        <f t="shared" si="26"/>
        <v>34.370779593745397</v>
      </c>
      <c r="F45" s="42">
        <f t="shared" si="27"/>
        <v>35.963756532073525</v>
      </c>
      <c r="G45" s="41">
        <f t="shared" si="28"/>
        <v>0.62768596287030065</v>
      </c>
      <c r="H45" s="41">
        <f t="shared" si="33"/>
        <v>97.126637584945442</v>
      </c>
      <c r="I45" s="41">
        <f t="shared" si="22"/>
        <v>175.94904394724949</v>
      </c>
      <c r="J45" s="41">
        <f t="shared" si="23"/>
        <v>273.07568153219495</v>
      </c>
      <c r="K45" s="23" t="e">
        <f>J45-#REF!</f>
        <v>#REF!</v>
      </c>
      <c r="L45" s="48"/>
    </row>
    <row r="46" spans="1:15">
      <c r="A46" s="12"/>
      <c r="B46" s="35">
        <v>45</v>
      </c>
      <c r="C46" s="41">
        <f t="shared" si="24"/>
        <v>0.78539816339744828</v>
      </c>
      <c r="D46" s="42">
        <f t="shared" si="25"/>
        <v>3.0910401109009555</v>
      </c>
      <c r="E46" s="42">
        <f t="shared" si="26"/>
        <v>38.704039696459084</v>
      </c>
      <c r="F46" s="42">
        <f t="shared" si="27"/>
        <v>30.963756532073525</v>
      </c>
      <c r="G46" s="41">
        <f t="shared" si="28"/>
        <v>0.54041950027058416</v>
      </c>
      <c r="H46" s="41">
        <f t="shared" si="33"/>
        <v>102.89915108550531</v>
      </c>
      <c r="I46" s="41">
        <f t="shared" si="22"/>
        <v>177.60926830110066</v>
      </c>
      <c r="J46" s="41">
        <f t="shared" si="23"/>
        <v>280.50841938660596</v>
      </c>
      <c r="K46" s="23" t="e">
        <f>J46-#REF!</f>
        <v>#REF!</v>
      </c>
      <c r="L46" s="48"/>
    </row>
    <row r="47" spans="1:15">
      <c r="A47" s="12"/>
      <c r="B47" s="35">
        <v>50</v>
      </c>
      <c r="C47" s="41">
        <f t="shared" si="24"/>
        <v>0.87266462599716477</v>
      </c>
      <c r="D47" s="42">
        <f t="shared" si="25"/>
        <v>-4.0401801540991187</v>
      </c>
      <c r="E47" s="42">
        <f t="shared" si="26"/>
        <v>43.756608148629148</v>
      </c>
      <c r="F47" s="42">
        <f t="shared" si="27"/>
        <v>25.963756532073518</v>
      </c>
      <c r="G47" s="41">
        <f t="shared" si="28"/>
        <v>0.45315303767086756</v>
      </c>
      <c r="H47" s="41">
        <f t="shared" si="33"/>
        <v>107.8885399140983</v>
      </c>
      <c r="I47" s="41">
        <f t="shared" si="22"/>
        <v>178.88137586083377</v>
      </c>
      <c r="J47" s="41">
        <f t="shared" si="23"/>
        <v>286.76991577493209</v>
      </c>
      <c r="K47" s="23" t="e">
        <f>J47-#REF!</f>
        <v>#REF!</v>
      </c>
      <c r="L47" s="48"/>
    </row>
    <row r="48" spans="1:15" ht="15.5">
      <c r="A48" s="12"/>
      <c r="B48" s="35">
        <v>55</v>
      </c>
      <c r="C48" s="49">
        <f t="shared" si="24"/>
        <v>0.95993108859688125</v>
      </c>
      <c r="D48" s="50">
        <f t="shared" si="25"/>
        <v>-11.873428685349751</v>
      </c>
      <c r="E48" s="50">
        <f t="shared" si="26"/>
        <v>49.723859910067169</v>
      </c>
      <c r="F48" s="50">
        <f t="shared" si="27"/>
        <v>20.963756532073518</v>
      </c>
      <c r="G48" s="49">
        <f t="shared" si="28"/>
        <v>0.36588657507115113</v>
      </c>
      <c r="H48" s="50">
        <f t="shared" si="33"/>
        <v>112.05683180906347</v>
      </c>
      <c r="I48" s="49">
        <f t="shared" si="22"/>
        <v>179.69737529940963</v>
      </c>
      <c r="J48" s="49">
        <f t="shared" si="23"/>
        <v>291.75420710847311</v>
      </c>
      <c r="K48" s="23" t="e">
        <f>J48-#REF!</f>
        <v>#REF!</v>
      </c>
      <c r="L48" s="51"/>
      <c r="O48" s="3" t="s">
        <v>0</v>
      </c>
    </row>
    <row r="49" spans="1:12">
      <c r="A49" s="12"/>
      <c r="B49" s="35">
        <v>60</v>
      </c>
      <c r="C49" s="41">
        <f t="shared" si="24"/>
        <v>1.0471975511965976</v>
      </c>
      <c r="D49" s="42">
        <f t="shared" si="25"/>
        <v>-20.892341947331971</v>
      </c>
      <c r="E49" s="42">
        <f t="shared" si="26"/>
        <v>57.01135229154815</v>
      </c>
      <c r="F49" s="42">
        <f t="shared" si="27"/>
        <v>15.963756532073518</v>
      </c>
      <c r="G49" s="41">
        <f t="shared" si="28"/>
        <v>0.27862011247143464</v>
      </c>
      <c r="H49" s="41">
        <f t="shared" si="33"/>
        <v>115.37230355219668</v>
      </c>
      <c r="I49" s="41">
        <f t="shared" si="22"/>
        <v>179.99929577416196</v>
      </c>
      <c r="J49" s="41">
        <f t="shared" si="23"/>
        <v>295.37159932635865</v>
      </c>
      <c r="K49" s="23" t="e">
        <f>J49-#REF!</f>
        <v>#REF!</v>
      </c>
      <c r="L49" s="48"/>
    </row>
    <row r="50" spans="1:12">
      <c r="A50" s="13"/>
      <c r="B50" s="35">
        <v>65</v>
      </c>
      <c r="C50" s="41">
        <f t="shared" si="24"/>
        <v>1.1344640137963142</v>
      </c>
      <c r="D50" s="42">
        <f t="shared" si="25"/>
        <v>-32.332599605942065</v>
      </c>
      <c r="E50" s="42">
        <f t="shared" si="26"/>
        <v>66.713815879209676</v>
      </c>
      <c r="F50" s="42">
        <f t="shared" si="27"/>
        <v>10.963756532073518</v>
      </c>
      <c r="G50" s="41">
        <f t="shared" si="28"/>
        <v>0.19135364987171816</v>
      </c>
      <c r="H50" s="41">
        <f t="shared" si="33"/>
        <v>117.80972240159612</v>
      </c>
      <c r="I50" s="41">
        <f t="shared" si="22"/>
        <v>179.73966502037129</v>
      </c>
      <c r="J50" s="41">
        <f t="shared" si="23"/>
        <v>297.54938742196742</v>
      </c>
      <c r="K50" s="23" t="e">
        <f>J50-#REF!</f>
        <v>#REF!</v>
      </c>
      <c r="L50" s="48"/>
    </row>
    <row r="51" spans="1:12">
      <c r="A51" s="13"/>
      <c r="B51" s="35">
        <v>69.7</v>
      </c>
      <c r="C51" s="41">
        <f t="shared" si="24"/>
        <v>1.2164944886400477</v>
      </c>
      <c r="D51" s="42">
        <f t="shared" si="25"/>
        <v>-53.028135009106535</v>
      </c>
      <c r="E51" s="42">
        <f t="shared" si="26"/>
        <v>85.241759561843068</v>
      </c>
      <c r="F51" s="42">
        <f t="shared" si="27"/>
        <v>6.2637565320735149</v>
      </c>
      <c r="G51" s="41">
        <f t="shared" si="28"/>
        <v>0.10932317502798464</v>
      </c>
      <c r="H51" s="41">
        <f t="shared" si="33"/>
        <v>119.28362051816822</v>
      </c>
      <c r="I51" s="41">
        <f t="shared" si="22"/>
        <v>178.95070647282654</v>
      </c>
      <c r="J51" s="41">
        <f t="shared" si="23"/>
        <v>298.23432699099476</v>
      </c>
      <c r="K51" s="23" t="e">
        <f>J51-#REF!</f>
        <v>#REF!</v>
      </c>
      <c r="L51" s="48"/>
    </row>
    <row r="52" spans="1:1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</row>
    <row r="53" spans="1:1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</row>
  </sheetData>
  <pageMargins left="0.70866141732283472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E1F9B-891D-4C26-8262-5C9383C6C7CC}">
  <dimension ref="A11:O54"/>
  <sheetViews>
    <sheetView topLeftCell="A4" zoomScale="130" zoomScaleNormal="130" workbookViewId="0">
      <selection activeCell="N5" sqref="N5"/>
    </sheetView>
  </sheetViews>
  <sheetFormatPr baseColWidth="10" defaultRowHeight="14.5"/>
  <cols>
    <col min="1" max="1" width="4.08984375" customWidth="1"/>
    <col min="2" max="2" width="8.26953125" customWidth="1"/>
    <col min="3" max="3" width="7.6328125" bestFit="1" customWidth="1"/>
    <col min="4" max="4" width="7.7265625" bestFit="1" customWidth="1"/>
    <col min="5" max="5" width="7.6328125" customWidth="1"/>
    <col min="6" max="6" width="6.6328125" bestFit="1" customWidth="1"/>
    <col min="7" max="7" width="7.6328125" bestFit="1" customWidth="1"/>
    <col min="8" max="8" width="8.1796875" bestFit="1" customWidth="1"/>
    <col min="9" max="10" width="8.90625" bestFit="1" customWidth="1"/>
    <col min="11" max="11" width="13.6328125" customWidth="1"/>
    <col min="12" max="12" width="9.453125" bestFit="1" customWidth="1"/>
  </cols>
  <sheetData>
    <row r="11" spans="1:9">
      <c r="A11" s="1"/>
      <c r="B11" s="1"/>
      <c r="C11" s="1"/>
      <c r="D11" s="1"/>
      <c r="E11" s="1"/>
      <c r="F11" s="1"/>
      <c r="G11" s="1"/>
      <c r="H11" s="1"/>
      <c r="I11" s="1"/>
    </row>
    <row r="12" spans="1:9">
      <c r="A12" s="1"/>
      <c r="B12" s="6" t="s">
        <v>9</v>
      </c>
      <c r="C12" s="94">
        <v>162.5</v>
      </c>
      <c r="D12" s="1"/>
      <c r="E12" s="1"/>
      <c r="F12" s="1"/>
      <c r="G12" s="1"/>
      <c r="H12" s="1"/>
      <c r="I12" s="1"/>
    </row>
    <row r="13" spans="1:9">
      <c r="A13" s="1"/>
      <c r="B13" s="5" t="s">
        <v>8</v>
      </c>
      <c r="C13" s="94">
        <v>30</v>
      </c>
      <c r="D13" s="1"/>
      <c r="E13" s="1"/>
      <c r="F13" s="1"/>
      <c r="G13" s="1"/>
      <c r="H13" s="1"/>
      <c r="I13" s="1"/>
    </row>
    <row r="14" spans="1:9">
      <c r="A14" s="1"/>
      <c r="B14" s="5" t="s">
        <v>7</v>
      </c>
      <c r="C14" s="94">
        <v>120</v>
      </c>
      <c r="D14" s="1"/>
      <c r="E14" s="1"/>
      <c r="F14" s="1"/>
      <c r="G14" s="1"/>
      <c r="H14" s="1"/>
      <c r="I14" s="1"/>
    </row>
    <row r="15" spans="1:9">
      <c r="A15" s="1"/>
      <c r="B15" s="6" t="s">
        <v>6</v>
      </c>
      <c r="C15" s="95">
        <f>(C13^2+C14^2)^0.5</f>
        <v>123.69316876852982</v>
      </c>
      <c r="D15" s="1"/>
      <c r="E15" s="1"/>
      <c r="F15" s="1"/>
      <c r="G15" s="1"/>
      <c r="H15" s="1"/>
      <c r="I15" s="1"/>
    </row>
    <row r="16" spans="1:9">
      <c r="A16" s="1"/>
      <c r="B16" s="6" t="s">
        <v>5</v>
      </c>
      <c r="C16" s="94">
        <v>120</v>
      </c>
      <c r="D16" s="1"/>
      <c r="E16" s="1"/>
      <c r="F16" s="1"/>
      <c r="G16" s="1"/>
      <c r="H16" s="1"/>
      <c r="I16" s="1"/>
    </row>
    <row r="17" spans="1:12">
      <c r="A17" s="1"/>
      <c r="B17" s="1"/>
      <c r="C17" s="1"/>
      <c r="D17" s="1"/>
      <c r="E17" s="1"/>
      <c r="F17" s="1"/>
      <c r="G17" s="1"/>
      <c r="H17" s="1"/>
      <c r="I17" s="1"/>
    </row>
    <row r="18" spans="1:12">
      <c r="A18" s="1"/>
      <c r="B18" s="10" t="s">
        <v>1</v>
      </c>
      <c r="C18" s="9">
        <f>ATAN(C13/C14)*180/PI()</f>
        <v>14.036243467926477</v>
      </c>
      <c r="D18" s="29">
        <f>C18*PI()/180</f>
        <v>0.24497866312686412</v>
      </c>
      <c r="E18" s="1"/>
      <c r="F18" s="1"/>
      <c r="G18" s="1"/>
      <c r="H18" s="1"/>
      <c r="I18" s="1"/>
    </row>
    <row r="19" spans="1:12">
      <c r="A19" s="1"/>
      <c r="B19" s="8" t="s">
        <v>2</v>
      </c>
      <c r="C19" s="96">
        <v>65</v>
      </c>
      <c r="D19" s="1"/>
      <c r="E19" s="1"/>
      <c r="F19" s="1"/>
      <c r="G19" s="1"/>
      <c r="H19" s="1"/>
      <c r="I19" s="1"/>
    </row>
    <row r="20" spans="1:12">
      <c r="A20" s="1"/>
      <c r="B20" s="8" t="s">
        <v>3</v>
      </c>
      <c r="C20" s="96">
        <v>240</v>
      </c>
      <c r="D20" s="1"/>
      <c r="E20" s="1"/>
      <c r="F20" s="1"/>
      <c r="G20" s="1"/>
      <c r="H20" s="1"/>
      <c r="I20" s="1"/>
    </row>
    <row r="21" spans="1:12">
      <c r="A21" s="1"/>
      <c r="B21" s="8" t="s">
        <v>4</v>
      </c>
      <c r="C21" s="96">
        <v>360</v>
      </c>
      <c r="D21" s="1"/>
      <c r="E21" s="1"/>
      <c r="F21" s="1"/>
      <c r="G21" s="1"/>
      <c r="H21" s="1"/>
      <c r="I21" s="1"/>
    </row>
    <row r="22" spans="1:12">
      <c r="A22" s="1"/>
      <c r="B22" s="8"/>
      <c r="C22" s="8"/>
      <c r="D22" s="1"/>
      <c r="E22" s="1"/>
      <c r="F22" s="1"/>
      <c r="G22" s="1"/>
      <c r="H22" s="1"/>
      <c r="I22" s="1"/>
    </row>
    <row r="23" spans="1:12">
      <c r="A23" s="1"/>
      <c r="B23" s="71" t="s">
        <v>30</v>
      </c>
      <c r="C23" s="160">
        <f>90-($C$25+$C$18)</f>
        <v>69.744508089192664</v>
      </c>
      <c r="D23" s="62">
        <f>C23*PI()/180</f>
        <v>1.217271301340231</v>
      </c>
      <c r="E23" s="73" t="s">
        <v>26</v>
      </c>
      <c r="F23" s="1"/>
      <c r="G23" s="1"/>
      <c r="H23" s="1"/>
      <c r="I23" s="1"/>
    </row>
    <row r="24" spans="1:12" s="68" customFormat="1" ht="10.5">
      <c r="A24" s="64"/>
      <c r="B24" s="65" t="s">
        <v>28</v>
      </c>
      <c r="C24" s="66">
        <f>ACOS((C12-C16)/C15)*180/PI()</f>
        <v>69.904121845429287</v>
      </c>
      <c r="D24" s="66">
        <f>C24*PI()/180</f>
        <v>1.2200570869180356</v>
      </c>
      <c r="E24" s="63" t="s">
        <v>17</v>
      </c>
      <c r="F24" s="64"/>
      <c r="G24" s="64"/>
      <c r="H24" s="64"/>
      <c r="I24" s="64"/>
    </row>
    <row r="25" spans="1:12" s="68" customFormat="1" ht="10.5">
      <c r="A25" s="67"/>
      <c r="B25" s="65" t="s">
        <v>29</v>
      </c>
      <c r="C25" s="69">
        <f>ASIN(C19/(C20+C21))*180/PI()</f>
        <v>6.2192484428808648</v>
      </c>
      <c r="D25" s="70"/>
      <c r="E25" s="63" t="s">
        <v>27</v>
      </c>
      <c r="F25" s="64"/>
      <c r="G25" s="64"/>
      <c r="H25" s="64"/>
      <c r="I25" s="64"/>
    </row>
    <row r="26" spans="1:12">
      <c r="A26" s="1"/>
      <c r="B26" s="72" t="s">
        <v>31</v>
      </c>
      <c r="C26" s="2">
        <f>90-($C$25+$C$18)</f>
        <v>69.744508089192664</v>
      </c>
      <c r="D26" s="39">
        <f>C26*PI()/180</f>
        <v>1.217271301340231</v>
      </c>
      <c r="E26" s="40" t="s">
        <v>26</v>
      </c>
      <c r="F26" s="1"/>
      <c r="G26" s="1"/>
      <c r="H26" s="1"/>
      <c r="I26" s="1"/>
    </row>
    <row r="27" spans="1:12">
      <c r="A27" s="1"/>
      <c r="B27" s="1"/>
      <c r="C27" s="1"/>
      <c r="D27" s="1"/>
      <c r="E27" s="1"/>
      <c r="F27" s="1"/>
      <c r="G27" s="1"/>
      <c r="H27" s="1"/>
      <c r="I27" s="1"/>
    </row>
    <row r="28" spans="1:12">
      <c r="A28" s="12"/>
      <c r="B28" s="14" t="s">
        <v>10</v>
      </c>
      <c r="C28" s="14" t="s">
        <v>11</v>
      </c>
      <c r="D28" s="15" t="s">
        <v>12</v>
      </c>
      <c r="E28" s="54" t="s">
        <v>35</v>
      </c>
      <c r="F28" s="16" t="s">
        <v>13</v>
      </c>
      <c r="G28" s="16" t="s">
        <v>14</v>
      </c>
      <c r="H28" s="16" t="s">
        <v>22</v>
      </c>
      <c r="I28" s="16" t="s">
        <v>23</v>
      </c>
      <c r="J28" s="34" t="s">
        <v>15</v>
      </c>
      <c r="K28" s="74" t="s">
        <v>34</v>
      </c>
      <c r="L28" s="18"/>
    </row>
    <row r="29" spans="1:12">
      <c r="A29" s="12"/>
      <c r="B29" s="90">
        <v>-32</v>
      </c>
      <c r="C29" s="23">
        <f t="shared" ref="C29:C36" si="0">B29*PI()/180</f>
        <v>-0.55850536063818546</v>
      </c>
      <c r="D29" s="24">
        <f t="shared" ref="D29:D36" si="1">$C$16*(1-($C$12/$C$16-$C$15/$C$16*COS($C29))^2)^0.5-$C$15*SIN($C29)</f>
        <v>170.81838385386018</v>
      </c>
      <c r="E29" s="36">
        <f>-(D29-$D$53)</f>
        <v>0</v>
      </c>
      <c r="F29" s="24">
        <f t="shared" ref="F29:F32" si="2">90-(B29+$C$18)</f>
        <v>107.96375653207352</v>
      </c>
      <c r="G29" s="23">
        <f t="shared" ref="G29:G36" si="3">F29*PI()/180</f>
        <v>1.8843230243062177</v>
      </c>
      <c r="H29" s="23">
        <f t="shared" ref="H29:H42" si="4">$C$20*COS($G29)</f>
        <v>-74.019677955889193</v>
      </c>
      <c r="I29" s="23">
        <f t="shared" ref="I29:I32" si="5">($C$21^2-($C$20*SIN($G29)-$C$19)^2)^0.5</f>
        <v>320.83168311671437</v>
      </c>
      <c r="J29" s="23">
        <f t="shared" ref="J29:J32" si="6">H29+I29</f>
        <v>246.81200516082518</v>
      </c>
      <c r="K29" s="23">
        <f>(J29-$J$53)</f>
        <v>0</v>
      </c>
      <c r="L29" s="44"/>
    </row>
    <row r="30" spans="1:12">
      <c r="A30" s="12"/>
      <c r="B30" s="91">
        <v>-30</v>
      </c>
      <c r="C30" s="19">
        <f t="shared" si="0"/>
        <v>-0.52359877559829882</v>
      </c>
      <c r="D30" s="20">
        <f t="shared" si="1"/>
        <v>168.30415146686545</v>
      </c>
      <c r="E30" s="58">
        <f t="shared" ref="E30:E52" si="7">-(D30-$D$53)</f>
        <v>2.5142323869947347</v>
      </c>
      <c r="F30" s="21">
        <f t="shared" si="2"/>
        <v>105.96375653207352</v>
      </c>
      <c r="G30" s="22">
        <f t="shared" si="3"/>
        <v>1.8494164392663313</v>
      </c>
      <c r="H30" s="22">
        <f t="shared" si="4"/>
        <v>-66.00701699243146</v>
      </c>
      <c r="I30" s="22">
        <f t="shared" si="5"/>
        <v>319.57585205364046</v>
      </c>
      <c r="J30" s="22">
        <f t="shared" si="6"/>
        <v>253.568835061209</v>
      </c>
      <c r="K30" s="37">
        <f t="shared" ref="K30:K52" si="8">(J30-$J$53)</f>
        <v>6.7568299003838206</v>
      </c>
      <c r="L30" s="18"/>
    </row>
    <row r="31" spans="1:12">
      <c r="A31" s="12"/>
      <c r="B31" s="91">
        <v>-25</v>
      </c>
      <c r="C31" s="19">
        <f t="shared" si="0"/>
        <v>-0.43633231299858238</v>
      </c>
      <c r="D31" s="20">
        <f t="shared" si="1"/>
        <v>161.17977357165441</v>
      </c>
      <c r="E31" s="58">
        <f t="shared" si="7"/>
        <v>9.6386102822057751</v>
      </c>
      <c r="F31" s="21">
        <f t="shared" si="2"/>
        <v>100.96375653207352</v>
      </c>
      <c r="G31" s="22">
        <f t="shared" si="3"/>
        <v>1.7621499766666147</v>
      </c>
      <c r="H31" s="22">
        <f t="shared" si="4"/>
        <v>-45.645122747511977</v>
      </c>
      <c r="I31" s="22">
        <f t="shared" si="5"/>
        <v>317.00000797326555</v>
      </c>
      <c r="J31" s="22">
        <f t="shared" si="6"/>
        <v>271.35488522575361</v>
      </c>
      <c r="K31" s="37">
        <f t="shared" si="8"/>
        <v>24.542880064928426</v>
      </c>
      <c r="L31" s="18"/>
    </row>
    <row r="32" spans="1:12">
      <c r="A32" s="12"/>
      <c r="B32" s="91">
        <v>-20</v>
      </c>
      <c r="C32" s="19">
        <f t="shared" si="0"/>
        <v>-0.3490658503988659</v>
      </c>
      <c r="D32" s="20">
        <f t="shared" si="1"/>
        <v>153.02780392623882</v>
      </c>
      <c r="E32" s="58">
        <f t="shared" si="7"/>
        <v>17.790579927621366</v>
      </c>
      <c r="F32" s="21">
        <f t="shared" si="2"/>
        <v>95.963756532073518</v>
      </c>
      <c r="G32" s="22">
        <f t="shared" si="3"/>
        <v>1.6748835140668983</v>
      </c>
      <c r="H32" s="22">
        <f t="shared" si="4"/>
        <v>-24.935841557205315</v>
      </c>
      <c r="I32" s="22">
        <f t="shared" si="5"/>
        <v>315.32195627241487</v>
      </c>
      <c r="J32" s="22">
        <f t="shared" si="6"/>
        <v>290.38611471520954</v>
      </c>
      <c r="K32" s="37">
        <f t="shared" si="8"/>
        <v>43.574109554384364</v>
      </c>
      <c r="L32" s="18"/>
    </row>
    <row r="33" spans="1:15">
      <c r="A33" s="12"/>
      <c r="B33" s="91">
        <v>-15</v>
      </c>
      <c r="C33" s="19">
        <f t="shared" si="0"/>
        <v>-0.26179938779914941</v>
      </c>
      <c r="D33" s="20">
        <f t="shared" si="1"/>
        <v>144.03711061522563</v>
      </c>
      <c r="E33" s="58">
        <f t="shared" si="7"/>
        <v>26.781273238634554</v>
      </c>
      <c r="F33" s="21">
        <f>90-(B33+$C$18)</f>
        <v>90.963756532073518</v>
      </c>
      <c r="G33" s="22">
        <f t="shared" si="3"/>
        <v>1.5876170514671817</v>
      </c>
      <c r="H33" s="22">
        <f t="shared" si="4"/>
        <v>-4.0367835559754708</v>
      </c>
      <c r="I33" s="22">
        <f>($C$21^2-($C$20*SIN($G33)-$C$19)^2)^0.5</f>
        <v>314.62180774987831</v>
      </c>
      <c r="J33" s="22">
        <f>H33+I33</f>
        <v>310.58502419390283</v>
      </c>
      <c r="K33" s="37">
        <f t="shared" si="8"/>
        <v>63.773019033077645</v>
      </c>
      <c r="L33" s="18"/>
    </row>
    <row r="34" spans="1:15">
      <c r="A34" s="12"/>
      <c r="B34" s="91">
        <v>-10</v>
      </c>
      <c r="C34" s="19">
        <f t="shared" si="0"/>
        <v>-0.17453292519943295</v>
      </c>
      <c r="D34" s="20">
        <f t="shared" si="1"/>
        <v>134.37129290122846</v>
      </c>
      <c r="E34" s="58">
        <f t="shared" si="7"/>
        <v>36.447090952631726</v>
      </c>
      <c r="F34" s="21">
        <f>90-(B34+$C$18)</f>
        <v>85.963756532073518</v>
      </c>
      <c r="G34" s="22">
        <f t="shared" si="3"/>
        <v>1.5003505888674653</v>
      </c>
      <c r="H34" s="22">
        <f t="shared" si="4"/>
        <v>16.892996805591846</v>
      </c>
      <c r="I34" s="22">
        <f>($C$21^2-($C$20*SIN($G34)-$C$19)^2)^0.5</f>
        <v>314.93330843266619</v>
      </c>
      <c r="J34" s="22">
        <f>H34+I34</f>
        <v>331.82630523825804</v>
      </c>
      <c r="K34" s="37">
        <f t="shared" si="8"/>
        <v>85.014300077432864</v>
      </c>
      <c r="L34" s="25"/>
    </row>
    <row r="35" spans="1:15">
      <c r="A35" s="12"/>
      <c r="B35" s="91">
        <v>-5</v>
      </c>
      <c r="C35" s="19">
        <f t="shared" si="0"/>
        <v>-8.7266462599716474E-2</v>
      </c>
      <c r="D35" s="20">
        <f t="shared" si="1"/>
        <v>124.17050049158205</v>
      </c>
      <c r="E35" s="58">
        <f t="shared" si="7"/>
        <v>46.647883362278137</v>
      </c>
      <c r="F35" s="21">
        <f t="shared" ref="F35:F36" si="9">90-(B35+$C$18)</f>
        <v>80.963756532073518</v>
      </c>
      <c r="G35" s="22">
        <f t="shared" si="3"/>
        <v>1.4130841262677487</v>
      </c>
      <c r="H35" s="22">
        <f t="shared" si="4"/>
        <v>37.694211261198305</v>
      </c>
      <c r="I35" s="22">
        <f t="shared" ref="I35:I53" si="10">($C$21^2-($C$20*SIN($G35)-$C$19)^2)^0.5</f>
        <v>316.24142077712224</v>
      </c>
      <c r="J35" s="22">
        <f t="shared" ref="J35:J53" si="11">H35+I35</f>
        <v>353.93563203832053</v>
      </c>
      <c r="K35" s="37">
        <f t="shared" si="8"/>
        <v>107.12362687749535</v>
      </c>
      <c r="L35" s="18"/>
    </row>
    <row r="36" spans="1:15">
      <c r="A36" s="12"/>
      <c r="B36" s="90">
        <v>0</v>
      </c>
      <c r="C36" s="23">
        <f t="shared" si="0"/>
        <v>0</v>
      </c>
      <c r="D36" s="24">
        <f t="shared" si="1"/>
        <v>113.55188175354995</v>
      </c>
      <c r="E36" s="36">
        <f t="shared" si="7"/>
        <v>57.266502100310234</v>
      </c>
      <c r="F36" s="24">
        <f t="shared" si="9"/>
        <v>75.963756532073518</v>
      </c>
      <c r="G36" s="23">
        <f t="shared" si="3"/>
        <v>1.3258176636680323</v>
      </c>
      <c r="H36" s="23">
        <f t="shared" si="4"/>
        <v>58.208550008719946</v>
      </c>
      <c r="I36" s="23">
        <f t="shared" si="10"/>
        <v>318.48340819994377</v>
      </c>
      <c r="J36" s="23">
        <f t="shared" si="11"/>
        <v>376.69195820866372</v>
      </c>
      <c r="K36" s="23">
        <f t="shared" si="8"/>
        <v>129.87995304783854</v>
      </c>
      <c r="L36" s="44"/>
    </row>
    <row r="37" spans="1:15">
      <c r="A37" s="6"/>
      <c r="B37" s="91">
        <v>5</v>
      </c>
      <c r="C37" s="19">
        <f>B37*PI()/180</f>
        <v>8.7266462599716474E-2</v>
      </c>
      <c r="D37" s="20">
        <f>$C$16*(1-($C$12/$C$16-$C$15/$C$16*COS($C37))^2)^0.5-$C$15*SIN($C37)</f>
        <v>102.60936049791674</v>
      </c>
      <c r="E37" s="58">
        <f t="shared" si="7"/>
        <v>68.209023355943444</v>
      </c>
      <c r="F37" s="21">
        <f>90-(B37+$C$18)</f>
        <v>70.963756532073518</v>
      </c>
      <c r="G37" s="22">
        <f>F37*PI()/180</f>
        <v>1.238551201068316</v>
      </c>
      <c r="H37" s="22">
        <f t="shared" si="4"/>
        <v>78.279886543391768</v>
      </c>
      <c r="I37" s="22">
        <f t="shared" si="10"/>
        <v>321.55324418065516</v>
      </c>
      <c r="J37" s="22">
        <f t="shared" si="11"/>
        <v>399.8331307240469</v>
      </c>
      <c r="K37" s="37">
        <f t="shared" si="8"/>
        <v>153.02112556322172</v>
      </c>
      <c r="L37" s="18"/>
    </row>
    <row r="38" spans="1:15">
      <c r="A38" s="6"/>
      <c r="B38" s="91">
        <v>10</v>
      </c>
      <c r="C38" s="75">
        <f t="shared" ref="C38:C53" si="12">B38*PI()/180</f>
        <v>0.17453292519943295</v>
      </c>
      <c r="D38" s="76">
        <f t="shared" ref="D38:D53" si="13">$C$16*(1-($C$12/$C$16-$C$15/$C$16*COS($C38))^2)^0.5-$C$15*SIN($C38)</f>
        <v>91.413106208221933</v>
      </c>
      <c r="E38" s="58">
        <f t="shared" si="7"/>
        <v>79.40527764563825</v>
      </c>
      <c r="F38" s="79">
        <f t="shared" ref="F38:F53" si="14">90-(B38+$C$18)</f>
        <v>65.963756532073518</v>
      </c>
      <c r="G38" s="32">
        <f t="shared" ref="G38:G53" si="15">F38*PI()/180</f>
        <v>1.1512847384685994</v>
      </c>
      <c r="H38" s="32">
        <f t="shared" si="4"/>
        <v>97.755465874780612</v>
      </c>
      <c r="I38" s="32">
        <f t="shared" si="10"/>
        <v>325.30864772230984</v>
      </c>
      <c r="J38" s="32">
        <f t="shared" si="11"/>
        <v>423.06411359709045</v>
      </c>
      <c r="K38" s="37">
        <f t="shared" si="8"/>
        <v>176.25210843626527</v>
      </c>
      <c r="L38" s="28"/>
    </row>
    <row r="39" spans="1:15">
      <c r="A39" s="6"/>
      <c r="B39" s="91">
        <v>15</v>
      </c>
      <c r="C39" s="19">
        <f t="shared" si="12"/>
        <v>0.26179938779914941</v>
      </c>
      <c r="D39" s="20">
        <f t="shared" si="13"/>
        <v>80.008814962473991</v>
      </c>
      <c r="E39" s="58">
        <f t="shared" si="7"/>
        <v>90.809568891386192</v>
      </c>
      <c r="F39" s="21">
        <f t="shared" si="14"/>
        <v>60.963756532073525</v>
      </c>
      <c r="G39" s="22">
        <f t="shared" si="15"/>
        <v>1.0640182758688832</v>
      </c>
      <c r="H39" s="22">
        <f t="shared" si="4"/>
        <v>116.48706708449816</v>
      </c>
      <c r="I39" s="22">
        <f t="shared" si="10"/>
        <v>329.57972926509996</v>
      </c>
      <c r="J39" s="22">
        <f t="shared" si="11"/>
        <v>446.06679634959812</v>
      </c>
      <c r="K39" s="37">
        <f t="shared" si="8"/>
        <v>199.25479118877294</v>
      </c>
      <c r="L39" s="18"/>
    </row>
    <row r="40" spans="1:15">
      <c r="A40" s="6"/>
      <c r="B40" s="91">
        <v>20</v>
      </c>
      <c r="C40" s="19">
        <f t="shared" si="12"/>
        <v>0.3490658503988659</v>
      </c>
      <c r="D40" s="20">
        <f t="shared" si="13"/>
        <v>68.416693305001417</v>
      </c>
      <c r="E40" s="58">
        <f t="shared" si="7"/>
        <v>102.40169054885877</v>
      </c>
      <c r="F40" s="21">
        <f t="shared" si="14"/>
        <v>55.963756532073525</v>
      </c>
      <c r="G40" s="22">
        <f t="shared" si="15"/>
        <v>0.9767518132691666</v>
      </c>
      <c r="H40" s="22">
        <f t="shared" si="4"/>
        <v>134.33213137688858</v>
      </c>
      <c r="I40" s="22">
        <f t="shared" si="10"/>
        <v>334.17817450156178</v>
      </c>
      <c r="J40" s="22">
        <f t="shared" si="11"/>
        <v>468.51030587845037</v>
      </c>
      <c r="K40" s="37">
        <f t="shared" si="8"/>
        <v>221.69830071762519</v>
      </c>
      <c r="L40" s="47"/>
      <c r="O40" s="4" t="s">
        <v>0</v>
      </c>
    </row>
    <row r="41" spans="1:15">
      <c r="A41" s="6"/>
      <c r="B41" s="91">
        <v>25</v>
      </c>
      <c r="C41" s="19">
        <f t="shared" si="12"/>
        <v>0.43633231299858238</v>
      </c>
      <c r="D41" s="20">
        <f t="shared" si="13"/>
        <v>56.629789623344323</v>
      </c>
      <c r="E41" s="58">
        <f t="shared" si="7"/>
        <v>114.18859423051586</v>
      </c>
      <c r="F41" s="21">
        <f t="shared" si="14"/>
        <v>50.963756532073525</v>
      </c>
      <c r="G41" s="22">
        <f t="shared" si="15"/>
        <v>0.88948535066945011</v>
      </c>
      <c r="H41" s="22">
        <f t="shared" si="4"/>
        <v>151.15484703754225</v>
      </c>
      <c r="I41" s="22">
        <f t="shared" si="10"/>
        <v>338.90605864950766</v>
      </c>
      <c r="J41" s="22">
        <f t="shared" si="11"/>
        <v>490.06090568704991</v>
      </c>
      <c r="K41" s="37">
        <f t="shared" si="8"/>
        <v>243.24890052622473</v>
      </c>
      <c r="L41" s="48"/>
    </row>
    <row r="42" spans="1:15">
      <c r="A42" s="6"/>
      <c r="B42" s="92">
        <v>27.771999999999998</v>
      </c>
      <c r="C42" s="26">
        <f t="shared" si="12"/>
        <v>0.48471283986386515</v>
      </c>
      <c r="D42" s="27">
        <f t="shared" si="13"/>
        <v>49.998952880653178</v>
      </c>
      <c r="E42" s="61">
        <f t="shared" si="7"/>
        <v>120.81943097320701</v>
      </c>
      <c r="F42" s="27">
        <f t="shared" si="14"/>
        <v>48.191756532073526</v>
      </c>
      <c r="G42" s="26">
        <f t="shared" si="15"/>
        <v>0.84110482380416729</v>
      </c>
      <c r="H42" s="26">
        <f t="shared" si="4"/>
        <v>159.99353260793029</v>
      </c>
      <c r="I42" s="26">
        <f t="shared" si="10"/>
        <v>341.50957441114059</v>
      </c>
      <c r="J42" s="26">
        <f t="shared" si="11"/>
        <v>501.50310701907085</v>
      </c>
      <c r="K42" s="26">
        <f t="shared" si="8"/>
        <v>254.69110185824567</v>
      </c>
      <c r="L42" s="48"/>
    </row>
    <row r="43" spans="1:15">
      <c r="A43" s="6"/>
      <c r="B43" s="91">
        <v>30</v>
      </c>
      <c r="C43" s="19">
        <f t="shared" si="12"/>
        <v>0.52359877559829882</v>
      </c>
      <c r="D43" s="20">
        <f t="shared" si="13"/>
        <v>44.610982698335633</v>
      </c>
      <c r="E43" s="58">
        <f t="shared" si="7"/>
        <v>126.20740115552455</v>
      </c>
      <c r="F43" s="22">
        <f t="shared" si="14"/>
        <v>45.963756532073525</v>
      </c>
      <c r="G43" s="22">
        <f t="shared" si="15"/>
        <v>0.80221888806973363</v>
      </c>
      <c r="H43" s="22">
        <f>$C$20*COS($G43)</f>
        <v>166.82718304244815</v>
      </c>
      <c r="I43" s="22">
        <f t="shared" si="10"/>
        <v>343.56367157241181</v>
      </c>
      <c r="J43" s="22">
        <f t="shared" si="11"/>
        <v>510.39085461485996</v>
      </c>
      <c r="K43" s="37">
        <f t="shared" si="8"/>
        <v>263.57884945403475</v>
      </c>
      <c r="L43" s="48"/>
    </row>
    <row r="44" spans="1:15">
      <c r="A44" s="12"/>
      <c r="B44" s="91">
        <v>35</v>
      </c>
      <c r="C44" s="19">
        <f t="shared" si="12"/>
        <v>0.6108652381980153</v>
      </c>
      <c r="D44" s="20">
        <f t="shared" si="13"/>
        <v>32.287377920781779</v>
      </c>
      <c r="E44" s="58">
        <f t="shared" si="7"/>
        <v>138.5310059330784</v>
      </c>
      <c r="F44" s="21">
        <f t="shared" si="14"/>
        <v>40.963756532073525</v>
      </c>
      <c r="G44" s="22">
        <f t="shared" si="15"/>
        <v>0.71495242547001714</v>
      </c>
      <c r="H44" s="22">
        <f t="shared" ref="H44:H53" si="16">$C$20*COS($G44)</f>
        <v>181.22986345139381</v>
      </c>
      <c r="I44" s="22">
        <f t="shared" si="10"/>
        <v>347.95604029874937</v>
      </c>
      <c r="J44" s="22">
        <f t="shared" si="11"/>
        <v>529.18590375014321</v>
      </c>
      <c r="K44" s="37">
        <f t="shared" si="8"/>
        <v>282.37389858931806</v>
      </c>
      <c r="L44" s="48"/>
      <c r="O44" t="s">
        <v>0</v>
      </c>
    </row>
    <row r="45" spans="1:15">
      <c r="A45" s="12"/>
      <c r="B45" s="91">
        <v>40</v>
      </c>
      <c r="C45" s="19">
        <f t="shared" si="12"/>
        <v>0.69813170079773179</v>
      </c>
      <c r="D45" s="20">
        <f t="shared" si="13"/>
        <v>19.539746086726211</v>
      </c>
      <c r="E45" s="58">
        <f t="shared" si="7"/>
        <v>151.27863776713397</v>
      </c>
      <c r="F45" s="21">
        <f t="shared" si="14"/>
        <v>35.963756532073525</v>
      </c>
      <c r="G45" s="22">
        <f t="shared" si="15"/>
        <v>0.62768596287030065</v>
      </c>
      <c r="H45" s="22">
        <f t="shared" si="16"/>
        <v>194.25327516989088</v>
      </c>
      <c r="I45" s="22">
        <f t="shared" si="10"/>
        <v>351.89808789449899</v>
      </c>
      <c r="J45" s="22">
        <f t="shared" si="11"/>
        <v>546.1513630643899</v>
      </c>
      <c r="K45" s="37">
        <f t="shared" si="8"/>
        <v>299.33935790356475</v>
      </c>
      <c r="L45" s="48"/>
    </row>
    <row r="46" spans="1:15">
      <c r="A46" s="12"/>
      <c r="B46" s="91">
        <v>45</v>
      </c>
      <c r="C46" s="19">
        <f t="shared" si="12"/>
        <v>0.78539816339744828</v>
      </c>
      <c r="D46" s="20">
        <f t="shared" si="13"/>
        <v>6.1820802218019111</v>
      </c>
      <c r="E46" s="58">
        <f t="shared" si="7"/>
        <v>164.63630363205829</v>
      </c>
      <c r="F46" s="21">
        <f t="shared" si="14"/>
        <v>30.963756532073525</v>
      </c>
      <c r="G46" s="22">
        <f t="shared" si="15"/>
        <v>0.54041950027058416</v>
      </c>
      <c r="H46" s="22">
        <f t="shared" si="16"/>
        <v>205.79830217101062</v>
      </c>
      <c r="I46" s="22">
        <f t="shared" si="10"/>
        <v>355.21853660220131</v>
      </c>
      <c r="J46" s="22">
        <f t="shared" si="11"/>
        <v>561.01683877321193</v>
      </c>
      <c r="K46" s="37">
        <f t="shared" si="8"/>
        <v>314.20483361238678</v>
      </c>
      <c r="L46" s="48"/>
    </row>
    <row r="47" spans="1:15">
      <c r="A47" s="12"/>
      <c r="B47" s="91">
        <v>50</v>
      </c>
      <c r="C47" s="19">
        <f t="shared" si="12"/>
        <v>0.87266462599716477</v>
      </c>
      <c r="D47" s="20">
        <f t="shared" si="13"/>
        <v>-8.0803603081982374</v>
      </c>
      <c r="E47" s="58">
        <f t="shared" si="7"/>
        <v>178.89874416205842</v>
      </c>
      <c r="F47" s="21">
        <f t="shared" si="14"/>
        <v>25.963756532073518</v>
      </c>
      <c r="G47" s="22">
        <f t="shared" si="15"/>
        <v>0.45315303767086756</v>
      </c>
      <c r="H47" s="22">
        <f t="shared" si="16"/>
        <v>215.77707982819661</v>
      </c>
      <c r="I47" s="22">
        <f t="shared" si="10"/>
        <v>357.76275172166754</v>
      </c>
      <c r="J47" s="22">
        <f t="shared" si="11"/>
        <v>573.53983154986418</v>
      </c>
      <c r="K47" s="37">
        <f t="shared" si="8"/>
        <v>326.72782638903902</v>
      </c>
      <c r="L47" s="48"/>
    </row>
    <row r="48" spans="1:15" ht="15.5">
      <c r="A48" s="12"/>
      <c r="B48" s="91">
        <v>55</v>
      </c>
      <c r="C48" s="52">
        <f t="shared" si="12"/>
        <v>0.95993108859688125</v>
      </c>
      <c r="D48" s="53">
        <f t="shared" si="13"/>
        <v>-23.746857370699502</v>
      </c>
      <c r="E48" s="58">
        <f t="shared" si="7"/>
        <v>194.56524122455968</v>
      </c>
      <c r="F48" s="77">
        <f t="shared" si="14"/>
        <v>20.963756532073518</v>
      </c>
      <c r="G48" s="78">
        <f t="shared" si="15"/>
        <v>0.36588657507115113</v>
      </c>
      <c r="H48" s="77">
        <f t="shared" si="16"/>
        <v>224.11366361812694</v>
      </c>
      <c r="I48" s="78">
        <f t="shared" si="10"/>
        <v>359.39475059881926</v>
      </c>
      <c r="J48" s="78">
        <f t="shared" si="11"/>
        <v>583.50841421694622</v>
      </c>
      <c r="K48" s="37">
        <f t="shared" si="8"/>
        <v>336.69640905612107</v>
      </c>
      <c r="L48" s="51"/>
      <c r="O48" s="3" t="s">
        <v>0</v>
      </c>
    </row>
    <row r="49" spans="1:14">
      <c r="A49" s="12"/>
      <c r="B49" s="91">
        <v>60</v>
      </c>
      <c r="C49" s="19">
        <f t="shared" si="12"/>
        <v>1.0471975511965976</v>
      </c>
      <c r="D49" s="20">
        <f t="shared" si="13"/>
        <v>-41.784683894663942</v>
      </c>
      <c r="E49" s="58">
        <f t="shared" si="7"/>
        <v>212.60306774852413</v>
      </c>
      <c r="F49" s="21">
        <f t="shared" si="14"/>
        <v>15.963756532073518</v>
      </c>
      <c r="G49" s="22">
        <f t="shared" si="15"/>
        <v>0.27862011247143464</v>
      </c>
      <c r="H49" s="22">
        <f t="shared" si="16"/>
        <v>230.74460710439337</v>
      </c>
      <c r="I49" s="22">
        <f t="shared" si="10"/>
        <v>359.99859154832393</v>
      </c>
      <c r="J49" s="22">
        <f t="shared" si="11"/>
        <v>590.7431986527173</v>
      </c>
      <c r="K49" s="37">
        <f t="shared" si="8"/>
        <v>343.93119349189215</v>
      </c>
      <c r="L49" s="48"/>
    </row>
    <row r="50" spans="1:14">
      <c r="A50" s="13"/>
      <c r="B50" s="91">
        <v>65</v>
      </c>
      <c r="C50" s="19">
        <f t="shared" si="12"/>
        <v>1.1344640137963142</v>
      </c>
      <c r="D50" s="20">
        <f t="shared" si="13"/>
        <v>-64.665199211884129</v>
      </c>
      <c r="E50" s="58">
        <f t="shared" si="7"/>
        <v>235.48358306574431</v>
      </c>
      <c r="F50" s="21">
        <f t="shared" si="14"/>
        <v>10.963756532073518</v>
      </c>
      <c r="G50" s="22">
        <f t="shared" si="15"/>
        <v>0.19135364987171816</v>
      </c>
      <c r="H50" s="22">
        <f t="shared" si="16"/>
        <v>235.61944480319224</v>
      </c>
      <c r="I50" s="22">
        <f t="shared" si="10"/>
        <v>359.47933004074258</v>
      </c>
      <c r="J50" s="22">
        <f t="shared" si="11"/>
        <v>595.09877484393485</v>
      </c>
      <c r="K50" s="37">
        <f t="shared" si="8"/>
        <v>348.2867696831097</v>
      </c>
      <c r="L50" s="48"/>
      <c r="N50" s="59"/>
    </row>
    <row r="51" spans="1:14">
      <c r="A51" s="13"/>
      <c r="B51" s="91">
        <v>68</v>
      </c>
      <c r="C51" s="19">
        <f t="shared" si="12"/>
        <v>1.1868238913561442</v>
      </c>
      <c r="D51" s="20">
        <f t="shared" si="13"/>
        <v>-84.586651836893353</v>
      </c>
      <c r="E51" s="58">
        <f t="shared" si="7"/>
        <v>255.40503569075355</v>
      </c>
      <c r="F51" s="21">
        <f t="shared" si="14"/>
        <v>7.9637565320735177</v>
      </c>
      <c r="G51" s="22">
        <f t="shared" si="15"/>
        <v>0.13899377231188828</v>
      </c>
      <c r="H51" s="22">
        <f t="shared" si="16"/>
        <v>237.68541768976047</v>
      </c>
      <c r="I51" s="22">
        <f t="shared" si="10"/>
        <v>358.59728612825597</v>
      </c>
      <c r="J51" s="22">
        <f t="shared" si="11"/>
        <v>596.28270381801644</v>
      </c>
      <c r="K51" s="37">
        <f t="shared" si="8"/>
        <v>349.47069865719129</v>
      </c>
      <c r="L51" s="48"/>
      <c r="N51" s="59"/>
    </row>
    <row r="52" spans="1:14">
      <c r="A52" s="13"/>
      <c r="B52" s="93">
        <v>69.7</v>
      </c>
      <c r="C52" s="80">
        <f t="shared" si="12"/>
        <v>1.2164944886400477</v>
      </c>
      <c r="D52" s="81">
        <f t="shared" si="13"/>
        <v>-106.05627001821307</v>
      </c>
      <c r="E52" s="82">
        <f t="shared" si="7"/>
        <v>276.87465387207328</v>
      </c>
      <c r="F52" s="83">
        <f t="shared" si="14"/>
        <v>6.2637565320735149</v>
      </c>
      <c r="G52" s="84">
        <f t="shared" si="15"/>
        <v>0.10932317502798464</v>
      </c>
      <c r="H52" s="84">
        <f t="shared" si="16"/>
        <v>238.56724103633644</v>
      </c>
      <c r="I52" s="84">
        <f t="shared" si="10"/>
        <v>357.90141294565308</v>
      </c>
      <c r="J52" s="84">
        <f t="shared" si="11"/>
        <v>596.46865398198952</v>
      </c>
      <c r="K52" s="84">
        <f t="shared" si="8"/>
        <v>349.65664882116437</v>
      </c>
      <c r="L52" s="48"/>
    </row>
    <row r="53" spans="1:14">
      <c r="A53" s="13"/>
      <c r="B53" s="55">
        <f>B29</f>
        <v>-32</v>
      </c>
      <c r="C53" s="56">
        <f t="shared" si="12"/>
        <v>-0.55850536063818546</v>
      </c>
      <c r="D53" s="55">
        <f t="shared" si="13"/>
        <v>170.81838385386018</v>
      </c>
      <c r="E53" s="57">
        <f>D53-$D$53</f>
        <v>0</v>
      </c>
      <c r="F53" s="55">
        <f t="shared" si="14"/>
        <v>107.96375653207352</v>
      </c>
      <c r="G53" s="56">
        <f t="shared" si="15"/>
        <v>1.8843230243062177</v>
      </c>
      <c r="H53" s="56">
        <f t="shared" si="16"/>
        <v>-74.019677955889193</v>
      </c>
      <c r="I53" s="56">
        <f t="shared" si="10"/>
        <v>320.83168311671437</v>
      </c>
      <c r="J53" s="56">
        <f t="shared" si="11"/>
        <v>246.81200516082518</v>
      </c>
      <c r="K53" s="56">
        <f>J53-$J$53</f>
        <v>0</v>
      </c>
      <c r="L53" s="60" t="s">
        <v>32</v>
      </c>
    </row>
    <row r="54" spans="1:14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</row>
  </sheetData>
  <sheetProtection sheet="1" objects="1" scenarios="1"/>
  <pageMargins left="0.70866141732283472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4125B-AE63-4A85-B87B-6ACA28539675}">
  <sheetPr>
    <pageSetUpPr fitToPage="1"/>
  </sheetPr>
  <dimension ref="A1:V55"/>
  <sheetViews>
    <sheetView showGridLines="0" showWhiteSpace="0" view="pageLayout" topLeftCell="A4" zoomScale="70" zoomScaleNormal="130" zoomScalePageLayoutView="70" workbookViewId="0">
      <selection activeCell="AA28" sqref="AA28"/>
    </sheetView>
  </sheetViews>
  <sheetFormatPr baseColWidth="10" defaultRowHeight="14.5"/>
  <cols>
    <col min="1" max="1" width="4.08984375" customWidth="1"/>
    <col min="2" max="2" width="10.54296875" customWidth="1"/>
    <col min="3" max="4" width="7.90625" bestFit="1" customWidth="1"/>
    <col min="5" max="5" width="7.6328125" customWidth="1"/>
    <col min="6" max="6" width="7.54296875" customWidth="1"/>
    <col min="7" max="7" width="7.6328125" bestFit="1" customWidth="1"/>
    <col min="8" max="8" width="8.1796875" bestFit="1" customWidth="1"/>
    <col min="9" max="10" width="8.90625" bestFit="1" customWidth="1"/>
    <col min="11" max="11" width="13.6328125" customWidth="1"/>
    <col min="12" max="12" width="9.453125" bestFit="1" customWidth="1"/>
  </cols>
  <sheetData>
    <row r="1" spans="1:22">
      <c r="A1" s="264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6"/>
    </row>
    <row r="2" spans="1:22" ht="18.5">
      <c r="A2" s="267"/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320" t="s">
        <v>36</v>
      </c>
      <c r="V2" s="270"/>
    </row>
    <row r="3" spans="1:22">
      <c r="A3" s="267"/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70"/>
    </row>
    <row r="4" spans="1:22">
      <c r="A4" s="267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70"/>
    </row>
    <row r="5" spans="1:22">
      <c r="A5" s="271"/>
      <c r="B5" s="307" t="s">
        <v>46</v>
      </c>
      <c r="C5" s="272"/>
      <c r="D5" s="272"/>
      <c r="E5" s="272"/>
      <c r="F5" s="272"/>
      <c r="G5" s="272"/>
      <c r="H5" s="272"/>
      <c r="I5" s="272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70"/>
    </row>
    <row r="6" spans="1:22">
      <c r="A6" s="273"/>
      <c r="B6" s="274" t="s">
        <v>9</v>
      </c>
      <c r="C6" s="275">
        <v>81.25</v>
      </c>
      <c r="D6" s="274" t="s">
        <v>46</v>
      </c>
      <c r="E6" s="276"/>
      <c r="F6" s="276"/>
      <c r="G6" s="276"/>
      <c r="H6" s="276"/>
      <c r="I6" s="276"/>
      <c r="J6" s="277"/>
      <c r="K6" s="277"/>
      <c r="L6" s="277"/>
      <c r="M6" s="277"/>
      <c r="N6" s="235"/>
      <c r="O6" s="235"/>
      <c r="P6" s="235"/>
      <c r="Q6" s="235"/>
      <c r="R6" s="235"/>
      <c r="S6" s="235"/>
      <c r="T6" s="235"/>
      <c r="U6" s="235"/>
      <c r="V6" s="270"/>
    </row>
    <row r="7" spans="1:22">
      <c r="A7" s="273"/>
      <c r="B7" s="278" t="s">
        <v>8</v>
      </c>
      <c r="C7" s="275">
        <v>15</v>
      </c>
      <c r="D7" s="274" t="s">
        <v>47</v>
      </c>
      <c r="E7" s="276"/>
      <c r="F7" s="276"/>
      <c r="G7" s="276"/>
      <c r="H7" s="276"/>
      <c r="I7" s="276"/>
      <c r="J7" s="277"/>
      <c r="K7" s="277"/>
      <c r="L7" s="277"/>
      <c r="M7" s="277"/>
      <c r="N7" s="235"/>
      <c r="O7" s="235"/>
      <c r="P7" s="235"/>
      <c r="Q7" s="235"/>
      <c r="R7" s="235"/>
      <c r="S7" s="235"/>
      <c r="T7" s="235"/>
      <c r="U7" s="235"/>
      <c r="V7" s="270"/>
    </row>
    <row r="8" spans="1:22">
      <c r="A8" s="273"/>
      <c r="B8" s="278" t="s">
        <v>7</v>
      </c>
      <c r="C8" s="275">
        <v>60</v>
      </c>
      <c r="D8" s="274" t="s">
        <v>46</v>
      </c>
      <c r="E8" s="276"/>
      <c r="F8" s="276"/>
      <c r="G8" s="276"/>
      <c r="H8" s="276"/>
      <c r="I8" s="276"/>
      <c r="J8" s="277"/>
      <c r="K8" s="277"/>
      <c r="L8" s="277"/>
      <c r="M8" s="277"/>
      <c r="N8" s="235"/>
      <c r="O8" s="235"/>
      <c r="P8" s="235"/>
      <c r="Q8" s="235"/>
      <c r="R8" s="235"/>
      <c r="S8" s="235"/>
      <c r="T8" s="235"/>
      <c r="U8" s="235"/>
      <c r="V8" s="270"/>
    </row>
    <row r="9" spans="1:22">
      <c r="A9" s="273"/>
      <c r="B9" s="280" t="s">
        <v>6</v>
      </c>
      <c r="C9" s="281">
        <f>(C7^2+C8^2)^0.5</f>
        <v>61.846584384264908</v>
      </c>
      <c r="D9" s="276" t="s">
        <v>45</v>
      </c>
      <c r="E9" s="276"/>
      <c r="F9" s="276"/>
      <c r="G9" s="276"/>
      <c r="H9" s="276"/>
      <c r="I9" s="276"/>
      <c r="J9" s="277"/>
      <c r="K9" s="277"/>
      <c r="L9" s="277"/>
      <c r="M9" s="277"/>
      <c r="N9" s="235"/>
      <c r="O9" s="235"/>
      <c r="P9" s="235"/>
      <c r="Q9" s="235"/>
      <c r="R9" s="235"/>
      <c r="S9" s="235"/>
      <c r="T9" s="235"/>
      <c r="U9" s="235"/>
      <c r="V9" s="270"/>
    </row>
    <row r="10" spans="1:22">
      <c r="A10" s="273"/>
      <c r="B10" s="274" t="s">
        <v>5</v>
      </c>
      <c r="C10" s="275">
        <v>60</v>
      </c>
      <c r="D10" s="274" t="s">
        <v>46</v>
      </c>
      <c r="E10" s="276"/>
      <c r="F10" s="276"/>
      <c r="G10" s="276"/>
      <c r="H10" s="276"/>
      <c r="I10" s="276"/>
      <c r="J10" s="277"/>
      <c r="K10" s="277"/>
      <c r="L10" s="277"/>
      <c r="M10" s="277"/>
      <c r="N10" s="235"/>
      <c r="O10" s="235"/>
      <c r="P10" s="235"/>
      <c r="Q10" s="235"/>
      <c r="R10" s="235"/>
      <c r="S10" s="235"/>
      <c r="T10" s="235"/>
      <c r="U10" s="235"/>
      <c r="V10" s="270"/>
    </row>
    <row r="11" spans="1:22">
      <c r="A11" s="273"/>
      <c r="B11" s="276"/>
      <c r="C11" s="276"/>
      <c r="D11" s="276"/>
      <c r="E11" s="276"/>
      <c r="F11" s="276"/>
      <c r="G11" s="276"/>
      <c r="H11" s="276"/>
      <c r="I11" s="276"/>
      <c r="J11" s="277"/>
      <c r="K11" s="277"/>
      <c r="L11" s="277"/>
      <c r="M11" s="277"/>
      <c r="N11" s="235"/>
      <c r="O11" s="235"/>
      <c r="P11" s="235"/>
      <c r="Q11" s="235"/>
      <c r="R11" s="235"/>
      <c r="S11" s="235"/>
      <c r="T11" s="235"/>
      <c r="U11" s="235"/>
      <c r="V11" s="270"/>
    </row>
    <row r="12" spans="1:22">
      <c r="A12" s="273"/>
      <c r="B12" s="282" t="s">
        <v>1</v>
      </c>
      <c r="C12" s="283">
        <f>ATAN(C7/C8)*180/PI()</f>
        <v>14.036243467926477</v>
      </c>
      <c r="D12" s="284">
        <f>C12*PI()/180</f>
        <v>0.24497866312686412</v>
      </c>
      <c r="E12" s="276"/>
      <c r="F12" s="276"/>
      <c r="G12" s="276"/>
      <c r="H12" s="276"/>
      <c r="I12" s="276"/>
      <c r="J12" s="277"/>
      <c r="K12" s="277"/>
      <c r="L12" s="277"/>
      <c r="M12" s="277"/>
      <c r="N12" s="235"/>
      <c r="O12" s="235"/>
      <c r="P12" s="235"/>
      <c r="Q12" s="235"/>
      <c r="R12" s="235"/>
      <c r="S12" s="235"/>
      <c r="T12" s="235"/>
      <c r="U12" s="235"/>
      <c r="V12" s="270"/>
    </row>
    <row r="13" spans="1:22">
      <c r="A13" s="273"/>
      <c r="B13" s="274" t="s">
        <v>2</v>
      </c>
      <c r="C13" s="275">
        <v>32.5</v>
      </c>
      <c r="D13" s="274" t="s">
        <v>46</v>
      </c>
      <c r="E13" s="276"/>
      <c r="F13" s="276"/>
      <c r="G13" s="276"/>
      <c r="H13" s="276"/>
      <c r="I13" s="276"/>
      <c r="J13" s="277"/>
      <c r="K13" s="277"/>
      <c r="L13" s="277"/>
      <c r="M13" s="277"/>
      <c r="N13" s="235"/>
      <c r="O13" s="235"/>
      <c r="P13" s="235"/>
      <c r="Q13" s="235"/>
      <c r="R13" s="235"/>
      <c r="S13" s="235"/>
      <c r="T13" s="235"/>
      <c r="U13" s="235"/>
      <c r="V13" s="270"/>
    </row>
    <row r="14" spans="1:22">
      <c r="A14" s="273"/>
      <c r="B14" s="274" t="s">
        <v>3</v>
      </c>
      <c r="C14" s="275">
        <v>120</v>
      </c>
      <c r="D14" s="274" t="s">
        <v>48</v>
      </c>
      <c r="E14" s="276"/>
      <c r="F14" s="276"/>
      <c r="G14" s="276"/>
      <c r="H14" s="276"/>
      <c r="I14" s="276"/>
      <c r="J14" s="277"/>
      <c r="K14" s="277"/>
      <c r="L14" s="277"/>
      <c r="M14" s="277"/>
      <c r="N14" s="235"/>
      <c r="O14" s="235"/>
      <c r="P14" s="235"/>
      <c r="Q14" s="235"/>
      <c r="R14" s="235"/>
      <c r="S14" s="235"/>
      <c r="T14" s="235"/>
      <c r="U14" s="235"/>
      <c r="V14" s="270"/>
    </row>
    <row r="15" spans="1:22">
      <c r="A15" s="273"/>
      <c r="B15" s="274" t="s">
        <v>4</v>
      </c>
      <c r="C15" s="275">
        <v>180</v>
      </c>
      <c r="D15" s="274" t="s">
        <v>46</v>
      </c>
      <c r="E15" s="276"/>
      <c r="F15" s="276"/>
      <c r="G15" s="276"/>
      <c r="H15" s="276"/>
      <c r="I15" s="276"/>
      <c r="J15" s="277"/>
      <c r="K15" s="277"/>
      <c r="L15" s="277"/>
      <c r="M15" s="277"/>
      <c r="N15" s="235"/>
      <c r="O15" s="235"/>
      <c r="P15" s="235"/>
      <c r="Q15" s="235"/>
      <c r="R15" s="235"/>
      <c r="S15" s="235"/>
      <c r="T15" s="235"/>
      <c r="U15" s="235"/>
      <c r="V15" s="270"/>
    </row>
    <row r="16" spans="1:22">
      <c r="A16" s="273"/>
      <c r="B16" s="286"/>
      <c r="C16" s="286"/>
      <c r="D16" s="276"/>
      <c r="E16" s="276"/>
      <c r="F16" s="276"/>
      <c r="G16" s="276"/>
      <c r="H16" s="276"/>
      <c r="I16" s="276"/>
      <c r="J16" s="277"/>
      <c r="K16" s="277"/>
      <c r="L16" s="277"/>
      <c r="M16" s="277"/>
      <c r="N16" s="235"/>
      <c r="O16" s="235"/>
      <c r="P16" s="235"/>
      <c r="Q16" s="235"/>
      <c r="R16" s="235"/>
      <c r="S16" s="235"/>
      <c r="T16" s="235"/>
      <c r="U16" s="235"/>
      <c r="V16" s="270"/>
    </row>
    <row r="17" spans="1:22">
      <c r="A17" s="273"/>
      <c r="B17" s="325" t="s">
        <v>80</v>
      </c>
      <c r="C17" s="326">
        <f>90-($C$19+$C$12)</f>
        <v>69.744508089192664</v>
      </c>
      <c r="D17" s="326">
        <f>C17*PI()/180</f>
        <v>1.217271301340231</v>
      </c>
      <c r="E17" s="326" t="s">
        <v>26</v>
      </c>
      <c r="F17" s="276"/>
      <c r="G17" s="276"/>
      <c r="H17" s="276"/>
      <c r="I17" s="276"/>
      <c r="J17" s="277"/>
      <c r="K17" s="277"/>
      <c r="L17" s="277"/>
      <c r="M17" s="277"/>
      <c r="N17" s="235"/>
      <c r="O17" s="235"/>
      <c r="P17" s="235"/>
      <c r="Q17" s="235"/>
      <c r="R17" s="235"/>
      <c r="S17" s="235"/>
      <c r="T17" s="235"/>
      <c r="U17" s="235"/>
      <c r="V17" s="270"/>
    </row>
    <row r="18" spans="1:22" s="68" customFormat="1" ht="8">
      <c r="A18" s="287"/>
      <c r="B18" s="327" t="s">
        <v>81</v>
      </c>
      <c r="C18" s="328">
        <f>ACOS((C6-C10)/C9)*180/PI()</f>
        <v>69.904121845429287</v>
      </c>
      <c r="D18" s="328">
        <f>C18*PI()/180</f>
        <v>1.2200570869180356</v>
      </c>
      <c r="E18" s="326" t="s">
        <v>17</v>
      </c>
      <c r="F18" s="288"/>
      <c r="G18" s="288"/>
      <c r="H18" s="288"/>
      <c r="I18" s="288"/>
      <c r="J18" s="289"/>
      <c r="K18" s="289"/>
      <c r="L18" s="289"/>
      <c r="M18" s="289"/>
      <c r="N18" s="290"/>
      <c r="O18" s="290"/>
      <c r="P18" s="290"/>
      <c r="Q18" s="290"/>
      <c r="R18" s="290"/>
      <c r="S18" s="290"/>
      <c r="T18" s="290"/>
      <c r="U18" s="290"/>
      <c r="V18" s="291"/>
    </row>
    <row r="19" spans="1:22" s="68" customFormat="1" ht="8">
      <c r="A19" s="292"/>
      <c r="B19" s="327" t="s">
        <v>82</v>
      </c>
      <c r="C19" s="329">
        <f>ASIN(C13/(C14+C15))*180/PI()</f>
        <v>6.2192484428808648</v>
      </c>
      <c r="D19" s="330"/>
      <c r="E19" s="326" t="s">
        <v>27</v>
      </c>
      <c r="F19" s="288"/>
      <c r="G19" s="288"/>
      <c r="H19" s="288"/>
      <c r="I19" s="288"/>
      <c r="J19" s="289"/>
      <c r="K19" s="289"/>
      <c r="L19" s="289"/>
      <c r="M19" s="289"/>
      <c r="N19" s="290"/>
      <c r="O19" s="290"/>
      <c r="P19" s="290"/>
      <c r="Q19" s="290"/>
      <c r="R19" s="290"/>
      <c r="S19" s="290"/>
      <c r="T19" s="290"/>
      <c r="U19" s="290"/>
      <c r="V19" s="291"/>
    </row>
    <row r="20" spans="1:22">
      <c r="A20" s="293"/>
      <c r="B20" s="331" t="s">
        <v>83</v>
      </c>
      <c r="C20" s="329">
        <f>-ASIN(C13/C14)*180/PI()</f>
        <v>-15.71386104800821</v>
      </c>
      <c r="D20" s="328">
        <f>C20*PI()/180</f>
        <v>-0.27425861348863001</v>
      </c>
      <c r="E20" s="326" t="s">
        <v>26</v>
      </c>
      <c r="F20" s="276"/>
      <c r="G20" s="276"/>
      <c r="H20" s="276"/>
      <c r="I20" s="276"/>
      <c r="J20" s="277"/>
      <c r="K20" s="277"/>
      <c r="L20" s="277"/>
      <c r="M20" s="277"/>
      <c r="N20" s="235"/>
      <c r="O20" s="235"/>
      <c r="P20" s="235"/>
      <c r="Q20" s="235"/>
      <c r="R20" s="235"/>
      <c r="S20" s="235"/>
      <c r="T20" s="235"/>
      <c r="U20" s="235"/>
      <c r="V20" s="270"/>
    </row>
    <row r="21" spans="1:22" hidden="1">
      <c r="A21" s="293"/>
      <c r="B21" s="322"/>
      <c r="C21" s="295"/>
      <c r="D21" s="296"/>
      <c r="E21" s="297"/>
      <c r="F21" s="276"/>
      <c r="G21" s="276"/>
      <c r="H21" s="276"/>
      <c r="I21" s="276"/>
      <c r="J21" s="277"/>
      <c r="K21" s="277"/>
      <c r="L21" s="277"/>
      <c r="M21" s="277"/>
      <c r="N21" s="235"/>
      <c r="O21" s="235"/>
      <c r="P21" s="235"/>
      <c r="Q21" s="235"/>
      <c r="R21" s="235"/>
      <c r="S21" s="235"/>
      <c r="T21" s="235"/>
      <c r="U21" s="235"/>
      <c r="V21" s="270"/>
    </row>
    <row r="22" spans="1:22">
      <c r="A22" s="273"/>
      <c r="B22" s="274" t="s">
        <v>51</v>
      </c>
      <c r="C22" s="276"/>
      <c r="D22" s="276"/>
      <c r="E22" s="276"/>
      <c r="F22" s="276"/>
      <c r="G22" s="276"/>
      <c r="H22" s="276"/>
      <c r="I22" s="276"/>
      <c r="J22" s="277"/>
      <c r="K22" s="277"/>
      <c r="L22" s="277"/>
      <c r="M22" s="277"/>
      <c r="N22" s="235"/>
      <c r="O22" s="235"/>
      <c r="P22" s="235"/>
      <c r="Q22" s="235"/>
      <c r="R22" s="235"/>
      <c r="S22" s="235"/>
      <c r="T22" s="235"/>
      <c r="U22" s="235"/>
      <c r="V22" s="270"/>
    </row>
    <row r="23" spans="1:22">
      <c r="A23" s="162" t="s">
        <v>37</v>
      </c>
      <c r="B23" s="121" t="s">
        <v>10</v>
      </c>
      <c r="C23" s="165" t="s">
        <v>49</v>
      </c>
      <c r="D23" s="166" t="s">
        <v>12</v>
      </c>
      <c r="E23" s="167" t="s">
        <v>52</v>
      </c>
      <c r="F23" s="124" t="s">
        <v>13</v>
      </c>
      <c r="G23" s="124" t="s">
        <v>14</v>
      </c>
      <c r="H23" s="124" t="s">
        <v>22</v>
      </c>
      <c r="I23" s="124" t="s">
        <v>23</v>
      </c>
      <c r="J23" s="125" t="s">
        <v>15</v>
      </c>
      <c r="K23" s="126" t="s">
        <v>44</v>
      </c>
      <c r="L23" s="127"/>
      <c r="M23" s="277"/>
      <c r="N23" s="235"/>
      <c r="O23" s="235"/>
      <c r="P23" s="235"/>
      <c r="Q23" s="235"/>
      <c r="R23" s="235"/>
      <c r="S23" s="235"/>
      <c r="T23" s="235"/>
      <c r="U23" s="235"/>
      <c r="V23" s="270"/>
    </row>
    <row r="24" spans="1:22">
      <c r="A24" s="163">
        <v>1</v>
      </c>
      <c r="B24" s="262">
        <v>-32</v>
      </c>
      <c r="C24" s="180">
        <f t="shared" ref="C24:C31" si="0">B24*PI()/180</f>
        <v>-0.55850536063818546</v>
      </c>
      <c r="D24" s="181">
        <f t="shared" ref="D24:D31" si="1">$C$10*(1-($C$6/$C$10-$C$9/$C$10*COS($C24))^2)^0.5-$C$9*SIN($C24)</f>
        <v>85.409191926930092</v>
      </c>
      <c r="E24" s="182">
        <f>-(D24-$D$48)</f>
        <v>0</v>
      </c>
      <c r="F24" s="183">
        <f t="shared" ref="F24:F27" si="2">90-(B24+$C$12)</f>
        <v>107.96375653207352</v>
      </c>
      <c r="G24" s="184">
        <f t="shared" ref="G24:G31" si="3">F24*PI()/180</f>
        <v>1.8843230243062177</v>
      </c>
      <c r="H24" s="184">
        <f t="shared" ref="H24:H37" si="4">$C$14*COS($G24)</f>
        <v>-37.009838977944597</v>
      </c>
      <c r="I24" s="184">
        <f t="shared" ref="I24:I27" si="5">($C$15^2-($C$14*SIN($G24)-$C$13)^2)^0.5</f>
        <v>160.41584155835719</v>
      </c>
      <c r="J24" s="184">
        <f t="shared" ref="J24:J27" si="6">H24+I24</f>
        <v>123.40600258041259</v>
      </c>
      <c r="K24" s="184">
        <f>(J24-$J$48)</f>
        <v>0</v>
      </c>
      <c r="L24" s="131"/>
      <c r="M24" s="277"/>
      <c r="N24" s="235"/>
      <c r="O24" s="235"/>
      <c r="P24" s="235"/>
      <c r="Q24" s="235"/>
      <c r="R24" s="235"/>
      <c r="S24" s="235"/>
      <c r="T24" s="235"/>
      <c r="U24" s="235"/>
      <c r="V24" s="270"/>
    </row>
    <row r="25" spans="1:22">
      <c r="A25" s="162">
        <v>2</v>
      </c>
      <c r="B25" s="91">
        <v>-30</v>
      </c>
      <c r="C25" s="168">
        <f>B25*PI()/180</f>
        <v>-0.52359877559829882</v>
      </c>
      <c r="D25" s="169">
        <f t="shared" si="1"/>
        <v>84.152075733432724</v>
      </c>
      <c r="E25" s="170">
        <f t="shared" ref="E25:E47" si="7">-(D25-$D$48)</f>
        <v>1.2571161934973674</v>
      </c>
      <c r="F25" s="135">
        <f t="shared" si="2"/>
        <v>105.96375653207352</v>
      </c>
      <c r="G25" s="136">
        <f t="shared" si="3"/>
        <v>1.8494164392663313</v>
      </c>
      <c r="H25" s="136">
        <f t="shared" si="4"/>
        <v>-33.00350849621573</v>
      </c>
      <c r="I25" s="136">
        <f t="shared" si="5"/>
        <v>159.78792602682023</v>
      </c>
      <c r="J25" s="136">
        <f t="shared" si="6"/>
        <v>126.7844175306045</v>
      </c>
      <c r="K25" s="137">
        <f t="shared" ref="K25:K47" si="8">(J25-$J$48)</f>
        <v>3.3784149501919103</v>
      </c>
      <c r="L25" s="127"/>
      <c r="M25" s="277"/>
      <c r="N25" s="235"/>
      <c r="O25" s="235"/>
      <c r="P25" s="235"/>
      <c r="Q25" s="235"/>
      <c r="R25" s="235"/>
      <c r="S25" s="235"/>
      <c r="T25" s="235"/>
      <c r="U25" s="235"/>
      <c r="V25" s="270"/>
    </row>
    <row r="26" spans="1:22">
      <c r="A26" s="162">
        <v>3</v>
      </c>
      <c r="B26" s="91">
        <v>-25</v>
      </c>
      <c r="C26" s="168">
        <f t="shared" si="0"/>
        <v>-0.43633231299858238</v>
      </c>
      <c r="D26" s="169">
        <f t="shared" si="1"/>
        <v>80.589886785827204</v>
      </c>
      <c r="E26" s="170">
        <f t="shared" si="7"/>
        <v>4.8193051411028875</v>
      </c>
      <c r="F26" s="135">
        <f t="shared" si="2"/>
        <v>100.96375653207352</v>
      </c>
      <c r="G26" s="136">
        <f t="shared" si="3"/>
        <v>1.7621499766666147</v>
      </c>
      <c r="H26" s="136">
        <f t="shared" si="4"/>
        <v>-22.822561373755988</v>
      </c>
      <c r="I26" s="136">
        <f t="shared" si="5"/>
        <v>158.50000398663278</v>
      </c>
      <c r="J26" s="136">
        <f t="shared" si="6"/>
        <v>135.6774426128768</v>
      </c>
      <c r="K26" s="137">
        <f t="shared" si="8"/>
        <v>12.271440032464213</v>
      </c>
      <c r="L26" s="127"/>
      <c r="M26" s="277"/>
      <c r="N26" s="235"/>
      <c r="O26" s="235"/>
      <c r="P26" s="235"/>
      <c r="Q26" s="235"/>
      <c r="R26" s="235"/>
      <c r="S26" s="235"/>
      <c r="T26" s="235"/>
      <c r="U26" s="235"/>
      <c r="V26" s="270"/>
    </row>
    <row r="27" spans="1:22">
      <c r="A27" s="162">
        <v>4</v>
      </c>
      <c r="B27" s="91">
        <v>-20</v>
      </c>
      <c r="C27" s="168">
        <f t="shared" si="0"/>
        <v>-0.3490658503988659</v>
      </c>
      <c r="D27" s="169">
        <f t="shared" si="1"/>
        <v>76.513901963119409</v>
      </c>
      <c r="E27" s="170">
        <f t="shared" si="7"/>
        <v>8.8952899638106828</v>
      </c>
      <c r="F27" s="135">
        <f t="shared" si="2"/>
        <v>95.963756532073518</v>
      </c>
      <c r="G27" s="136">
        <f t="shared" si="3"/>
        <v>1.6748835140668983</v>
      </c>
      <c r="H27" s="136">
        <f t="shared" si="4"/>
        <v>-12.467920778602657</v>
      </c>
      <c r="I27" s="136">
        <f t="shared" si="5"/>
        <v>157.66097813620743</v>
      </c>
      <c r="J27" s="136">
        <f t="shared" si="6"/>
        <v>145.19305735760477</v>
      </c>
      <c r="K27" s="137">
        <f t="shared" si="8"/>
        <v>21.787054777192182</v>
      </c>
      <c r="L27" s="127"/>
      <c r="M27" s="277"/>
      <c r="N27" s="235"/>
      <c r="O27" s="235"/>
      <c r="P27" s="235"/>
      <c r="Q27" s="235"/>
      <c r="R27" s="235"/>
      <c r="S27" s="235"/>
      <c r="T27" s="235"/>
      <c r="U27" s="235"/>
      <c r="V27" s="270"/>
    </row>
    <row r="28" spans="1:22">
      <c r="A28" s="162">
        <v>5</v>
      </c>
      <c r="B28" s="91">
        <v>-15</v>
      </c>
      <c r="C28" s="168">
        <f t="shared" si="0"/>
        <v>-0.26179938779914941</v>
      </c>
      <c r="D28" s="169">
        <f t="shared" si="1"/>
        <v>72.018555307612814</v>
      </c>
      <c r="E28" s="170">
        <f t="shared" si="7"/>
        <v>13.390636619317277</v>
      </c>
      <c r="F28" s="135">
        <f>90-(B28+$C$12)</f>
        <v>90.963756532073518</v>
      </c>
      <c r="G28" s="136">
        <f t="shared" si="3"/>
        <v>1.5876170514671817</v>
      </c>
      <c r="H28" s="136">
        <f t="shared" si="4"/>
        <v>-2.0183917779877354</v>
      </c>
      <c r="I28" s="136">
        <f>($C$15^2-($C$14*SIN($G28)-$C$13)^2)^0.5</f>
        <v>157.31090387493916</v>
      </c>
      <c r="J28" s="136">
        <f>H28+I28</f>
        <v>155.29251209695141</v>
      </c>
      <c r="K28" s="137">
        <f t="shared" si="8"/>
        <v>31.886509516538823</v>
      </c>
      <c r="L28" s="127"/>
      <c r="M28" s="277"/>
      <c r="N28" s="235"/>
      <c r="O28" s="235"/>
      <c r="P28" s="235"/>
      <c r="Q28" s="235"/>
      <c r="R28" s="235"/>
      <c r="S28" s="235"/>
      <c r="T28" s="235"/>
      <c r="U28" s="235"/>
      <c r="V28" s="270"/>
    </row>
    <row r="29" spans="1:22">
      <c r="A29" s="162">
        <v>6</v>
      </c>
      <c r="B29" s="91">
        <v>-10</v>
      </c>
      <c r="C29" s="168">
        <f t="shared" si="0"/>
        <v>-0.17453292519943295</v>
      </c>
      <c r="D29" s="169">
        <f t="shared" si="1"/>
        <v>67.185646450614229</v>
      </c>
      <c r="E29" s="170">
        <f t="shared" si="7"/>
        <v>18.223545476315863</v>
      </c>
      <c r="F29" s="135">
        <f>90-(B29+$C$12)</f>
        <v>85.963756532073518</v>
      </c>
      <c r="G29" s="136">
        <f t="shared" si="3"/>
        <v>1.5003505888674653</v>
      </c>
      <c r="H29" s="136">
        <f t="shared" si="4"/>
        <v>8.4464984027959229</v>
      </c>
      <c r="I29" s="136">
        <f>($C$15^2-($C$14*SIN($G29)-$C$13)^2)^0.5</f>
        <v>157.4666542163331</v>
      </c>
      <c r="J29" s="136">
        <f>H29+I29</f>
        <v>165.91315261912902</v>
      </c>
      <c r="K29" s="137">
        <f t="shared" si="8"/>
        <v>42.507150038716432</v>
      </c>
      <c r="L29" s="138"/>
      <c r="M29" s="277"/>
      <c r="N29" s="235"/>
      <c r="O29" s="235"/>
      <c r="P29" s="235"/>
      <c r="Q29" s="235"/>
      <c r="R29" s="235"/>
      <c r="S29" s="235"/>
      <c r="T29" s="235"/>
      <c r="U29" s="235"/>
      <c r="V29" s="270"/>
    </row>
    <row r="30" spans="1:22">
      <c r="A30" s="162">
        <v>7</v>
      </c>
      <c r="B30" s="91">
        <v>-5</v>
      </c>
      <c r="C30" s="168">
        <f t="shared" si="0"/>
        <v>-8.7266462599716474E-2</v>
      </c>
      <c r="D30" s="169">
        <f t="shared" si="1"/>
        <v>62.085250245791023</v>
      </c>
      <c r="E30" s="170">
        <f t="shared" si="7"/>
        <v>23.323941681139068</v>
      </c>
      <c r="F30" s="135">
        <f t="shared" ref="F30:F31" si="9">90-(B30+$C$12)</f>
        <v>80.963756532073518</v>
      </c>
      <c r="G30" s="136">
        <f t="shared" si="3"/>
        <v>1.4130841262677487</v>
      </c>
      <c r="H30" s="136">
        <f t="shared" si="4"/>
        <v>18.847105630599152</v>
      </c>
      <c r="I30" s="136">
        <f t="shared" ref="I30:I48" si="10">($C$15^2-($C$14*SIN($G30)-$C$13)^2)^0.5</f>
        <v>158.12071038856112</v>
      </c>
      <c r="J30" s="136">
        <f t="shared" ref="J30:J48" si="11">H30+I30</f>
        <v>176.96781601916027</v>
      </c>
      <c r="K30" s="137">
        <f t="shared" si="8"/>
        <v>53.561813438747677</v>
      </c>
      <c r="L30" s="127"/>
      <c r="M30" s="277"/>
      <c r="N30" s="235"/>
      <c r="O30" s="235"/>
      <c r="P30" s="235"/>
      <c r="Q30" s="235"/>
      <c r="R30" s="235"/>
      <c r="S30" s="235"/>
      <c r="T30" s="235"/>
      <c r="U30" s="235"/>
      <c r="V30" s="270"/>
    </row>
    <row r="31" spans="1:22">
      <c r="A31" s="162">
        <v>8</v>
      </c>
      <c r="B31" s="263">
        <v>0</v>
      </c>
      <c r="C31" s="180">
        <f t="shared" si="0"/>
        <v>0</v>
      </c>
      <c r="D31" s="181">
        <f t="shared" si="1"/>
        <v>56.775940876774975</v>
      </c>
      <c r="E31" s="182">
        <f t="shared" si="7"/>
        <v>28.633251050155117</v>
      </c>
      <c r="F31" s="183">
        <f t="shared" si="9"/>
        <v>75.963756532073518</v>
      </c>
      <c r="G31" s="184">
        <f t="shared" si="3"/>
        <v>1.3258176636680323</v>
      </c>
      <c r="H31" s="184">
        <f t="shared" si="4"/>
        <v>29.104275004359973</v>
      </c>
      <c r="I31" s="184">
        <f t="shared" si="10"/>
        <v>159.24170409997188</v>
      </c>
      <c r="J31" s="184">
        <f t="shared" si="11"/>
        <v>188.34597910433186</v>
      </c>
      <c r="K31" s="184">
        <f t="shared" si="8"/>
        <v>64.93997652391927</v>
      </c>
      <c r="L31" s="131"/>
      <c r="M31" s="277"/>
      <c r="N31" s="235"/>
      <c r="O31" s="235"/>
      <c r="P31" s="235"/>
      <c r="Q31" s="235"/>
      <c r="R31" s="235"/>
      <c r="S31" s="235"/>
      <c r="T31" s="235"/>
      <c r="U31" s="235"/>
      <c r="V31" s="270"/>
    </row>
    <row r="32" spans="1:22">
      <c r="A32" s="162">
        <v>9</v>
      </c>
      <c r="B32" s="91">
        <v>5</v>
      </c>
      <c r="C32" s="168">
        <f>B32*PI()/180</f>
        <v>8.7266462599716474E-2</v>
      </c>
      <c r="D32" s="169">
        <f>$C$10*(1-($C$6/$C$10-$C$9/$C$10*COS($C32))^2)^0.5-$C$9*SIN($C32)</f>
        <v>51.30468024895837</v>
      </c>
      <c r="E32" s="170">
        <f t="shared" si="7"/>
        <v>34.104511677971722</v>
      </c>
      <c r="F32" s="135">
        <f>90-(B32+$C$12)</f>
        <v>70.963756532073518</v>
      </c>
      <c r="G32" s="136">
        <f>F32*PI()/180</f>
        <v>1.238551201068316</v>
      </c>
      <c r="H32" s="136">
        <f t="shared" si="4"/>
        <v>39.139943271695884</v>
      </c>
      <c r="I32" s="136">
        <f t="shared" si="10"/>
        <v>160.77662209032758</v>
      </c>
      <c r="J32" s="136">
        <f t="shared" si="11"/>
        <v>199.91656536202345</v>
      </c>
      <c r="K32" s="137">
        <f t="shared" si="8"/>
        <v>76.510562781610858</v>
      </c>
      <c r="L32" s="127"/>
      <c r="M32" s="277"/>
      <c r="N32" s="235"/>
      <c r="O32" s="235"/>
      <c r="P32" s="235"/>
      <c r="Q32" s="235"/>
      <c r="R32" s="235"/>
      <c r="S32" s="235"/>
      <c r="T32" s="235"/>
      <c r="U32" s="235"/>
      <c r="V32" s="270"/>
    </row>
    <row r="33" spans="1:22">
      <c r="A33" s="162">
        <v>10</v>
      </c>
      <c r="B33" s="91">
        <v>10</v>
      </c>
      <c r="C33" s="171">
        <f t="shared" ref="C33:C48" si="12">B33*PI()/180</f>
        <v>0.17453292519943295</v>
      </c>
      <c r="D33" s="172">
        <f t="shared" ref="D33:D48" si="13">$C$10*(1-($C$6/$C$10-$C$9/$C$10*COS($C33))^2)^0.5-$C$9*SIN($C33)</f>
        <v>45.706553104110967</v>
      </c>
      <c r="E33" s="170">
        <f t="shared" si="7"/>
        <v>39.702638822819125</v>
      </c>
      <c r="F33" s="141">
        <f t="shared" ref="F33:F48" si="14">90-(B33+$C$12)</f>
        <v>65.963756532073518</v>
      </c>
      <c r="G33" s="142">
        <f t="shared" ref="G33:G48" si="15">F33*PI()/180</f>
        <v>1.1512847384685994</v>
      </c>
      <c r="H33" s="142">
        <f t="shared" si="4"/>
        <v>48.877732937390306</v>
      </c>
      <c r="I33" s="142">
        <f t="shared" si="10"/>
        <v>162.65432386115492</v>
      </c>
      <c r="J33" s="142">
        <f t="shared" si="11"/>
        <v>211.53205679854523</v>
      </c>
      <c r="K33" s="137">
        <f t="shared" si="8"/>
        <v>88.126054218132637</v>
      </c>
      <c r="L33" s="143"/>
      <c r="M33" s="277"/>
      <c r="N33" s="235"/>
      <c r="O33" s="235"/>
      <c r="P33" s="235"/>
      <c r="Q33" s="235"/>
      <c r="R33" s="235"/>
      <c r="S33" s="235"/>
      <c r="T33" s="235"/>
      <c r="U33" s="235"/>
      <c r="V33" s="270"/>
    </row>
    <row r="34" spans="1:22">
      <c r="A34" s="162">
        <v>11</v>
      </c>
      <c r="B34" s="91">
        <v>15</v>
      </c>
      <c r="C34" s="168">
        <f t="shared" si="12"/>
        <v>0.26179938779914941</v>
      </c>
      <c r="D34" s="169">
        <f t="shared" si="13"/>
        <v>40.004407481236996</v>
      </c>
      <c r="E34" s="170">
        <f t="shared" si="7"/>
        <v>45.404784445693096</v>
      </c>
      <c r="F34" s="135">
        <f t="shared" si="14"/>
        <v>60.963756532073525</v>
      </c>
      <c r="G34" s="136">
        <f t="shared" si="15"/>
        <v>1.0640182758688832</v>
      </c>
      <c r="H34" s="136">
        <f t="shared" si="4"/>
        <v>58.243533542249082</v>
      </c>
      <c r="I34" s="136">
        <f t="shared" si="10"/>
        <v>164.78986463254998</v>
      </c>
      <c r="J34" s="136">
        <f t="shared" si="11"/>
        <v>223.03339817479906</v>
      </c>
      <c r="K34" s="137">
        <f t="shared" si="8"/>
        <v>99.627395594386471</v>
      </c>
      <c r="L34" s="127"/>
      <c r="M34" s="277"/>
      <c r="N34" s="235"/>
      <c r="O34" s="235"/>
      <c r="P34" s="235"/>
      <c r="Q34" s="235"/>
      <c r="R34" s="235"/>
      <c r="S34" s="235"/>
      <c r="T34" s="235"/>
      <c r="U34" s="235"/>
      <c r="V34" s="270"/>
    </row>
    <row r="35" spans="1:22">
      <c r="A35" s="162">
        <v>12</v>
      </c>
      <c r="B35" s="91">
        <v>20</v>
      </c>
      <c r="C35" s="168">
        <f t="shared" si="12"/>
        <v>0.3490658503988659</v>
      </c>
      <c r="D35" s="169">
        <f t="shared" si="13"/>
        <v>34.208346652500708</v>
      </c>
      <c r="E35" s="170">
        <f t="shared" si="7"/>
        <v>51.200845274429383</v>
      </c>
      <c r="F35" s="135">
        <f t="shared" si="14"/>
        <v>55.963756532073525</v>
      </c>
      <c r="G35" s="136">
        <f t="shared" si="15"/>
        <v>0.9767518132691666</v>
      </c>
      <c r="H35" s="136">
        <f t="shared" si="4"/>
        <v>67.166065688444291</v>
      </c>
      <c r="I35" s="136">
        <f t="shared" si="10"/>
        <v>167.08908725078089</v>
      </c>
      <c r="J35" s="136">
        <f t="shared" si="11"/>
        <v>234.25515293922518</v>
      </c>
      <c r="K35" s="137">
        <f t="shared" si="8"/>
        <v>110.84915035881259</v>
      </c>
      <c r="L35" s="144"/>
      <c r="M35" s="277"/>
      <c r="N35" s="235"/>
      <c r="O35" s="239" t="s">
        <v>0</v>
      </c>
      <c r="P35" s="235"/>
      <c r="Q35" s="235"/>
      <c r="R35" s="235"/>
      <c r="S35" s="235"/>
      <c r="T35" s="235"/>
      <c r="U35" s="235"/>
      <c r="V35" s="270"/>
    </row>
    <row r="36" spans="1:22">
      <c r="A36" s="162">
        <v>13</v>
      </c>
      <c r="B36" s="91">
        <v>25</v>
      </c>
      <c r="C36" s="168">
        <f t="shared" si="12"/>
        <v>0.43633231299858238</v>
      </c>
      <c r="D36" s="169">
        <f t="shared" si="13"/>
        <v>28.314894811672161</v>
      </c>
      <c r="E36" s="170">
        <f t="shared" si="7"/>
        <v>57.09429711525793</v>
      </c>
      <c r="F36" s="135">
        <f t="shared" si="14"/>
        <v>50.963756532073525</v>
      </c>
      <c r="G36" s="136">
        <f t="shared" si="15"/>
        <v>0.88948535066945011</v>
      </c>
      <c r="H36" s="136">
        <f t="shared" si="4"/>
        <v>75.577423518771127</v>
      </c>
      <c r="I36" s="136">
        <f t="shared" si="10"/>
        <v>169.45302932475383</v>
      </c>
      <c r="J36" s="136">
        <f t="shared" si="11"/>
        <v>245.03045284352496</v>
      </c>
      <c r="K36" s="137">
        <f t="shared" si="8"/>
        <v>121.62445026311237</v>
      </c>
      <c r="L36" s="145"/>
      <c r="M36" s="277"/>
      <c r="N36" s="235"/>
      <c r="O36" s="235"/>
      <c r="P36" s="235"/>
      <c r="Q36" s="235"/>
      <c r="R36" s="235"/>
      <c r="S36" s="235"/>
      <c r="T36" s="235"/>
      <c r="U36" s="235"/>
      <c r="V36" s="270"/>
    </row>
    <row r="37" spans="1:22">
      <c r="A37" s="162">
        <v>14</v>
      </c>
      <c r="B37" s="261">
        <v>27.771999999999998</v>
      </c>
      <c r="C37" s="175">
        <f t="shared" si="12"/>
        <v>0.48471283986386515</v>
      </c>
      <c r="D37" s="222">
        <f t="shared" si="13"/>
        <v>24.999476440326589</v>
      </c>
      <c r="E37" s="170">
        <f t="shared" si="7"/>
        <v>60.409715486603503</v>
      </c>
      <c r="F37" s="147">
        <f t="shared" si="14"/>
        <v>48.191756532073526</v>
      </c>
      <c r="G37" s="146">
        <f t="shared" si="15"/>
        <v>0.84110482380416729</v>
      </c>
      <c r="H37" s="146">
        <f t="shared" si="4"/>
        <v>79.996766303965146</v>
      </c>
      <c r="I37" s="146">
        <f t="shared" si="10"/>
        <v>170.7547872055703</v>
      </c>
      <c r="J37" s="146">
        <f t="shared" si="11"/>
        <v>250.75155350953543</v>
      </c>
      <c r="K37" s="146">
        <f t="shared" si="8"/>
        <v>127.34555092912284</v>
      </c>
      <c r="L37" s="145"/>
      <c r="M37" s="277"/>
      <c r="N37" s="235"/>
      <c r="O37" s="235"/>
      <c r="P37" s="235"/>
      <c r="Q37" s="235"/>
      <c r="R37" s="235"/>
      <c r="S37" s="235"/>
      <c r="T37" s="235"/>
      <c r="U37" s="235"/>
      <c r="V37" s="270"/>
    </row>
    <row r="38" spans="1:22">
      <c r="A38" s="162">
        <v>15</v>
      </c>
      <c r="B38" s="91">
        <v>30</v>
      </c>
      <c r="C38" s="168">
        <f t="shared" si="12"/>
        <v>0.52359877559829882</v>
      </c>
      <c r="D38" s="169">
        <f t="shared" si="13"/>
        <v>22.305491349167816</v>
      </c>
      <c r="E38" s="170">
        <f t="shared" si="7"/>
        <v>63.103700577762275</v>
      </c>
      <c r="F38" s="136">
        <f t="shared" si="14"/>
        <v>45.963756532073525</v>
      </c>
      <c r="G38" s="136">
        <f t="shared" si="15"/>
        <v>0.80221888806973363</v>
      </c>
      <c r="H38" s="136">
        <f>$C$14*COS($G38)</f>
        <v>83.413591521224077</v>
      </c>
      <c r="I38" s="136">
        <f t="shared" si="10"/>
        <v>171.7818357862059</v>
      </c>
      <c r="J38" s="136">
        <f t="shared" si="11"/>
        <v>255.19542730742998</v>
      </c>
      <c r="K38" s="137">
        <f t="shared" si="8"/>
        <v>131.78942472701738</v>
      </c>
      <c r="L38" s="145"/>
      <c r="M38" s="277"/>
      <c r="N38" s="235"/>
      <c r="O38" s="235"/>
      <c r="P38" s="235"/>
      <c r="Q38" s="235"/>
      <c r="R38" s="235"/>
      <c r="S38" s="235"/>
      <c r="T38" s="235"/>
      <c r="U38" s="235"/>
      <c r="V38" s="270"/>
    </row>
    <row r="39" spans="1:22">
      <c r="A39" s="162">
        <v>16</v>
      </c>
      <c r="B39" s="91">
        <v>35</v>
      </c>
      <c r="C39" s="168">
        <f t="shared" si="12"/>
        <v>0.6108652381980153</v>
      </c>
      <c r="D39" s="169">
        <f t="shared" si="13"/>
        <v>16.14368896039089</v>
      </c>
      <c r="E39" s="170">
        <f t="shared" si="7"/>
        <v>69.265502966539202</v>
      </c>
      <c r="F39" s="135">
        <f t="shared" si="14"/>
        <v>40.963756532073525</v>
      </c>
      <c r="G39" s="136">
        <f t="shared" si="15"/>
        <v>0.71495242547001714</v>
      </c>
      <c r="H39" s="136">
        <f t="shared" ref="H39:H48" si="16">$C$14*COS($G39)</f>
        <v>90.614931725696906</v>
      </c>
      <c r="I39" s="136">
        <f t="shared" si="10"/>
        <v>173.97802014937469</v>
      </c>
      <c r="J39" s="136">
        <f t="shared" si="11"/>
        <v>264.59295187507161</v>
      </c>
      <c r="K39" s="137">
        <f t="shared" si="8"/>
        <v>141.18694929465903</v>
      </c>
      <c r="L39" s="145"/>
      <c r="M39" s="277"/>
      <c r="N39" s="235"/>
      <c r="O39" s="235" t="s">
        <v>0</v>
      </c>
      <c r="P39" s="235"/>
      <c r="Q39" s="235"/>
      <c r="R39" s="235"/>
      <c r="S39" s="235"/>
      <c r="T39" s="235"/>
      <c r="U39" s="235"/>
      <c r="V39" s="270"/>
    </row>
    <row r="40" spans="1:22">
      <c r="A40" s="162">
        <v>17</v>
      </c>
      <c r="B40" s="91">
        <v>40</v>
      </c>
      <c r="C40" s="168">
        <f t="shared" si="12"/>
        <v>0.69813170079773179</v>
      </c>
      <c r="D40" s="169">
        <f t="shared" si="13"/>
        <v>9.7698730433631056</v>
      </c>
      <c r="E40" s="170">
        <f t="shared" si="7"/>
        <v>75.639318883566986</v>
      </c>
      <c r="F40" s="135">
        <f t="shared" si="14"/>
        <v>35.963756532073525</v>
      </c>
      <c r="G40" s="136">
        <f t="shared" si="15"/>
        <v>0.62768596287030065</v>
      </c>
      <c r="H40" s="136">
        <f t="shared" si="16"/>
        <v>97.126637584945442</v>
      </c>
      <c r="I40" s="136">
        <f t="shared" si="10"/>
        <v>175.94904394724949</v>
      </c>
      <c r="J40" s="136">
        <f t="shared" si="11"/>
        <v>273.07568153219495</v>
      </c>
      <c r="K40" s="137">
        <f t="shared" si="8"/>
        <v>149.66967895178237</v>
      </c>
      <c r="L40" s="145"/>
      <c r="M40" s="277"/>
      <c r="N40" s="235"/>
      <c r="O40" s="235"/>
      <c r="P40" s="235"/>
      <c r="Q40" s="235"/>
      <c r="R40" s="235"/>
      <c r="S40" s="235"/>
      <c r="T40" s="235"/>
      <c r="U40" s="235"/>
      <c r="V40" s="270"/>
    </row>
    <row r="41" spans="1:22">
      <c r="A41" s="162">
        <v>18</v>
      </c>
      <c r="B41" s="91">
        <v>45</v>
      </c>
      <c r="C41" s="168">
        <f t="shared" si="12"/>
        <v>0.78539816339744828</v>
      </c>
      <c r="D41" s="169">
        <f t="shared" si="13"/>
        <v>3.0910401109009555</v>
      </c>
      <c r="E41" s="170">
        <f t="shared" si="7"/>
        <v>82.318151816029143</v>
      </c>
      <c r="F41" s="135">
        <f t="shared" si="14"/>
        <v>30.963756532073525</v>
      </c>
      <c r="G41" s="136">
        <f t="shared" si="15"/>
        <v>0.54041950027058416</v>
      </c>
      <c r="H41" s="136">
        <f t="shared" si="16"/>
        <v>102.89915108550531</v>
      </c>
      <c r="I41" s="136">
        <f t="shared" si="10"/>
        <v>177.60926830110066</v>
      </c>
      <c r="J41" s="136">
        <f t="shared" si="11"/>
        <v>280.50841938660596</v>
      </c>
      <c r="K41" s="137">
        <f t="shared" si="8"/>
        <v>157.10241680619339</v>
      </c>
      <c r="L41" s="145"/>
      <c r="M41" s="277"/>
      <c r="N41" s="235"/>
      <c r="O41" s="235"/>
      <c r="P41" s="235"/>
      <c r="Q41" s="235"/>
      <c r="R41" s="235"/>
      <c r="S41" s="235"/>
      <c r="T41" s="235"/>
      <c r="U41" s="235"/>
      <c r="V41" s="270"/>
    </row>
    <row r="42" spans="1:22">
      <c r="A42" s="162">
        <v>19</v>
      </c>
      <c r="B42" s="91">
        <v>50</v>
      </c>
      <c r="C42" s="168">
        <f t="shared" si="12"/>
        <v>0.87266462599716477</v>
      </c>
      <c r="D42" s="169">
        <f t="shared" si="13"/>
        <v>-4.0401801540991187</v>
      </c>
      <c r="E42" s="170">
        <f t="shared" si="7"/>
        <v>89.44937208102921</v>
      </c>
      <c r="F42" s="135">
        <f t="shared" si="14"/>
        <v>25.963756532073518</v>
      </c>
      <c r="G42" s="136">
        <f t="shared" si="15"/>
        <v>0.45315303767086756</v>
      </c>
      <c r="H42" s="136">
        <f t="shared" si="16"/>
        <v>107.8885399140983</v>
      </c>
      <c r="I42" s="136">
        <f t="shared" si="10"/>
        <v>178.88137586083377</v>
      </c>
      <c r="J42" s="136">
        <f t="shared" si="11"/>
        <v>286.76991577493209</v>
      </c>
      <c r="K42" s="137">
        <f t="shared" si="8"/>
        <v>163.36391319451951</v>
      </c>
      <c r="L42" s="145"/>
      <c r="M42" s="277"/>
      <c r="N42" s="235"/>
      <c r="O42" s="235"/>
      <c r="P42" s="235"/>
      <c r="Q42" s="235"/>
      <c r="R42" s="235"/>
      <c r="S42" s="235"/>
      <c r="T42" s="235"/>
      <c r="U42" s="235"/>
      <c r="V42" s="270"/>
    </row>
    <row r="43" spans="1:22" ht="15.5">
      <c r="A43" s="162">
        <v>20</v>
      </c>
      <c r="B43" s="91">
        <v>55</v>
      </c>
      <c r="C43" s="173">
        <f t="shared" si="12"/>
        <v>0.95993108859688125</v>
      </c>
      <c r="D43" s="174">
        <f t="shared" si="13"/>
        <v>-11.873428685349751</v>
      </c>
      <c r="E43" s="170">
        <f t="shared" si="7"/>
        <v>97.282620612279842</v>
      </c>
      <c r="F43" s="151">
        <f t="shared" si="14"/>
        <v>20.963756532073518</v>
      </c>
      <c r="G43" s="152">
        <f t="shared" si="15"/>
        <v>0.36588657507115113</v>
      </c>
      <c r="H43" s="151">
        <f t="shared" si="16"/>
        <v>112.05683180906347</v>
      </c>
      <c r="I43" s="152">
        <f t="shared" si="10"/>
        <v>179.69737529940963</v>
      </c>
      <c r="J43" s="152">
        <f t="shared" si="11"/>
        <v>291.75420710847311</v>
      </c>
      <c r="K43" s="137">
        <f t="shared" si="8"/>
        <v>168.34820452806053</v>
      </c>
      <c r="L43" s="153"/>
      <c r="M43" s="277"/>
      <c r="N43" s="235"/>
      <c r="O43" s="238" t="s">
        <v>0</v>
      </c>
      <c r="P43" s="235"/>
      <c r="Q43" s="235"/>
      <c r="R43" s="235"/>
      <c r="S43" s="235"/>
      <c r="T43" s="235"/>
      <c r="U43" s="235"/>
      <c r="V43" s="270"/>
    </row>
    <row r="44" spans="1:22">
      <c r="A44" s="162">
        <v>21</v>
      </c>
      <c r="B44" s="91">
        <v>60</v>
      </c>
      <c r="C44" s="168">
        <f t="shared" si="12"/>
        <v>1.0471975511965976</v>
      </c>
      <c r="D44" s="169">
        <f t="shared" si="13"/>
        <v>-20.892341947331971</v>
      </c>
      <c r="E44" s="170">
        <f t="shared" si="7"/>
        <v>106.30153387426206</v>
      </c>
      <c r="F44" s="135">
        <f t="shared" si="14"/>
        <v>15.963756532073518</v>
      </c>
      <c r="G44" s="136">
        <f t="shared" si="15"/>
        <v>0.27862011247143464</v>
      </c>
      <c r="H44" s="136">
        <f t="shared" si="16"/>
        <v>115.37230355219668</v>
      </c>
      <c r="I44" s="136">
        <f t="shared" si="10"/>
        <v>179.99929577416196</v>
      </c>
      <c r="J44" s="136">
        <f t="shared" si="11"/>
        <v>295.37159932635865</v>
      </c>
      <c r="K44" s="137">
        <f t="shared" si="8"/>
        <v>171.96559674594607</v>
      </c>
      <c r="L44" s="145"/>
      <c r="M44" s="277"/>
      <c r="N44" s="235"/>
      <c r="O44" s="235"/>
      <c r="P44" s="235"/>
      <c r="Q44" s="235"/>
      <c r="R44" s="235"/>
      <c r="S44" s="235"/>
      <c r="T44" s="235"/>
      <c r="U44" s="235"/>
      <c r="V44" s="270"/>
    </row>
    <row r="45" spans="1:22">
      <c r="A45" s="162">
        <v>22</v>
      </c>
      <c r="B45" s="91">
        <v>65</v>
      </c>
      <c r="C45" s="168">
        <f t="shared" si="12"/>
        <v>1.1344640137963142</v>
      </c>
      <c r="D45" s="169">
        <f t="shared" si="13"/>
        <v>-32.332599605942065</v>
      </c>
      <c r="E45" s="170">
        <f t="shared" si="7"/>
        <v>117.74179153287216</v>
      </c>
      <c r="F45" s="135">
        <f t="shared" si="14"/>
        <v>10.963756532073518</v>
      </c>
      <c r="G45" s="136">
        <f t="shared" si="15"/>
        <v>0.19135364987171816</v>
      </c>
      <c r="H45" s="136">
        <f t="shared" si="16"/>
        <v>117.80972240159612</v>
      </c>
      <c r="I45" s="136">
        <f t="shared" si="10"/>
        <v>179.73966502037129</v>
      </c>
      <c r="J45" s="136">
        <f t="shared" si="11"/>
        <v>297.54938742196742</v>
      </c>
      <c r="K45" s="137">
        <f t="shared" si="8"/>
        <v>174.14338484155485</v>
      </c>
      <c r="L45" s="145"/>
      <c r="M45" s="277"/>
      <c r="N45" s="308"/>
      <c r="O45" s="235"/>
      <c r="P45" s="235"/>
      <c r="Q45" s="235"/>
      <c r="R45" s="235"/>
      <c r="S45" s="235"/>
      <c r="T45" s="235"/>
      <c r="U45" s="235"/>
      <c r="V45" s="270"/>
    </row>
    <row r="46" spans="1:22">
      <c r="A46" s="162">
        <v>23</v>
      </c>
      <c r="B46" s="91">
        <v>68</v>
      </c>
      <c r="C46" s="168">
        <f t="shared" si="12"/>
        <v>1.1868238913561442</v>
      </c>
      <c r="D46" s="169">
        <f t="shared" si="13"/>
        <v>-42.293325918446676</v>
      </c>
      <c r="E46" s="170">
        <f t="shared" si="7"/>
        <v>127.70251784537678</v>
      </c>
      <c r="F46" s="135">
        <f t="shared" si="14"/>
        <v>7.9637565320735177</v>
      </c>
      <c r="G46" s="136">
        <f t="shared" si="15"/>
        <v>0.13899377231188828</v>
      </c>
      <c r="H46" s="136">
        <f t="shared" si="16"/>
        <v>118.84270884488024</v>
      </c>
      <c r="I46" s="136">
        <f t="shared" si="10"/>
        <v>179.29864306412799</v>
      </c>
      <c r="J46" s="136">
        <f t="shared" si="11"/>
        <v>298.14135190900822</v>
      </c>
      <c r="K46" s="137">
        <f t="shared" si="8"/>
        <v>174.73534932859565</v>
      </c>
      <c r="L46" s="145"/>
      <c r="M46" s="277"/>
      <c r="N46" s="308"/>
      <c r="O46" s="235"/>
      <c r="P46" s="235"/>
      <c r="Q46" s="235"/>
      <c r="R46" s="235"/>
      <c r="S46" s="235"/>
      <c r="T46" s="235"/>
      <c r="U46" s="235"/>
      <c r="V46" s="270"/>
    </row>
    <row r="47" spans="1:22">
      <c r="A47" s="162">
        <v>24</v>
      </c>
      <c r="B47" s="263">
        <v>69.7</v>
      </c>
      <c r="C47" s="180">
        <f t="shared" si="12"/>
        <v>1.2164944886400477</v>
      </c>
      <c r="D47" s="181">
        <f t="shared" si="13"/>
        <v>-53.028135009106535</v>
      </c>
      <c r="E47" s="182">
        <f t="shared" si="7"/>
        <v>138.43732693603664</v>
      </c>
      <c r="F47" s="186">
        <f t="shared" si="14"/>
        <v>6.2637565320735149</v>
      </c>
      <c r="G47" s="187">
        <f t="shared" si="15"/>
        <v>0.10932317502798464</v>
      </c>
      <c r="H47" s="187">
        <f t="shared" si="16"/>
        <v>119.28362051816822</v>
      </c>
      <c r="I47" s="187">
        <f t="shared" si="10"/>
        <v>178.95070647282654</v>
      </c>
      <c r="J47" s="187">
        <f t="shared" si="11"/>
        <v>298.23432699099476</v>
      </c>
      <c r="K47" s="187">
        <f t="shared" si="8"/>
        <v>174.82832441058218</v>
      </c>
      <c r="L47" s="145"/>
      <c r="M47" s="277"/>
      <c r="N47" s="235"/>
      <c r="O47" s="235"/>
      <c r="P47" s="235"/>
      <c r="Q47" s="235"/>
      <c r="R47" s="235"/>
      <c r="S47" s="235"/>
      <c r="T47" s="235"/>
      <c r="U47" s="235"/>
      <c r="V47" s="270"/>
    </row>
    <row r="48" spans="1:22">
      <c r="A48" s="300" t="s">
        <v>45</v>
      </c>
      <c r="B48" s="176">
        <f>B24</f>
        <v>-32</v>
      </c>
      <c r="C48" s="177">
        <f t="shared" si="12"/>
        <v>-0.55850536063818546</v>
      </c>
      <c r="D48" s="176">
        <f t="shared" si="13"/>
        <v>85.409191926930092</v>
      </c>
      <c r="E48" s="178">
        <f>D48-$D$48</f>
        <v>0</v>
      </c>
      <c r="F48" s="176">
        <f t="shared" si="14"/>
        <v>107.96375653207352</v>
      </c>
      <c r="G48" s="177">
        <f t="shared" si="15"/>
        <v>1.8843230243062177</v>
      </c>
      <c r="H48" s="177">
        <f t="shared" si="16"/>
        <v>-37.009838977944597</v>
      </c>
      <c r="I48" s="177">
        <f t="shared" si="10"/>
        <v>160.41584155835719</v>
      </c>
      <c r="J48" s="177">
        <f t="shared" si="11"/>
        <v>123.40600258041259</v>
      </c>
      <c r="K48" s="177">
        <f>J48-$J$48</f>
        <v>0</v>
      </c>
      <c r="L48" s="301" t="s">
        <v>32</v>
      </c>
      <c r="M48" s="277"/>
      <c r="N48" s="235"/>
      <c r="O48" s="235"/>
      <c r="P48" s="235"/>
      <c r="Q48" s="235"/>
      <c r="R48" s="235"/>
      <c r="S48" s="235"/>
      <c r="T48" s="235"/>
      <c r="U48" s="235"/>
      <c r="V48" s="270"/>
    </row>
    <row r="49" spans="1:22">
      <c r="A49" s="300"/>
      <c r="B49" s="309"/>
      <c r="C49" s="309"/>
      <c r="D49" s="309"/>
      <c r="E49" s="309"/>
      <c r="F49" s="309"/>
      <c r="G49" s="309"/>
      <c r="H49" s="309"/>
      <c r="I49" s="309"/>
      <c r="J49" s="309"/>
      <c r="K49" s="309"/>
      <c r="L49" s="277"/>
      <c r="M49" s="277"/>
      <c r="N49" s="235"/>
      <c r="O49" s="235"/>
      <c r="P49" s="235"/>
      <c r="Q49" s="235"/>
      <c r="R49" s="235"/>
      <c r="S49" s="235"/>
      <c r="T49" s="235"/>
      <c r="U49" s="235"/>
      <c r="V49" s="270"/>
    </row>
    <row r="50" spans="1:22">
      <c r="A50" s="267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70"/>
    </row>
    <row r="51" spans="1:22">
      <c r="A51" s="267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70"/>
    </row>
    <row r="52" spans="1:22">
      <c r="A52" s="267"/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70"/>
    </row>
    <row r="53" spans="1:22">
      <c r="A53" s="267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70"/>
    </row>
    <row r="54" spans="1:22">
      <c r="A54" s="267"/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70"/>
    </row>
    <row r="55" spans="1:22">
      <c r="A55" s="310"/>
      <c r="B55" s="305"/>
      <c r="C55" s="305"/>
      <c r="D55" s="305"/>
      <c r="E55" s="305"/>
      <c r="F55" s="305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6"/>
    </row>
  </sheetData>
  <sheetProtection algorithmName="SHA-512" hashValue="JpKTfYE8VZMJTVmMWVD3z/lacQxoMeZS91x/XJO0YCn1S1VY7vwCXpMwjwvZ+rG4MndKgDsabUJ6fGkuk2VdXQ==" saltValue="M+CX6V4ixrq7Gq6sdZonZA==" spinCount="100000" sheet="1" objects="1" scenarios="1"/>
  <pageMargins left="0.39370078740157483" right="0.39370078740157483" top="0.78740157480314965" bottom="0.59055118110236227" header="0.31496062992125984" footer="0.31496062992125984"/>
  <pageSetup paperSize="9" scale="64" orientation="landscape" r:id="rId1"/>
  <headerFooter>
    <oddFooter xml:space="preserve">&amp;L&amp;10(C) Klaus-Jürgen Bladt  |  18119 Rostock
jbladt@gmx.de             |  www. jbladt.de&amp;C&amp;A&amp;R&amp;10
20.01.2022 /  &amp;D / &amp;T / &amp;F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10722-6D1F-47FF-8DDA-71F374D1FBF3}">
  <sheetPr>
    <pageSetUpPr fitToPage="1"/>
  </sheetPr>
  <dimension ref="A2:O54"/>
  <sheetViews>
    <sheetView view="pageLayout" topLeftCell="A8" zoomScale="80" zoomScaleNormal="130" zoomScalePageLayoutView="80" workbookViewId="0">
      <selection activeCell="T18" sqref="T18"/>
    </sheetView>
  </sheetViews>
  <sheetFormatPr baseColWidth="10" defaultRowHeight="14.5"/>
  <cols>
    <col min="1" max="1" width="4.08984375" customWidth="1"/>
    <col min="2" max="2" width="10.54296875" customWidth="1"/>
    <col min="3" max="3" width="7.6328125" bestFit="1" customWidth="1"/>
    <col min="4" max="4" width="7.7265625" bestFit="1" customWidth="1"/>
    <col min="5" max="5" width="7.6328125" customWidth="1"/>
    <col min="6" max="6" width="6.6328125" bestFit="1" customWidth="1"/>
    <col min="7" max="7" width="7.6328125" bestFit="1" customWidth="1"/>
    <col min="8" max="8" width="8.1796875" bestFit="1" customWidth="1"/>
    <col min="9" max="10" width="8.90625" bestFit="1" customWidth="1"/>
    <col min="11" max="11" width="13.6328125" customWidth="1"/>
    <col min="12" max="12" width="9.453125" bestFit="1" customWidth="1"/>
  </cols>
  <sheetData>
    <row r="2" spans="1:13" ht="18.5">
      <c r="L2" s="161" t="s">
        <v>36</v>
      </c>
    </row>
    <row r="11" spans="1:13">
      <c r="A11" s="1"/>
      <c r="B11" s="1"/>
      <c r="C11" s="1"/>
      <c r="D11" s="1"/>
      <c r="E11" s="1"/>
      <c r="F11" s="1"/>
      <c r="G11" s="1"/>
      <c r="H11" s="1"/>
      <c r="I11" s="1"/>
    </row>
    <row r="12" spans="1:13">
      <c r="A12" s="97"/>
      <c r="B12" s="98" t="s">
        <v>9</v>
      </c>
      <c r="C12" s="98">
        <v>162.5</v>
      </c>
      <c r="D12" s="97"/>
      <c r="E12" s="97"/>
      <c r="F12" s="97"/>
      <c r="G12" s="97"/>
      <c r="H12" s="97"/>
      <c r="I12" s="97"/>
      <c r="J12" s="99"/>
      <c r="K12" s="99"/>
      <c r="L12" s="99"/>
      <c r="M12" s="99"/>
    </row>
    <row r="13" spans="1:13">
      <c r="A13" s="97"/>
      <c r="B13" s="100" t="s">
        <v>8</v>
      </c>
      <c r="C13" s="98">
        <v>30</v>
      </c>
      <c r="D13" s="97"/>
      <c r="E13" s="97"/>
      <c r="F13" s="97"/>
      <c r="G13" s="97"/>
      <c r="H13" s="97"/>
      <c r="I13" s="97"/>
      <c r="J13" s="99"/>
      <c r="K13" s="99"/>
      <c r="L13" s="99"/>
      <c r="M13" s="99"/>
    </row>
    <row r="14" spans="1:13">
      <c r="A14" s="97"/>
      <c r="B14" s="100" t="s">
        <v>7</v>
      </c>
      <c r="C14" s="98">
        <v>120</v>
      </c>
      <c r="D14" s="97"/>
      <c r="E14" s="97"/>
      <c r="F14" s="97"/>
      <c r="G14" s="97"/>
      <c r="H14" s="97"/>
      <c r="I14" s="97"/>
      <c r="J14" s="99"/>
      <c r="K14" s="99"/>
      <c r="L14" s="99"/>
      <c r="M14" s="99"/>
    </row>
    <row r="15" spans="1:13">
      <c r="A15" s="97"/>
      <c r="B15" s="98" t="s">
        <v>6</v>
      </c>
      <c r="C15" s="101">
        <f>(C13^2+C14^2)^0.5</f>
        <v>123.69316876852982</v>
      </c>
      <c r="D15" s="97"/>
      <c r="E15" s="97"/>
      <c r="F15" s="97"/>
      <c r="G15" s="97"/>
      <c r="H15" s="97"/>
      <c r="I15" s="97"/>
      <c r="J15" s="99"/>
      <c r="K15" s="99"/>
      <c r="L15" s="99"/>
      <c r="M15" s="99"/>
    </row>
    <row r="16" spans="1:13">
      <c r="A16" s="97"/>
      <c r="B16" s="98" t="s">
        <v>5</v>
      </c>
      <c r="C16" s="98">
        <v>120</v>
      </c>
      <c r="D16" s="97"/>
      <c r="E16" s="97"/>
      <c r="F16" s="97"/>
      <c r="G16" s="97"/>
      <c r="H16" s="97"/>
      <c r="I16" s="97"/>
      <c r="J16" s="99"/>
      <c r="K16" s="99"/>
      <c r="L16" s="99"/>
      <c r="M16" s="99"/>
    </row>
    <row r="17" spans="1:13">
      <c r="A17" s="97"/>
      <c r="B17" s="97"/>
      <c r="C17" s="97"/>
      <c r="D17" s="97"/>
      <c r="E17" s="97"/>
      <c r="F17" s="97"/>
      <c r="G17" s="97"/>
      <c r="H17" s="97"/>
      <c r="I17" s="97"/>
      <c r="J17" s="99"/>
      <c r="K17" s="99"/>
      <c r="L17" s="99"/>
      <c r="M17" s="99"/>
    </row>
    <row r="18" spans="1:13">
      <c r="A18" s="97"/>
      <c r="B18" s="102" t="s">
        <v>1</v>
      </c>
      <c r="C18" s="103">
        <f>ATAN(C13/C14)*180/PI()</f>
        <v>14.036243467926477</v>
      </c>
      <c r="D18" s="104">
        <f>C18*PI()/180</f>
        <v>0.24497866312686412</v>
      </c>
      <c r="E18" s="97"/>
      <c r="F18" s="97"/>
      <c r="G18" s="97"/>
      <c r="H18" s="97"/>
      <c r="I18" s="97"/>
      <c r="J18" s="99"/>
      <c r="K18" s="99"/>
      <c r="L18" s="99"/>
      <c r="M18" s="99"/>
    </row>
    <row r="19" spans="1:13">
      <c r="A19" s="97"/>
      <c r="B19" s="105" t="s">
        <v>2</v>
      </c>
      <c r="C19" s="105">
        <v>65</v>
      </c>
      <c r="D19" s="97"/>
      <c r="E19" s="97"/>
      <c r="F19" s="97"/>
      <c r="G19" s="97"/>
      <c r="H19" s="97"/>
      <c r="I19" s="97"/>
      <c r="J19" s="99"/>
      <c r="K19" s="99"/>
      <c r="L19" s="99"/>
      <c r="M19" s="99"/>
    </row>
    <row r="20" spans="1:13">
      <c r="A20" s="97"/>
      <c r="B20" s="105" t="s">
        <v>3</v>
      </c>
      <c r="C20" s="105">
        <v>240</v>
      </c>
      <c r="D20" s="97"/>
      <c r="E20" s="97"/>
      <c r="F20" s="97"/>
      <c r="G20" s="97"/>
      <c r="H20" s="97"/>
      <c r="I20" s="97"/>
      <c r="J20" s="99"/>
      <c r="K20" s="99"/>
      <c r="L20" s="99"/>
      <c r="M20" s="99"/>
    </row>
    <row r="21" spans="1:13">
      <c r="A21" s="97"/>
      <c r="B21" s="105" t="s">
        <v>4</v>
      </c>
      <c r="C21" s="105">
        <v>360</v>
      </c>
      <c r="D21" s="97"/>
      <c r="E21" s="97"/>
      <c r="F21" s="97"/>
      <c r="G21" s="97"/>
      <c r="H21" s="97"/>
      <c r="I21" s="97"/>
      <c r="J21" s="99"/>
      <c r="K21" s="99"/>
      <c r="L21" s="99"/>
      <c r="M21" s="99"/>
    </row>
    <row r="22" spans="1:13">
      <c r="A22" s="97"/>
      <c r="B22" s="105"/>
      <c r="C22" s="105"/>
      <c r="D22" s="97"/>
      <c r="E22" s="97"/>
      <c r="F22" s="97"/>
      <c r="G22" s="97"/>
      <c r="H22" s="97"/>
      <c r="I22" s="97"/>
      <c r="J22" s="99"/>
      <c r="K22" s="99"/>
      <c r="L22" s="99"/>
      <c r="M22" s="99"/>
    </row>
    <row r="23" spans="1:13">
      <c r="A23" s="97"/>
      <c r="B23" s="106" t="s">
        <v>30</v>
      </c>
      <c r="C23" s="107">
        <f>90-($C$25+$C$18)</f>
        <v>69.744508089192664</v>
      </c>
      <c r="D23" s="107">
        <f>C23*PI()/180</f>
        <v>1.217271301340231</v>
      </c>
      <c r="E23" s="108" t="s">
        <v>26</v>
      </c>
      <c r="F23" s="97"/>
      <c r="G23" s="97"/>
      <c r="H23" s="97"/>
      <c r="I23" s="97"/>
      <c r="J23" s="99"/>
      <c r="K23" s="99"/>
      <c r="L23" s="99"/>
      <c r="M23" s="99"/>
    </row>
    <row r="24" spans="1:13" s="68" customFormat="1" ht="10.5">
      <c r="A24" s="109"/>
      <c r="B24" s="110" t="s">
        <v>28</v>
      </c>
      <c r="C24" s="111">
        <f>ACOS((C12-C16)/C15)*180/PI()</f>
        <v>69.904121845429287</v>
      </c>
      <c r="D24" s="111">
        <f>C24*PI()/180</f>
        <v>1.2200570869180356</v>
      </c>
      <c r="E24" s="112" t="s">
        <v>17</v>
      </c>
      <c r="F24" s="109"/>
      <c r="G24" s="109"/>
      <c r="H24" s="109"/>
      <c r="I24" s="109"/>
      <c r="J24" s="113"/>
      <c r="K24" s="113"/>
      <c r="L24" s="113"/>
      <c r="M24" s="113"/>
    </row>
    <row r="25" spans="1:13" s="68" customFormat="1" ht="10.5">
      <c r="A25" s="114"/>
      <c r="B25" s="110" t="s">
        <v>29</v>
      </c>
      <c r="C25" s="115">
        <f>ASIN(C19/(C20+C21))*180/PI()</f>
        <v>6.2192484428808648</v>
      </c>
      <c r="D25" s="116"/>
      <c r="E25" s="112" t="s">
        <v>27</v>
      </c>
      <c r="F25" s="109"/>
      <c r="G25" s="109"/>
      <c r="H25" s="109"/>
      <c r="I25" s="109"/>
      <c r="J25" s="113"/>
      <c r="K25" s="113"/>
      <c r="L25" s="113"/>
      <c r="M25" s="113"/>
    </row>
    <row r="26" spans="1:13">
      <c r="A26" s="97"/>
      <c r="B26" s="117" t="s">
        <v>31</v>
      </c>
      <c r="C26" s="118">
        <f>90-($C$25+$C$18)</f>
        <v>69.744508089192664</v>
      </c>
      <c r="D26" s="119">
        <f>C26*PI()/180</f>
        <v>1.217271301340231</v>
      </c>
      <c r="E26" s="120" t="s">
        <v>26</v>
      </c>
      <c r="F26" s="97"/>
      <c r="G26" s="97"/>
      <c r="H26" s="97"/>
      <c r="I26" s="97"/>
      <c r="J26" s="99"/>
      <c r="K26" s="99"/>
      <c r="L26" s="99"/>
      <c r="M26" s="99"/>
    </row>
    <row r="27" spans="1:13">
      <c r="A27" s="97"/>
      <c r="B27" s="97"/>
      <c r="C27" s="97"/>
      <c r="D27" s="97"/>
      <c r="E27" s="97"/>
      <c r="F27" s="97"/>
      <c r="G27" s="97"/>
      <c r="H27" s="97"/>
      <c r="I27" s="97"/>
      <c r="J27" s="99"/>
      <c r="K27" s="99"/>
      <c r="L27" s="99"/>
      <c r="M27" s="99"/>
    </row>
    <row r="28" spans="1:13">
      <c r="A28" s="162" t="s">
        <v>37</v>
      </c>
      <c r="B28" s="121" t="s">
        <v>10</v>
      </c>
      <c r="C28" s="121" t="s">
        <v>11</v>
      </c>
      <c r="D28" s="122" t="s">
        <v>12</v>
      </c>
      <c r="E28" s="123" t="s">
        <v>35</v>
      </c>
      <c r="F28" s="124" t="s">
        <v>13</v>
      </c>
      <c r="G28" s="124" t="s">
        <v>14</v>
      </c>
      <c r="H28" s="124" t="s">
        <v>22</v>
      </c>
      <c r="I28" s="124" t="s">
        <v>23</v>
      </c>
      <c r="J28" s="125" t="s">
        <v>15</v>
      </c>
      <c r="K28" s="126" t="s">
        <v>38</v>
      </c>
      <c r="L28" s="127"/>
      <c r="M28" s="99"/>
    </row>
    <row r="29" spans="1:13">
      <c r="A29" s="163">
        <v>1</v>
      </c>
      <c r="B29" s="164">
        <v>-32</v>
      </c>
      <c r="C29" s="129">
        <f t="shared" ref="C29:C36" si="0">B29*PI()/180</f>
        <v>-0.55850536063818546</v>
      </c>
      <c r="D29" s="128">
        <f t="shared" ref="D29:D36" si="1">$C$16*(1-($C$12/$C$16-$C$15/$C$16*COS($C29))^2)^0.5-$C$15*SIN($C29)</f>
        <v>170.81838385386018</v>
      </c>
      <c r="E29" s="130">
        <f>-(D29-$D$53)</f>
        <v>0</v>
      </c>
      <c r="F29" s="128">
        <f t="shared" ref="F29:F32" si="2">90-(B29+$C$18)</f>
        <v>107.96375653207352</v>
      </c>
      <c r="G29" s="129">
        <f t="shared" ref="G29:G36" si="3">F29*PI()/180</f>
        <v>1.8843230243062177</v>
      </c>
      <c r="H29" s="129">
        <f t="shared" ref="H29:H42" si="4">$C$20*COS($G29)</f>
        <v>-74.019677955889193</v>
      </c>
      <c r="I29" s="129">
        <f t="shared" ref="I29:I32" si="5">($C$21^2-($C$20*SIN($G29)-$C$19)^2)^0.5</f>
        <v>320.83168311671437</v>
      </c>
      <c r="J29" s="129">
        <f t="shared" ref="J29:J32" si="6">H29+I29</f>
        <v>246.81200516082518</v>
      </c>
      <c r="K29" s="129">
        <f>(J29-$J$53)</f>
        <v>0</v>
      </c>
      <c r="L29" s="131"/>
      <c r="M29" s="99"/>
    </row>
    <row r="30" spans="1:13">
      <c r="A30" s="162">
        <v>2</v>
      </c>
      <c r="B30" s="132">
        <v>-30</v>
      </c>
      <c r="C30" s="133">
        <f>B30*PI()/180</f>
        <v>-0.52359877559829882</v>
      </c>
      <c r="D30" s="132">
        <f t="shared" si="1"/>
        <v>168.30415146686545</v>
      </c>
      <c r="E30" s="134">
        <f t="shared" ref="E30:E52" si="7">-(D30-$D$53)</f>
        <v>2.5142323869947347</v>
      </c>
      <c r="F30" s="135">
        <f t="shared" si="2"/>
        <v>105.96375653207352</v>
      </c>
      <c r="G30" s="136">
        <f t="shared" si="3"/>
        <v>1.8494164392663313</v>
      </c>
      <c r="H30" s="136">
        <f t="shared" si="4"/>
        <v>-66.00701699243146</v>
      </c>
      <c r="I30" s="136">
        <f t="shared" si="5"/>
        <v>319.57585205364046</v>
      </c>
      <c r="J30" s="136">
        <f t="shared" si="6"/>
        <v>253.568835061209</v>
      </c>
      <c r="K30" s="137">
        <f t="shared" ref="K30:K52" si="8">(J30-$J$53)</f>
        <v>6.7568299003838206</v>
      </c>
      <c r="L30" s="127"/>
      <c r="M30" s="99"/>
    </row>
    <row r="31" spans="1:13">
      <c r="A31" s="162">
        <v>3</v>
      </c>
      <c r="B31" s="132">
        <v>-25</v>
      </c>
      <c r="C31" s="133">
        <f t="shared" si="0"/>
        <v>-0.43633231299858238</v>
      </c>
      <c r="D31" s="132">
        <f t="shared" si="1"/>
        <v>161.17977357165441</v>
      </c>
      <c r="E31" s="134">
        <f t="shared" si="7"/>
        <v>9.6386102822057751</v>
      </c>
      <c r="F31" s="135">
        <f t="shared" si="2"/>
        <v>100.96375653207352</v>
      </c>
      <c r="G31" s="136">
        <f t="shared" si="3"/>
        <v>1.7621499766666147</v>
      </c>
      <c r="H31" s="136">
        <f t="shared" si="4"/>
        <v>-45.645122747511977</v>
      </c>
      <c r="I31" s="136">
        <f t="shared" si="5"/>
        <v>317.00000797326555</v>
      </c>
      <c r="J31" s="136">
        <f t="shared" si="6"/>
        <v>271.35488522575361</v>
      </c>
      <c r="K31" s="137">
        <f t="shared" si="8"/>
        <v>24.542880064928426</v>
      </c>
      <c r="L31" s="127"/>
      <c r="M31" s="99"/>
    </row>
    <row r="32" spans="1:13">
      <c r="A32" s="162">
        <v>4</v>
      </c>
      <c r="B32" s="132">
        <v>-20</v>
      </c>
      <c r="C32" s="133">
        <f t="shared" si="0"/>
        <v>-0.3490658503988659</v>
      </c>
      <c r="D32" s="132">
        <f t="shared" si="1"/>
        <v>153.02780392623882</v>
      </c>
      <c r="E32" s="134">
        <f t="shared" si="7"/>
        <v>17.790579927621366</v>
      </c>
      <c r="F32" s="135">
        <f t="shared" si="2"/>
        <v>95.963756532073518</v>
      </c>
      <c r="G32" s="136">
        <f t="shared" si="3"/>
        <v>1.6748835140668983</v>
      </c>
      <c r="H32" s="136">
        <f t="shared" si="4"/>
        <v>-24.935841557205315</v>
      </c>
      <c r="I32" s="136">
        <f t="shared" si="5"/>
        <v>315.32195627241487</v>
      </c>
      <c r="J32" s="136">
        <f t="shared" si="6"/>
        <v>290.38611471520954</v>
      </c>
      <c r="K32" s="137">
        <f t="shared" si="8"/>
        <v>43.574109554384364</v>
      </c>
      <c r="L32" s="127"/>
      <c r="M32" s="99"/>
    </row>
    <row r="33" spans="1:15">
      <c r="A33" s="162">
        <v>5</v>
      </c>
      <c r="B33" s="132">
        <v>-15</v>
      </c>
      <c r="C33" s="133">
        <f t="shared" si="0"/>
        <v>-0.26179938779914941</v>
      </c>
      <c r="D33" s="132">
        <f t="shared" si="1"/>
        <v>144.03711061522563</v>
      </c>
      <c r="E33" s="134">
        <f t="shared" si="7"/>
        <v>26.781273238634554</v>
      </c>
      <c r="F33" s="135">
        <f>90-(B33+$C$18)</f>
        <v>90.963756532073518</v>
      </c>
      <c r="G33" s="136">
        <f t="shared" si="3"/>
        <v>1.5876170514671817</v>
      </c>
      <c r="H33" s="136">
        <f t="shared" si="4"/>
        <v>-4.0367835559754708</v>
      </c>
      <c r="I33" s="136">
        <f>($C$21^2-($C$20*SIN($G33)-$C$19)^2)^0.5</f>
        <v>314.62180774987831</v>
      </c>
      <c r="J33" s="136">
        <f>H33+I33</f>
        <v>310.58502419390283</v>
      </c>
      <c r="K33" s="137">
        <f t="shared" si="8"/>
        <v>63.773019033077645</v>
      </c>
      <c r="L33" s="127"/>
      <c r="M33" s="99"/>
    </row>
    <row r="34" spans="1:15">
      <c r="A34" s="162">
        <v>6</v>
      </c>
      <c r="B34" s="132">
        <v>-10</v>
      </c>
      <c r="C34" s="133">
        <f t="shared" si="0"/>
        <v>-0.17453292519943295</v>
      </c>
      <c r="D34" s="132">
        <f t="shared" si="1"/>
        <v>134.37129290122846</v>
      </c>
      <c r="E34" s="134">
        <f t="shared" si="7"/>
        <v>36.447090952631726</v>
      </c>
      <c r="F34" s="135">
        <f>90-(B34+$C$18)</f>
        <v>85.963756532073518</v>
      </c>
      <c r="G34" s="136">
        <f t="shared" si="3"/>
        <v>1.5003505888674653</v>
      </c>
      <c r="H34" s="136">
        <f t="shared" si="4"/>
        <v>16.892996805591846</v>
      </c>
      <c r="I34" s="136">
        <f>($C$21^2-($C$20*SIN($G34)-$C$19)^2)^0.5</f>
        <v>314.93330843266619</v>
      </c>
      <c r="J34" s="136">
        <f>H34+I34</f>
        <v>331.82630523825804</v>
      </c>
      <c r="K34" s="137">
        <f t="shared" si="8"/>
        <v>85.014300077432864</v>
      </c>
      <c r="L34" s="138"/>
      <c r="M34" s="99"/>
    </row>
    <row r="35" spans="1:15">
      <c r="A35" s="162">
        <v>7</v>
      </c>
      <c r="B35" s="132">
        <v>-5</v>
      </c>
      <c r="C35" s="133">
        <f t="shared" si="0"/>
        <v>-8.7266462599716474E-2</v>
      </c>
      <c r="D35" s="132">
        <f t="shared" si="1"/>
        <v>124.17050049158205</v>
      </c>
      <c r="E35" s="134">
        <f t="shared" si="7"/>
        <v>46.647883362278137</v>
      </c>
      <c r="F35" s="135">
        <f t="shared" ref="F35:F36" si="9">90-(B35+$C$18)</f>
        <v>80.963756532073518</v>
      </c>
      <c r="G35" s="136">
        <f t="shared" si="3"/>
        <v>1.4130841262677487</v>
      </c>
      <c r="H35" s="136">
        <f t="shared" si="4"/>
        <v>37.694211261198305</v>
      </c>
      <c r="I35" s="136">
        <f t="shared" ref="I35:I53" si="10">($C$21^2-($C$20*SIN($G35)-$C$19)^2)^0.5</f>
        <v>316.24142077712224</v>
      </c>
      <c r="J35" s="136">
        <f t="shared" ref="J35:J53" si="11">H35+I35</f>
        <v>353.93563203832053</v>
      </c>
      <c r="K35" s="137">
        <f t="shared" si="8"/>
        <v>107.12362687749535</v>
      </c>
      <c r="L35" s="127"/>
      <c r="M35" s="99"/>
    </row>
    <row r="36" spans="1:15">
      <c r="A36" s="162">
        <v>8</v>
      </c>
      <c r="B36" s="128">
        <v>0</v>
      </c>
      <c r="C36" s="129">
        <f t="shared" si="0"/>
        <v>0</v>
      </c>
      <c r="D36" s="128">
        <f t="shared" si="1"/>
        <v>113.55188175354995</v>
      </c>
      <c r="E36" s="130">
        <f t="shared" si="7"/>
        <v>57.266502100310234</v>
      </c>
      <c r="F36" s="128">
        <f t="shared" si="9"/>
        <v>75.963756532073518</v>
      </c>
      <c r="G36" s="129">
        <f t="shared" si="3"/>
        <v>1.3258176636680323</v>
      </c>
      <c r="H36" s="129">
        <f t="shared" si="4"/>
        <v>58.208550008719946</v>
      </c>
      <c r="I36" s="129">
        <f t="shared" si="10"/>
        <v>318.48340819994377</v>
      </c>
      <c r="J36" s="129">
        <f t="shared" si="11"/>
        <v>376.69195820866372</v>
      </c>
      <c r="K36" s="129">
        <f t="shared" si="8"/>
        <v>129.87995304783854</v>
      </c>
      <c r="L36" s="131"/>
      <c r="M36" s="99"/>
    </row>
    <row r="37" spans="1:15">
      <c r="A37" s="162">
        <v>9</v>
      </c>
      <c r="B37" s="132">
        <v>5</v>
      </c>
      <c r="C37" s="133">
        <f>B37*PI()/180</f>
        <v>8.7266462599716474E-2</v>
      </c>
      <c r="D37" s="132">
        <f>$C$16*(1-($C$12/$C$16-$C$15/$C$16*COS($C37))^2)^0.5-$C$15*SIN($C37)</f>
        <v>102.60936049791674</v>
      </c>
      <c r="E37" s="134">
        <f t="shared" si="7"/>
        <v>68.209023355943444</v>
      </c>
      <c r="F37" s="135">
        <f>90-(B37+$C$18)</f>
        <v>70.963756532073518</v>
      </c>
      <c r="G37" s="136">
        <f>F37*PI()/180</f>
        <v>1.238551201068316</v>
      </c>
      <c r="H37" s="136">
        <f t="shared" si="4"/>
        <v>78.279886543391768</v>
      </c>
      <c r="I37" s="136">
        <f t="shared" si="10"/>
        <v>321.55324418065516</v>
      </c>
      <c r="J37" s="136">
        <f t="shared" si="11"/>
        <v>399.8331307240469</v>
      </c>
      <c r="K37" s="137">
        <f t="shared" si="8"/>
        <v>153.02112556322172</v>
      </c>
      <c r="L37" s="127"/>
      <c r="M37" s="99"/>
    </row>
    <row r="38" spans="1:15">
      <c r="A38" s="162">
        <v>10</v>
      </c>
      <c r="B38" s="132">
        <v>10</v>
      </c>
      <c r="C38" s="139">
        <f t="shared" ref="C38:C53" si="12">B38*PI()/180</f>
        <v>0.17453292519943295</v>
      </c>
      <c r="D38" s="140">
        <f t="shared" ref="D38:D53" si="13">$C$16*(1-($C$12/$C$16-$C$15/$C$16*COS($C38))^2)^0.5-$C$15*SIN($C38)</f>
        <v>91.413106208221933</v>
      </c>
      <c r="E38" s="134">
        <f t="shared" si="7"/>
        <v>79.40527764563825</v>
      </c>
      <c r="F38" s="141">
        <f t="shared" ref="F38:F53" si="14">90-(B38+$C$18)</f>
        <v>65.963756532073518</v>
      </c>
      <c r="G38" s="142">
        <f t="shared" ref="G38:G53" si="15">F38*PI()/180</f>
        <v>1.1512847384685994</v>
      </c>
      <c r="H38" s="142">
        <f t="shared" si="4"/>
        <v>97.755465874780612</v>
      </c>
      <c r="I38" s="142">
        <f t="shared" si="10"/>
        <v>325.30864772230984</v>
      </c>
      <c r="J38" s="142">
        <f t="shared" si="11"/>
        <v>423.06411359709045</v>
      </c>
      <c r="K38" s="137">
        <f t="shared" si="8"/>
        <v>176.25210843626527</v>
      </c>
      <c r="L38" s="143"/>
      <c r="M38" s="99"/>
    </row>
    <row r="39" spans="1:15">
      <c r="A39" s="162">
        <v>11</v>
      </c>
      <c r="B39" s="132">
        <v>15</v>
      </c>
      <c r="C39" s="133">
        <f t="shared" si="12"/>
        <v>0.26179938779914941</v>
      </c>
      <c r="D39" s="132">
        <f t="shared" si="13"/>
        <v>80.008814962473991</v>
      </c>
      <c r="E39" s="134">
        <f t="shared" si="7"/>
        <v>90.809568891386192</v>
      </c>
      <c r="F39" s="135">
        <f t="shared" si="14"/>
        <v>60.963756532073525</v>
      </c>
      <c r="G39" s="136">
        <f t="shared" si="15"/>
        <v>1.0640182758688832</v>
      </c>
      <c r="H39" s="136">
        <f t="shared" si="4"/>
        <v>116.48706708449816</v>
      </c>
      <c r="I39" s="136">
        <f t="shared" si="10"/>
        <v>329.57972926509996</v>
      </c>
      <c r="J39" s="136">
        <f t="shared" si="11"/>
        <v>446.06679634959812</v>
      </c>
      <c r="K39" s="137">
        <f t="shared" si="8"/>
        <v>199.25479118877294</v>
      </c>
      <c r="L39" s="127"/>
      <c r="M39" s="99"/>
    </row>
    <row r="40" spans="1:15">
      <c r="A40" s="162">
        <v>12</v>
      </c>
      <c r="B40" s="132">
        <v>20</v>
      </c>
      <c r="C40" s="133">
        <f t="shared" si="12"/>
        <v>0.3490658503988659</v>
      </c>
      <c r="D40" s="132">
        <f t="shared" si="13"/>
        <v>68.416693305001417</v>
      </c>
      <c r="E40" s="134">
        <f t="shared" si="7"/>
        <v>102.40169054885877</v>
      </c>
      <c r="F40" s="135">
        <f t="shared" si="14"/>
        <v>55.963756532073525</v>
      </c>
      <c r="G40" s="136">
        <f t="shared" si="15"/>
        <v>0.9767518132691666</v>
      </c>
      <c r="H40" s="136">
        <f t="shared" si="4"/>
        <v>134.33213137688858</v>
      </c>
      <c r="I40" s="136">
        <f t="shared" si="10"/>
        <v>334.17817450156178</v>
      </c>
      <c r="J40" s="136">
        <f t="shared" si="11"/>
        <v>468.51030587845037</v>
      </c>
      <c r="K40" s="137">
        <f t="shared" si="8"/>
        <v>221.69830071762519</v>
      </c>
      <c r="L40" s="144"/>
      <c r="M40" s="99"/>
      <c r="O40" s="4" t="s">
        <v>0</v>
      </c>
    </row>
    <row r="41" spans="1:15">
      <c r="A41" s="162">
        <v>13</v>
      </c>
      <c r="B41" s="132">
        <v>25</v>
      </c>
      <c r="C41" s="133">
        <f t="shared" si="12"/>
        <v>0.43633231299858238</v>
      </c>
      <c r="D41" s="132">
        <f t="shared" si="13"/>
        <v>56.629789623344323</v>
      </c>
      <c r="E41" s="134">
        <f t="shared" si="7"/>
        <v>114.18859423051586</v>
      </c>
      <c r="F41" s="135">
        <f t="shared" si="14"/>
        <v>50.963756532073525</v>
      </c>
      <c r="G41" s="136">
        <f t="shared" si="15"/>
        <v>0.88948535066945011</v>
      </c>
      <c r="H41" s="136">
        <f t="shared" si="4"/>
        <v>151.15484703754225</v>
      </c>
      <c r="I41" s="136">
        <f t="shared" si="10"/>
        <v>338.90605864950766</v>
      </c>
      <c r="J41" s="136">
        <f t="shared" si="11"/>
        <v>490.06090568704991</v>
      </c>
      <c r="K41" s="137">
        <f t="shared" si="8"/>
        <v>243.24890052622473</v>
      </c>
      <c r="L41" s="145"/>
      <c r="M41" s="99"/>
    </row>
    <row r="42" spans="1:15">
      <c r="A42" s="162">
        <v>14</v>
      </c>
      <c r="B42" s="147">
        <v>27.771999999999998</v>
      </c>
      <c r="C42" s="146">
        <f t="shared" si="12"/>
        <v>0.48471283986386515</v>
      </c>
      <c r="D42" s="147">
        <f t="shared" si="13"/>
        <v>49.998952880653178</v>
      </c>
      <c r="E42" s="148">
        <f t="shared" si="7"/>
        <v>120.81943097320701</v>
      </c>
      <c r="F42" s="147">
        <f t="shared" si="14"/>
        <v>48.191756532073526</v>
      </c>
      <c r="G42" s="146">
        <f t="shared" si="15"/>
        <v>0.84110482380416729</v>
      </c>
      <c r="H42" s="146">
        <f t="shared" si="4"/>
        <v>159.99353260793029</v>
      </c>
      <c r="I42" s="146">
        <f t="shared" si="10"/>
        <v>341.50957441114059</v>
      </c>
      <c r="J42" s="146">
        <f t="shared" si="11"/>
        <v>501.50310701907085</v>
      </c>
      <c r="K42" s="146">
        <f t="shared" si="8"/>
        <v>254.69110185824567</v>
      </c>
      <c r="L42" s="145"/>
      <c r="M42" s="99"/>
    </row>
    <row r="43" spans="1:15">
      <c r="A43" s="162">
        <v>15</v>
      </c>
      <c r="B43" s="132">
        <v>30</v>
      </c>
      <c r="C43" s="133">
        <f t="shared" si="12"/>
        <v>0.52359877559829882</v>
      </c>
      <c r="D43" s="132">
        <f t="shared" si="13"/>
        <v>44.610982698335633</v>
      </c>
      <c r="E43" s="134">
        <f t="shared" si="7"/>
        <v>126.20740115552455</v>
      </c>
      <c r="F43" s="136">
        <f t="shared" si="14"/>
        <v>45.963756532073525</v>
      </c>
      <c r="G43" s="136">
        <f t="shared" si="15"/>
        <v>0.80221888806973363</v>
      </c>
      <c r="H43" s="136">
        <f>$C$20*COS($G43)</f>
        <v>166.82718304244815</v>
      </c>
      <c r="I43" s="136">
        <f t="shared" si="10"/>
        <v>343.56367157241181</v>
      </c>
      <c r="J43" s="136">
        <f t="shared" si="11"/>
        <v>510.39085461485996</v>
      </c>
      <c r="K43" s="137">
        <f t="shared" si="8"/>
        <v>263.57884945403475</v>
      </c>
      <c r="L43" s="145"/>
      <c r="M43" s="99"/>
    </row>
    <row r="44" spans="1:15">
      <c r="A44" s="162">
        <v>16</v>
      </c>
      <c r="B44" s="132">
        <v>35</v>
      </c>
      <c r="C44" s="133">
        <f t="shared" si="12"/>
        <v>0.6108652381980153</v>
      </c>
      <c r="D44" s="132">
        <f t="shared" si="13"/>
        <v>32.287377920781779</v>
      </c>
      <c r="E44" s="134">
        <f t="shared" si="7"/>
        <v>138.5310059330784</v>
      </c>
      <c r="F44" s="135">
        <f t="shared" si="14"/>
        <v>40.963756532073525</v>
      </c>
      <c r="G44" s="136">
        <f t="shared" si="15"/>
        <v>0.71495242547001714</v>
      </c>
      <c r="H44" s="136">
        <f t="shared" ref="H44:H53" si="16">$C$20*COS($G44)</f>
        <v>181.22986345139381</v>
      </c>
      <c r="I44" s="136">
        <f t="shared" si="10"/>
        <v>347.95604029874937</v>
      </c>
      <c r="J44" s="136">
        <f t="shared" si="11"/>
        <v>529.18590375014321</v>
      </c>
      <c r="K44" s="137">
        <f t="shared" si="8"/>
        <v>282.37389858931806</v>
      </c>
      <c r="L44" s="145"/>
      <c r="M44" s="99"/>
      <c r="O44" t="s">
        <v>0</v>
      </c>
    </row>
    <row r="45" spans="1:15">
      <c r="A45" s="162">
        <v>17</v>
      </c>
      <c r="B45" s="132">
        <v>40</v>
      </c>
      <c r="C45" s="133">
        <f t="shared" si="12"/>
        <v>0.69813170079773179</v>
      </c>
      <c r="D45" s="132">
        <f t="shared" si="13"/>
        <v>19.539746086726211</v>
      </c>
      <c r="E45" s="134">
        <f t="shared" si="7"/>
        <v>151.27863776713397</v>
      </c>
      <c r="F45" s="135">
        <f t="shared" si="14"/>
        <v>35.963756532073525</v>
      </c>
      <c r="G45" s="136">
        <f t="shared" si="15"/>
        <v>0.62768596287030065</v>
      </c>
      <c r="H45" s="136">
        <f t="shared" si="16"/>
        <v>194.25327516989088</v>
      </c>
      <c r="I45" s="136">
        <f t="shared" si="10"/>
        <v>351.89808789449899</v>
      </c>
      <c r="J45" s="136">
        <f t="shared" si="11"/>
        <v>546.1513630643899</v>
      </c>
      <c r="K45" s="137">
        <f t="shared" si="8"/>
        <v>299.33935790356475</v>
      </c>
      <c r="L45" s="145"/>
      <c r="M45" s="99"/>
    </row>
    <row r="46" spans="1:15">
      <c r="A46" s="162">
        <v>18</v>
      </c>
      <c r="B46" s="132">
        <v>45</v>
      </c>
      <c r="C46" s="133">
        <f t="shared" si="12"/>
        <v>0.78539816339744828</v>
      </c>
      <c r="D46" s="132">
        <f t="shared" si="13"/>
        <v>6.1820802218019111</v>
      </c>
      <c r="E46" s="134">
        <f t="shared" si="7"/>
        <v>164.63630363205829</v>
      </c>
      <c r="F46" s="135">
        <f t="shared" si="14"/>
        <v>30.963756532073525</v>
      </c>
      <c r="G46" s="136">
        <f t="shared" si="15"/>
        <v>0.54041950027058416</v>
      </c>
      <c r="H46" s="136">
        <f t="shared" si="16"/>
        <v>205.79830217101062</v>
      </c>
      <c r="I46" s="136">
        <f t="shared" si="10"/>
        <v>355.21853660220131</v>
      </c>
      <c r="J46" s="136">
        <f t="shared" si="11"/>
        <v>561.01683877321193</v>
      </c>
      <c r="K46" s="137">
        <f t="shared" si="8"/>
        <v>314.20483361238678</v>
      </c>
      <c r="L46" s="145"/>
      <c r="M46" s="99"/>
    </row>
    <row r="47" spans="1:15">
      <c r="A47" s="162">
        <v>19</v>
      </c>
      <c r="B47" s="132">
        <v>50</v>
      </c>
      <c r="C47" s="133">
        <f t="shared" si="12"/>
        <v>0.87266462599716477</v>
      </c>
      <c r="D47" s="132">
        <f t="shared" si="13"/>
        <v>-8.0803603081982374</v>
      </c>
      <c r="E47" s="134">
        <f t="shared" si="7"/>
        <v>178.89874416205842</v>
      </c>
      <c r="F47" s="135">
        <f t="shared" si="14"/>
        <v>25.963756532073518</v>
      </c>
      <c r="G47" s="136">
        <f t="shared" si="15"/>
        <v>0.45315303767086756</v>
      </c>
      <c r="H47" s="136">
        <f t="shared" si="16"/>
        <v>215.77707982819661</v>
      </c>
      <c r="I47" s="136">
        <f t="shared" si="10"/>
        <v>357.76275172166754</v>
      </c>
      <c r="J47" s="136">
        <f t="shared" si="11"/>
        <v>573.53983154986418</v>
      </c>
      <c r="K47" s="137">
        <f t="shared" si="8"/>
        <v>326.72782638903902</v>
      </c>
      <c r="L47" s="145"/>
      <c r="M47" s="99"/>
    </row>
    <row r="48" spans="1:15" ht="15.5">
      <c r="A48" s="162">
        <v>20</v>
      </c>
      <c r="B48" s="132">
        <v>55</v>
      </c>
      <c r="C48" s="149">
        <f t="shared" si="12"/>
        <v>0.95993108859688125</v>
      </c>
      <c r="D48" s="150">
        <f t="shared" si="13"/>
        <v>-23.746857370699502</v>
      </c>
      <c r="E48" s="134">
        <f t="shared" si="7"/>
        <v>194.56524122455968</v>
      </c>
      <c r="F48" s="151">
        <f t="shared" si="14"/>
        <v>20.963756532073518</v>
      </c>
      <c r="G48" s="152">
        <f t="shared" si="15"/>
        <v>0.36588657507115113</v>
      </c>
      <c r="H48" s="151">
        <f t="shared" si="16"/>
        <v>224.11366361812694</v>
      </c>
      <c r="I48" s="152">
        <f t="shared" si="10"/>
        <v>359.39475059881926</v>
      </c>
      <c r="J48" s="152">
        <f t="shared" si="11"/>
        <v>583.50841421694622</v>
      </c>
      <c r="K48" s="137">
        <f t="shared" si="8"/>
        <v>336.69640905612107</v>
      </c>
      <c r="L48" s="153"/>
      <c r="M48" s="99"/>
      <c r="O48" s="3" t="s">
        <v>0</v>
      </c>
    </row>
    <row r="49" spans="1:14">
      <c r="A49" s="162">
        <v>21</v>
      </c>
      <c r="B49" s="132">
        <v>60</v>
      </c>
      <c r="C49" s="133">
        <f t="shared" si="12"/>
        <v>1.0471975511965976</v>
      </c>
      <c r="D49" s="132">
        <f t="shared" si="13"/>
        <v>-41.784683894663942</v>
      </c>
      <c r="E49" s="134">
        <f t="shared" si="7"/>
        <v>212.60306774852413</v>
      </c>
      <c r="F49" s="135">
        <f t="shared" si="14"/>
        <v>15.963756532073518</v>
      </c>
      <c r="G49" s="136">
        <f t="shared" si="15"/>
        <v>0.27862011247143464</v>
      </c>
      <c r="H49" s="136">
        <f t="shared" si="16"/>
        <v>230.74460710439337</v>
      </c>
      <c r="I49" s="136">
        <f t="shared" si="10"/>
        <v>359.99859154832393</v>
      </c>
      <c r="J49" s="136">
        <f t="shared" si="11"/>
        <v>590.7431986527173</v>
      </c>
      <c r="K49" s="137">
        <f t="shared" si="8"/>
        <v>343.93119349189215</v>
      </c>
      <c r="L49" s="145"/>
      <c r="M49" s="99"/>
    </row>
    <row r="50" spans="1:14">
      <c r="A50" s="162">
        <v>22</v>
      </c>
      <c r="B50" s="132">
        <v>67.316999999999993</v>
      </c>
      <c r="C50" s="133">
        <f t="shared" si="12"/>
        <v>1.1749032925650227</v>
      </c>
      <c r="D50" s="132">
        <f t="shared" si="13"/>
        <v>-79.183311671040045</v>
      </c>
      <c r="E50" s="134">
        <f t="shared" si="7"/>
        <v>250.00169552490024</v>
      </c>
      <c r="F50" s="135">
        <f t="shared" si="14"/>
        <v>8.6467565320735247</v>
      </c>
      <c r="G50" s="136">
        <f t="shared" si="15"/>
        <v>0.15091437110300968</v>
      </c>
      <c r="H50" s="136">
        <f t="shared" si="16"/>
        <v>237.27216544846578</v>
      </c>
      <c r="I50" s="136">
        <f t="shared" si="10"/>
        <v>358.8366708019679</v>
      </c>
      <c r="J50" s="136">
        <f t="shared" si="11"/>
        <v>596.10883625043368</v>
      </c>
      <c r="K50" s="137">
        <f t="shared" si="8"/>
        <v>349.29683108960853</v>
      </c>
      <c r="L50" s="145"/>
      <c r="M50" s="99"/>
      <c r="N50" s="59"/>
    </row>
    <row r="51" spans="1:14">
      <c r="A51" s="162">
        <v>23</v>
      </c>
      <c r="B51" s="132">
        <v>68</v>
      </c>
      <c r="C51" s="133">
        <f t="shared" si="12"/>
        <v>1.1868238913561442</v>
      </c>
      <c r="D51" s="132">
        <f t="shared" si="13"/>
        <v>-84.586651836893353</v>
      </c>
      <c r="E51" s="134">
        <f t="shared" si="7"/>
        <v>255.40503569075355</v>
      </c>
      <c r="F51" s="135">
        <f t="shared" si="14"/>
        <v>7.9637565320735177</v>
      </c>
      <c r="G51" s="136">
        <f t="shared" si="15"/>
        <v>0.13899377231188828</v>
      </c>
      <c r="H51" s="136">
        <f t="shared" si="16"/>
        <v>237.68541768976047</v>
      </c>
      <c r="I51" s="136">
        <f t="shared" si="10"/>
        <v>358.59728612825597</v>
      </c>
      <c r="J51" s="136">
        <f t="shared" si="11"/>
        <v>596.28270381801644</v>
      </c>
      <c r="K51" s="137">
        <f t="shared" si="8"/>
        <v>349.47069865719129</v>
      </c>
      <c r="L51" s="145"/>
      <c r="M51" s="99"/>
      <c r="N51" s="59"/>
    </row>
    <row r="52" spans="1:14">
      <c r="A52" s="162">
        <v>24</v>
      </c>
      <c r="B52" s="155">
        <v>69.7</v>
      </c>
      <c r="C52" s="156">
        <f t="shared" si="12"/>
        <v>1.2164944886400477</v>
      </c>
      <c r="D52" s="155">
        <f t="shared" si="13"/>
        <v>-106.05627001821307</v>
      </c>
      <c r="E52" s="157">
        <f t="shared" si="7"/>
        <v>276.87465387207328</v>
      </c>
      <c r="F52" s="158">
        <f t="shared" si="14"/>
        <v>6.2637565320735149</v>
      </c>
      <c r="G52" s="159">
        <f t="shared" si="15"/>
        <v>0.10932317502798464</v>
      </c>
      <c r="H52" s="159">
        <f t="shared" si="16"/>
        <v>238.56724103633644</v>
      </c>
      <c r="I52" s="159">
        <f t="shared" si="10"/>
        <v>357.90141294565308</v>
      </c>
      <c r="J52" s="159">
        <f t="shared" si="11"/>
        <v>596.46865398198952</v>
      </c>
      <c r="K52" s="159">
        <f t="shared" si="8"/>
        <v>349.65664882116437</v>
      </c>
      <c r="L52" s="145"/>
      <c r="M52" s="99"/>
    </row>
    <row r="53" spans="1:14">
      <c r="A53" s="154"/>
      <c r="B53" s="188">
        <f>B29</f>
        <v>-32</v>
      </c>
      <c r="C53" s="189">
        <f t="shared" si="12"/>
        <v>-0.55850536063818546</v>
      </c>
      <c r="D53" s="188">
        <f t="shared" si="13"/>
        <v>170.81838385386018</v>
      </c>
      <c r="E53" s="170">
        <f>D53-$D$53</f>
        <v>0</v>
      </c>
      <c r="F53" s="188">
        <f t="shared" si="14"/>
        <v>107.96375653207352</v>
      </c>
      <c r="G53" s="189">
        <f t="shared" si="15"/>
        <v>1.8843230243062177</v>
      </c>
      <c r="H53" s="189">
        <f t="shared" si="16"/>
        <v>-74.019677955889193</v>
      </c>
      <c r="I53" s="189">
        <f t="shared" si="10"/>
        <v>320.83168311671437</v>
      </c>
      <c r="J53" s="189">
        <f t="shared" si="11"/>
        <v>246.81200516082518</v>
      </c>
      <c r="K53" s="189">
        <f>J53-$J$53</f>
        <v>0</v>
      </c>
      <c r="L53" s="190" t="s">
        <v>32</v>
      </c>
      <c r="M53" s="99"/>
    </row>
    <row r="54" spans="1:14">
      <c r="A54" s="154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99"/>
      <c r="M54" s="99"/>
    </row>
  </sheetData>
  <pageMargins left="0.39370078740157483" right="0.39370078740157483" top="0.78740157480314965" bottom="0.59055118110236227" header="0.31496062992125984" footer="0.31496062992125984"/>
  <pageSetup paperSize="9" scale="64" orientation="landscape" r:id="rId1"/>
  <headerFooter>
    <oddFooter xml:space="preserve">&amp;L&amp;12(c) Klaus-Jürgen Bladt  |   18119 Rostock   |    
jbladt@gmx.de              |    www. jbladt.de &amp;C &amp;A&amp;R20.01.2022 / &amp;D / &amp;T / &amp;F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A5ADB-46FB-41D7-A3ED-8D04B9ECC2A5}">
  <dimension ref="A1:AA58"/>
  <sheetViews>
    <sheetView topLeftCell="A8" zoomScale="50" zoomScaleNormal="50" workbookViewId="0">
      <selection activeCell="AJ48" sqref="AJ48"/>
    </sheetView>
  </sheetViews>
  <sheetFormatPr baseColWidth="10" defaultRowHeight="14.5"/>
  <sheetData>
    <row r="1" spans="1:27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</row>
    <row r="2" spans="1:27">
      <c r="A2" s="192" t="s">
        <v>53</v>
      </c>
      <c r="B2" s="193">
        <v>0</v>
      </c>
      <c r="C2" s="198">
        <v>10</v>
      </c>
      <c r="D2" s="198">
        <v>20</v>
      </c>
      <c r="E2" s="198">
        <v>30</v>
      </c>
      <c r="F2" s="198">
        <v>40</v>
      </c>
      <c r="G2" s="198">
        <v>50</v>
      </c>
      <c r="H2" s="198">
        <v>60</v>
      </c>
      <c r="I2" s="198">
        <v>70</v>
      </c>
      <c r="J2" s="198">
        <v>80</v>
      </c>
      <c r="K2" s="198">
        <v>90</v>
      </c>
      <c r="L2" s="198">
        <v>100</v>
      </c>
      <c r="M2" s="198">
        <v>110</v>
      </c>
      <c r="N2" s="198">
        <v>120</v>
      </c>
      <c r="O2" s="198">
        <v>130</v>
      </c>
      <c r="P2" s="198">
        <v>140</v>
      </c>
      <c r="Q2" s="198">
        <v>150</v>
      </c>
      <c r="R2" s="198">
        <v>160</v>
      </c>
      <c r="S2" s="198">
        <v>170</v>
      </c>
      <c r="T2" s="198">
        <v>180</v>
      </c>
      <c r="U2" s="198">
        <v>190</v>
      </c>
      <c r="V2" s="198">
        <v>200</v>
      </c>
      <c r="W2" s="198">
        <v>210</v>
      </c>
      <c r="X2" s="198">
        <v>220</v>
      </c>
      <c r="Y2" s="198">
        <v>230</v>
      </c>
      <c r="Z2" s="198">
        <v>240</v>
      </c>
      <c r="AA2" s="198">
        <v>250</v>
      </c>
    </row>
    <row r="3" spans="1:27">
      <c r="A3" s="194" t="s">
        <v>54</v>
      </c>
      <c r="B3" s="195">
        <v>0</v>
      </c>
      <c r="C3" s="198">
        <v>24.45</v>
      </c>
      <c r="D3" s="198">
        <v>47.136000000000003</v>
      </c>
      <c r="E3" s="198">
        <v>69.085999999999999</v>
      </c>
      <c r="F3" s="198">
        <v>90.674000000000007</v>
      </c>
      <c r="G3" s="198">
        <v>112.035</v>
      </c>
      <c r="H3" s="198">
        <v>133.18700000000001</v>
      </c>
      <c r="I3" s="198">
        <v>154.077</v>
      </c>
      <c r="J3" s="198">
        <v>174.59899999999999</v>
      </c>
      <c r="K3" s="198">
        <v>194.61199999999999</v>
      </c>
      <c r="L3" s="198">
        <v>213.946</v>
      </c>
      <c r="M3" s="198">
        <v>232.41399999999999</v>
      </c>
      <c r="N3" s="198">
        <v>249.82300000000001</v>
      </c>
      <c r="O3" s="198">
        <v>265.98399999999998</v>
      </c>
      <c r="P3" s="198">
        <v>280.726</v>
      </c>
      <c r="Q3" s="198">
        <v>293.911</v>
      </c>
      <c r="R3" s="198">
        <v>305.44299999999998</v>
      </c>
      <c r="S3" s="198">
        <v>315.28100000000001</v>
      </c>
      <c r="T3" s="198">
        <v>323.44200000000001</v>
      </c>
      <c r="U3" s="198">
        <v>330.00099999999998</v>
      </c>
      <c r="V3" s="198">
        <v>335.08499999999998</v>
      </c>
      <c r="W3" s="198">
        <v>338.86200000000002</v>
      </c>
      <c r="X3" s="198">
        <v>341.529</v>
      </c>
      <c r="Y3" s="198">
        <v>343.29500000000002</v>
      </c>
      <c r="Z3" s="198">
        <v>344.37099999999998</v>
      </c>
      <c r="AA3" s="198">
        <v>344.952</v>
      </c>
    </row>
    <row r="4" spans="1:27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</row>
    <row r="5" spans="1:27">
      <c r="A5" s="196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</row>
    <row r="6" spans="1:27">
      <c r="A6" s="197"/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</row>
    <row r="7" spans="1:27">
      <c r="A7" s="196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  <c r="AA7" s="191"/>
    </row>
    <row r="8" spans="1:27">
      <c r="A8" s="196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</row>
    <row r="9" spans="1:27">
      <c r="A9" s="197"/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1:27">
      <c r="A10" s="196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1:27">
      <c r="A11" s="196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</row>
    <row r="12" spans="1:27">
      <c r="A12" s="196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</row>
    <row r="13" spans="1:27">
      <c r="A13" s="196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</row>
    <row r="14" spans="1:27">
      <c r="A14" s="196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</row>
    <row r="15" spans="1:27">
      <c r="A15" s="196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</row>
    <row r="16" spans="1:27">
      <c r="A16" s="196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</row>
    <row r="17" spans="1:27">
      <c r="A17" s="196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</row>
    <row r="18" spans="1:27">
      <c r="A18" s="196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</row>
    <row r="19" spans="1:27">
      <c r="A19" s="196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</row>
    <row r="20" spans="1:27">
      <c r="A20" s="196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</row>
    <row r="21" spans="1:27">
      <c r="A21" s="196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</row>
    <row r="22" spans="1:27">
      <c r="A22" s="19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</row>
    <row r="23" spans="1:27">
      <c r="A23" s="19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</row>
    <row r="24" spans="1:27">
      <c r="A24" s="196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</row>
    <row r="25" spans="1:27">
      <c r="A25" s="19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</row>
    <row r="26" spans="1:27">
      <c r="A26" s="196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</row>
    <row r="27" spans="1:27">
      <c r="A27" s="196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</row>
    <row r="28" spans="1:27">
      <c r="A28" s="196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</row>
    <row r="29" spans="1:27">
      <c r="A29" s="196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</row>
    <row r="30" spans="1:27">
      <c r="A30" s="196"/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</row>
    <row r="57" spans="2:7" ht="31">
      <c r="B57" s="229" t="s">
        <v>73</v>
      </c>
      <c r="C57" s="230"/>
      <c r="D57" s="230"/>
      <c r="E57" s="230"/>
      <c r="F57" s="230"/>
      <c r="G57" s="230"/>
    </row>
    <row r="58" spans="2:7" ht="31">
      <c r="B58" s="229" t="s">
        <v>72</v>
      </c>
    </row>
  </sheetData>
  <sheetProtection algorithmName="SHA-512" hashValue="6U8EKX1vzZS21i1Rd2Hze3q2k8LPuEG+4K3fPAD2TxULOLU56mERQrma7BtP2YaJoY+MvC+RyZAI6nNl36xngw==" saltValue="3sRA0zjNJYBqHR6P9JYiDA==" spinCount="100000" sheet="1" objects="1" scenarios="1"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2F280-CE8C-4052-8D09-636201378A07}">
  <sheetPr>
    <pageSetUpPr fitToPage="1"/>
  </sheetPr>
  <dimension ref="A1:X57"/>
  <sheetViews>
    <sheetView showGridLines="0" view="pageLayout" topLeftCell="A3" zoomScale="60" zoomScaleNormal="130" zoomScalePageLayoutView="60" workbookViewId="0">
      <selection activeCell="AA37" sqref="AA37"/>
    </sheetView>
  </sheetViews>
  <sheetFormatPr baseColWidth="10" defaultRowHeight="14.5"/>
  <cols>
    <col min="1" max="1" width="4.08984375" customWidth="1"/>
    <col min="2" max="2" width="10.54296875" customWidth="1"/>
    <col min="3" max="3" width="7.6328125" bestFit="1" customWidth="1"/>
    <col min="4" max="4" width="7.7265625" bestFit="1" customWidth="1"/>
    <col min="5" max="5" width="7.6328125" customWidth="1"/>
    <col min="6" max="6" width="8.08984375" customWidth="1"/>
    <col min="7" max="7" width="7.6328125" bestFit="1" customWidth="1"/>
    <col min="8" max="8" width="8.1796875" bestFit="1" customWidth="1"/>
    <col min="9" max="10" width="8.90625" bestFit="1" customWidth="1"/>
    <col min="11" max="11" width="13.6328125" customWidth="1"/>
    <col min="12" max="12" width="1.7265625" customWidth="1"/>
    <col min="13" max="13" width="9.453125" customWidth="1"/>
    <col min="14" max="14" width="12" bestFit="1" customWidth="1"/>
  </cols>
  <sheetData>
    <row r="1" spans="1:24">
      <c r="A1" s="264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6"/>
    </row>
    <row r="2" spans="1:24" ht="23.5">
      <c r="A2" s="267"/>
      <c r="B2" s="235"/>
      <c r="C2" s="235"/>
      <c r="D2" s="235"/>
      <c r="E2" s="235"/>
      <c r="F2" s="235"/>
      <c r="G2" s="235"/>
      <c r="H2" s="235"/>
      <c r="I2" s="235"/>
      <c r="J2" s="235"/>
      <c r="K2" s="268"/>
      <c r="L2" s="269" t="s">
        <v>36</v>
      </c>
      <c r="M2" s="269"/>
      <c r="N2" s="235"/>
      <c r="O2" s="235"/>
      <c r="P2" s="235"/>
      <c r="Q2" s="235"/>
      <c r="R2" s="235"/>
      <c r="S2" s="235"/>
      <c r="T2" s="235"/>
      <c r="U2" s="235"/>
      <c r="V2" s="319" t="s">
        <v>36</v>
      </c>
      <c r="W2" s="235"/>
      <c r="X2" s="270"/>
    </row>
    <row r="3" spans="1:24">
      <c r="A3" s="267"/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70"/>
    </row>
    <row r="4" spans="1:24" ht="15.5">
      <c r="A4" s="267"/>
      <c r="B4" s="235"/>
      <c r="C4" s="235"/>
      <c r="D4" s="235"/>
      <c r="E4" s="235"/>
      <c r="F4" s="235"/>
      <c r="G4" s="235"/>
      <c r="H4" s="235"/>
      <c r="I4" s="235"/>
      <c r="J4" s="235"/>
      <c r="K4" s="252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70"/>
    </row>
    <row r="5" spans="1:24" ht="15.5">
      <c r="A5" s="267"/>
      <c r="B5" s="235"/>
      <c r="C5" s="235"/>
      <c r="D5" s="235"/>
      <c r="E5" s="235"/>
      <c r="F5" s="235"/>
      <c r="G5" s="235"/>
      <c r="H5" s="235"/>
      <c r="I5" s="235"/>
      <c r="J5" s="235"/>
      <c r="K5" s="252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70"/>
    </row>
    <row r="6" spans="1:24">
      <c r="A6" s="267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70"/>
    </row>
    <row r="7" spans="1:24">
      <c r="A7" s="267"/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70"/>
    </row>
    <row r="8" spans="1:24">
      <c r="A8" s="267"/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70"/>
    </row>
    <row r="9" spans="1:24">
      <c r="A9" s="267"/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70"/>
    </row>
    <row r="10" spans="1:24">
      <c r="A10" s="267"/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70"/>
    </row>
    <row r="11" spans="1:24">
      <c r="A11" s="267"/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70"/>
    </row>
    <row r="12" spans="1:24">
      <c r="A12" s="267"/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70"/>
    </row>
    <row r="13" spans="1:24" ht="15.5">
      <c r="A13" s="271"/>
      <c r="B13" s="311" t="s">
        <v>46</v>
      </c>
      <c r="C13" s="312"/>
      <c r="D13" s="312"/>
      <c r="E13" s="272"/>
      <c r="F13" s="272"/>
      <c r="G13" s="272"/>
      <c r="H13" s="272"/>
      <c r="I13" s="272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70"/>
    </row>
    <row r="14" spans="1:24">
      <c r="A14" s="273"/>
      <c r="B14" s="122" t="s">
        <v>9</v>
      </c>
      <c r="C14" s="313">
        <v>81.25</v>
      </c>
      <c r="D14" s="122" t="s">
        <v>46</v>
      </c>
      <c r="E14" s="276"/>
      <c r="F14" s="276"/>
      <c r="G14" s="276"/>
      <c r="H14" s="276"/>
      <c r="I14" s="276"/>
      <c r="J14" s="277"/>
      <c r="K14" s="277"/>
      <c r="L14" s="277"/>
      <c r="M14" s="277"/>
      <c r="N14" s="277"/>
      <c r="O14" s="235"/>
      <c r="P14" s="235"/>
      <c r="Q14" s="235"/>
      <c r="R14" s="235"/>
      <c r="S14" s="235"/>
      <c r="T14" s="235"/>
      <c r="U14" s="235"/>
      <c r="V14" s="235"/>
      <c r="W14" s="235"/>
      <c r="X14" s="270"/>
    </row>
    <row r="15" spans="1:24">
      <c r="A15" s="273"/>
      <c r="B15" s="121" t="s">
        <v>8</v>
      </c>
      <c r="C15" s="313">
        <v>15</v>
      </c>
      <c r="D15" s="122" t="s">
        <v>47</v>
      </c>
      <c r="E15" s="276"/>
      <c r="F15" s="276"/>
      <c r="G15" s="276"/>
      <c r="H15" s="276"/>
      <c r="I15" s="276"/>
      <c r="J15" s="277"/>
      <c r="K15" s="277"/>
      <c r="L15" s="277"/>
      <c r="M15" s="277"/>
      <c r="N15" s="277"/>
      <c r="O15" s="235"/>
      <c r="P15" s="235"/>
      <c r="Q15" s="235"/>
      <c r="R15" s="235"/>
      <c r="S15" s="235"/>
      <c r="T15" s="235"/>
      <c r="U15" s="235"/>
      <c r="V15" s="235"/>
      <c r="W15" s="235"/>
      <c r="X15" s="270"/>
    </row>
    <row r="16" spans="1:24">
      <c r="A16" s="273"/>
      <c r="B16" s="121" t="s">
        <v>7</v>
      </c>
      <c r="C16" s="313">
        <v>60</v>
      </c>
      <c r="D16" s="122" t="s">
        <v>46</v>
      </c>
      <c r="E16" s="276"/>
      <c r="F16" s="276"/>
      <c r="G16" s="276"/>
      <c r="H16" s="276"/>
      <c r="I16" s="276"/>
      <c r="J16" s="277"/>
      <c r="K16" s="277"/>
      <c r="L16" s="277"/>
      <c r="M16" s="277"/>
      <c r="N16" s="277"/>
      <c r="O16" s="235"/>
      <c r="P16" s="235"/>
      <c r="Q16" s="279" t="s">
        <v>21</v>
      </c>
      <c r="R16" s="235"/>
      <c r="S16" s="279" t="s">
        <v>21</v>
      </c>
      <c r="T16" s="235"/>
      <c r="U16" s="235"/>
      <c r="V16" s="235"/>
      <c r="W16" s="235"/>
      <c r="X16" s="270"/>
    </row>
    <row r="17" spans="1:24">
      <c r="A17" s="273"/>
      <c r="B17" s="162" t="s">
        <v>6</v>
      </c>
      <c r="C17" s="314">
        <f>(C15^2+C16^2)^0.5</f>
        <v>61.846584384264908</v>
      </c>
      <c r="D17" s="315" t="s">
        <v>45</v>
      </c>
      <c r="E17" s="276"/>
      <c r="F17" s="276"/>
      <c r="G17" s="276"/>
      <c r="H17" s="276"/>
      <c r="I17" s="276"/>
      <c r="J17" s="277"/>
      <c r="K17" s="277"/>
      <c r="L17" s="277"/>
      <c r="M17" s="277"/>
      <c r="N17" s="277"/>
      <c r="O17" s="235"/>
      <c r="P17" s="235"/>
      <c r="Q17" s="235"/>
      <c r="R17" s="235"/>
      <c r="S17" s="235"/>
      <c r="T17" s="235"/>
      <c r="U17" s="235"/>
      <c r="V17" s="235"/>
      <c r="W17" s="235"/>
      <c r="X17" s="270"/>
    </row>
    <row r="18" spans="1:24">
      <c r="A18" s="273"/>
      <c r="B18" s="122" t="s">
        <v>5</v>
      </c>
      <c r="C18" s="313">
        <v>60</v>
      </c>
      <c r="D18" s="122" t="s">
        <v>46</v>
      </c>
      <c r="E18" s="276"/>
      <c r="F18" s="276"/>
      <c r="G18" s="276"/>
      <c r="H18" s="276"/>
      <c r="I18" s="276"/>
      <c r="J18" s="277"/>
      <c r="K18" s="277"/>
      <c r="L18" s="277"/>
      <c r="M18" s="277"/>
      <c r="N18" s="277"/>
      <c r="O18" s="235"/>
      <c r="P18" s="235"/>
      <c r="Q18" s="235"/>
      <c r="R18" s="235"/>
      <c r="S18" s="235"/>
      <c r="T18" s="235"/>
      <c r="U18" s="235"/>
      <c r="V18" s="235"/>
      <c r="W18" s="235"/>
      <c r="X18" s="270"/>
    </row>
    <row r="19" spans="1:24">
      <c r="A19" s="273"/>
      <c r="B19" s="315"/>
      <c r="C19" s="315"/>
      <c r="D19" s="315"/>
      <c r="E19" s="276"/>
      <c r="F19" s="276"/>
      <c r="G19" s="276"/>
      <c r="H19" s="276"/>
      <c r="I19" s="276"/>
      <c r="J19" s="277"/>
      <c r="K19" s="277"/>
      <c r="L19" s="277"/>
      <c r="M19" s="277"/>
      <c r="N19" s="277"/>
      <c r="O19" s="235"/>
      <c r="P19" s="235"/>
      <c r="Q19" s="235"/>
      <c r="R19" s="235"/>
      <c r="S19" s="235"/>
      <c r="T19" s="235"/>
      <c r="U19" s="235"/>
      <c r="V19" s="235"/>
      <c r="W19" s="235"/>
      <c r="X19" s="270"/>
    </row>
    <row r="20" spans="1:24">
      <c r="A20" s="273"/>
      <c r="B20" s="316" t="s">
        <v>1</v>
      </c>
      <c r="C20" s="317">
        <f>ATAN(C15/C16)*180/PI()</f>
        <v>14.036243467926477</v>
      </c>
      <c r="D20" s="318">
        <f>C20*PI()/180</f>
        <v>0.24497866312686412</v>
      </c>
      <c r="E20" s="276"/>
      <c r="F20" s="276"/>
      <c r="G20" s="276"/>
      <c r="H20" s="276"/>
      <c r="I20" s="276"/>
      <c r="J20" s="277"/>
      <c r="K20" s="277"/>
      <c r="L20" s="277"/>
      <c r="M20" s="277"/>
      <c r="N20" s="277"/>
      <c r="O20" s="235"/>
      <c r="P20" s="235"/>
      <c r="Q20" s="235"/>
      <c r="R20" s="235"/>
      <c r="S20" s="235"/>
      <c r="T20" s="235"/>
      <c r="U20" s="235"/>
      <c r="V20" s="235"/>
      <c r="W20" s="235"/>
      <c r="X20" s="270"/>
    </row>
    <row r="21" spans="1:24">
      <c r="A21" s="273"/>
      <c r="B21" s="122" t="s">
        <v>2</v>
      </c>
      <c r="C21" s="313">
        <v>32.5</v>
      </c>
      <c r="D21" s="122" t="s">
        <v>46</v>
      </c>
      <c r="E21" s="276"/>
      <c r="F21" s="276"/>
      <c r="G21" s="276"/>
      <c r="H21" s="276"/>
      <c r="I21" s="276"/>
      <c r="J21" s="277"/>
      <c r="K21" s="277"/>
      <c r="L21" s="277"/>
      <c r="M21" s="277"/>
      <c r="N21" s="277"/>
      <c r="O21" s="235"/>
      <c r="P21" s="235"/>
      <c r="Q21" s="235"/>
      <c r="R21" s="235"/>
      <c r="S21" s="235"/>
      <c r="T21" s="235"/>
      <c r="U21" s="285" t="s">
        <v>21</v>
      </c>
      <c r="V21" s="235"/>
      <c r="W21" s="235"/>
      <c r="X21" s="270"/>
    </row>
    <row r="22" spans="1:24">
      <c r="A22" s="273"/>
      <c r="B22" s="122" t="s">
        <v>3</v>
      </c>
      <c r="C22" s="313">
        <v>120</v>
      </c>
      <c r="D22" s="122" t="s">
        <v>48</v>
      </c>
      <c r="E22" s="276"/>
      <c r="F22" s="276"/>
      <c r="G22" s="276"/>
      <c r="H22" s="276"/>
      <c r="I22" s="276"/>
      <c r="J22" s="277"/>
      <c r="K22" s="277"/>
      <c r="L22" s="277"/>
      <c r="M22" s="277"/>
      <c r="N22" s="277"/>
      <c r="O22" s="235"/>
      <c r="P22" s="235"/>
      <c r="Q22" s="235"/>
      <c r="R22" s="235"/>
      <c r="S22" s="235"/>
      <c r="T22" s="235"/>
      <c r="U22" s="235"/>
      <c r="V22" s="235"/>
      <c r="W22" s="235"/>
      <c r="X22" s="270"/>
    </row>
    <row r="23" spans="1:24">
      <c r="A23" s="273"/>
      <c r="B23" s="122" t="s">
        <v>4</v>
      </c>
      <c r="C23" s="313">
        <v>180</v>
      </c>
      <c r="D23" s="122" t="s">
        <v>46</v>
      </c>
      <c r="E23" s="276"/>
      <c r="F23" s="276"/>
      <c r="G23" s="276"/>
      <c r="H23" s="276"/>
      <c r="I23" s="276"/>
      <c r="J23" s="277"/>
      <c r="K23" s="277"/>
      <c r="L23" s="277"/>
      <c r="M23" s="277"/>
      <c r="N23" s="277"/>
      <c r="O23" s="235"/>
      <c r="P23" s="235"/>
      <c r="Q23" s="235"/>
      <c r="R23" s="235"/>
      <c r="S23" s="235"/>
      <c r="T23" s="235"/>
      <c r="U23" s="235"/>
      <c r="V23" s="235"/>
      <c r="W23" s="235"/>
      <c r="X23" s="270"/>
    </row>
    <row r="24" spans="1:24">
      <c r="A24" s="273"/>
      <c r="B24" s="286"/>
      <c r="C24" s="286"/>
      <c r="D24" s="276"/>
      <c r="E24" s="276"/>
      <c r="F24" s="276"/>
      <c r="G24" s="276"/>
      <c r="H24" s="276"/>
      <c r="I24" s="276"/>
      <c r="J24" s="277"/>
      <c r="K24" s="277"/>
      <c r="L24" s="277"/>
      <c r="M24" s="277"/>
      <c r="N24" s="277"/>
      <c r="O24" s="235"/>
      <c r="P24" s="239" t="s">
        <v>0</v>
      </c>
      <c r="Q24" s="235"/>
      <c r="R24" s="235"/>
      <c r="S24" s="235"/>
      <c r="T24" s="235"/>
      <c r="U24" s="235"/>
      <c r="V24" s="235"/>
      <c r="W24" s="235"/>
      <c r="X24" s="270"/>
    </row>
    <row r="25" spans="1:24">
      <c r="A25" s="273"/>
      <c r="B25" s="332" t="s">
        <v>84</v>
      </c>
      <c r="C25" s="333">
        <f>90-($C$27+$C$20)</f>
        <v>69.744508089192664</v>
      </c>
      <c r="D25" s="333">
        <f>C25*PI()/180</f>
        <v>1.217271301340231</v>
      </c>
      <c r="E25" s="334" t="s">
        <v>26</v>
      </c>
      <c r="F25" s="276"/>
      <c r="G25" s="276"/>
      <c r="H25" s="276"/>
      <c r="I25" s="276"/>
      <c r="J25" s="277"/>
      <c r="K25" s="277"/>
      <c r="L25" s="277"/>
      <c r="M25" s="277"/>
      <c r="N25" s="277"/>
      <c r="O25" s="279" t="s">
        <v>21</v>
      </c>
      <c r="P25" s="235"/>
      <c r="Q25" s="235"/>
      <c r="R25" s="235"/>
      <c r="S25" s="235"/>
      <c r="T25" s="235"/>
      <c r="U25" s="235"/>
      <c r="V25" s="235"/>
      <c r="W25" s="235"/>
      <c r="X25" s="270"/>
    </row>
    <row r="26" spans="1:24" s="68" customFormat="1">
      <c r="A26" s="287"/>
      <c r="B26" s="335" t="s">
        <v>85</v>
      </c>
      <c r="C26" s="336">
        <f>ACOS((C14-C18)/C17)*180/PI()</f>
        <v>69.904121845429287</v>
      </c>
      <c r="D26" s="336">
        <f>C26*PI()/180</f>
        <v>1.2200570869180356</v>
      </c>
      <c r="E26" s="334" t="s">
        <v>17</v>
      </c>
      <c r="F26" s="288"/>
      <c r="G26" s="288"/>
      <c r="H26" s="288"/>
      <c r="I26" s="288"/>
      <c r="J26" s="289"/>
      <c r="K26" s="289"/>
      <c r="L26" s="289"/>
      <c r="M26" s="289"/>
      <c r="N26" s="289"/>
      <c r="O26" s="290"/>
      <c r="P26" s="290"/>
      <c r="Q26" s="279" t="s">
        <v>21</v>
      </c>
      <c r="R26" s="290"/>
      <c r="S26" s="290"/>
      <c r="T26" s="290"/>
      <c r="U26" s="290"/>
      <c r="V26" s="290"/>
      <c r="W26" s="290"/>
      <c r="X26" s="291"/>
    </row>
    <row r="27" spans="1:24" s="68" customFormat="1" ht="10.5">
      <c r="A27" s="292"/>
      <c r="B27" s="335" t="s">
        <v>86</v>
      </c>
      <c r="C27" s="337">
        <f>ASIN(C21/(C22+C23))*180/PI()</f>
        <v>6.2192484428808648</v>
      </c>
      <c r="D27" s="338"/>
      <c r="E27" s="334" t="s">
        <v>27</v>
      </c>
      <c r="F27" s="288"/>
      <c r="G27" s="288"/>
      <c r="H27" s="288"/>
      <c r="I27" s="288"/>
      <c r="J27" s="289"/>
      <c r="K27" s="289"/>
      <c r="L27" s="289"/>
      <c r="M27" s="289"/>
      <c r="N27" s="289"/>
      <c r="O27" s="290"/>
      <c r="P27" s="290"/>
      <c r="Q27" s="290"/>
      <c r="R27" s="290"/>
      <c r="S27" s="290"/>
      <c r="T27" s="290"/>
      <c r="U27" s="290"/>
      <c r="V27" s="290"/>
      <c r="W27" s="290"/>
      <c r="X27" s="291"/>
    </row>
    <row r="28" spans="1:24">
      <c r="A28" s="293"/>
      <c r="B28" s="294" t="s">
        <v>50</v>
      </c>
      <c r="C28" s="295">
        <f>90-($C$27+$C$20)</f>
        <v>69.744508089192664</v>
      </c>
      <c r="D28" s="296">
        <f>C28*PI()/180</f>
        <v>1.217271301340231</v>
      </c>
      <c r="E28" s="334" t="s">
        <v>26</v>
      </c>
      <c r="F28" s="276"/>
      <c r="G28" s="276"/>
      <c r="H28" s="276"/>
      <c r="I28" s="276"/>
      <c r="J28" s="277"/>
      <c r="K28" s="277"/>
      <c r="L28" s="277"/>
      <c r="M28" s="277"/>
      <c r="N28" s="277"/>
      <c r="O28" s="235"/>
      <c r="P28" s="279" t="s">
        <v>21</v>
      </c>
      <c r="Q28" s="235"/>
      <c r="R28" s="235"/>
      <c r="S28" s="235"/>
      <c r="T28" s="235"/>
      <c r="U28" s="235"/>
      <c r="V28" s="235"/>
      <c r="W28" s="235"/>
      <c r="X28" s="270"/>
    </row>
    <row r="29" spans="1:24" ht="15.5">
      <c r="A29" s="273"/>
      <c r="B29" s="256" t="s">
        <v>69</v>
      </c>
      <c r="C29" s="257"/>
      <c r="D29" s="258" t="s">
        <v>70</v>
      </c>
      <c r="E29" s="259"/>
      <c r="F29" s="276"/>
      <c r="G29" s="276"/>
      <c r="H29" s="276"/>
      <c r="I29" s="276"/>
      <c r="J29" s="277"/>
      <c r="K29" s="277"/>
      <c r="L29" s="277"/>
      <c r="M29" s="253" t="s">
        <v>46</v>
      </c>
      <c r="N29" s="254" t="s">
        <v>71</v>
      </c>
      <c r="O29" s="255"/>
      <c r="P29" s="235"/>
      <c r="Q29" s="235"/>
      <c r="R29" s="235"/>
      <c r="S29" s="235"/>
      <c r="T29" s="235"/>
      <c r="U29" s="235"/>
      <c r="V29" s="235"/>
      <c r="W29" s="235"/>
      <c r="X29" s="270"/>
    </row>
    <row r="30" spans="1:24">
      <c r="A30" s="162" t="s">
        <v>37</v>
      </c>
      <c r="B30" s="224" t="s">
        <v>64</v>
      </c>
      <c r="C30" s="225" t="s">
        <v>65</v>
      </c>
      <c r="D30" s="226" t="s">
        <v>12</v>
      </c>
      <c r="E30" s="167" t="s">
        <v>52</v>
      </c>
      <c r="F30" s="227" t="s">
        <v>66</v>
      </c>
      <c r="G30" s="227" t="s">
        <v>67</v>
      </c>
      <c r="H30" s="227" t="s">
        <v>22</v>
      </c>
      <c r="I30" s="227" t="s">
        <v>23</v>
      </c>
      <c r="J30" s="125" t="s">
        <v>15</v>
      </c>
      <c r="K30" s="228" t="s">
        <v>68</v>
      </c>
      <c r="L30" s="245"/>
      <c r="M30" s="172" t="s">
        <v>12</v>
      </c>
      <c r="N30" s="204" t="s">
        <v>56</v>
      </c>
      <c r="O30" s="200" t="s">
        <v>55</v>
      </c>
      <c r="P30" s="200" t="s">
        <v>57</v>
      </c>
      <c r="Q30" s="202" t="s">
        <v>62</v>
      </c>
      <c r="R30" s="202" t="s">
        <v>58</v>
      </c>
      <c r="S30" s="235"/>
      <c r="T30" s="235"/>
      <c r="U30" s="235"/>
      <c r="V30" s="235"/>
      <c r="W30" s="235"/>
      <c r="X30" s="270"/>
    </row>
    <row r="31" spans="1:24">
      <c r="A31" s="163">
        <v>1</v>
      </c>
      <c r="B31" s="179">
        <v>-32</v>
      </c>
      <c r="C31" s="180">
        <f t="shared" ref="C31:C39" si="0">B31*PI()/180</f>
        <v>-0.55850536063818546</v>
      </c>
      <c r="D31" s="181">
        <f>($C$18*(1-($C$14/$C$18-$C$17/$C$18*COS($C31))^2)^0.5-$C$17*SIN($C31))</f>
        <v>85.409191926930092</v>
      </c>
      <c r="E31" s="182">
        <f t="shared" ref="E31:E55" si="1">-(D31-$D$56)</f>
        <v>0</v>
      </c>
      <c r="F31" s="183">
        <f t="shared" ref="F31:F35" si="2">90-(B31+$C$20)</f>
        <v>107.96375653207352</v>
      </c>
      <c r="G31" s="184">
        <f t="shared" ref="G31:G39" si="3">F31*PI()/180</f>
        <v>1.8843230243062177</v>
      </c>
      <c r="H31" s="184">
        <f t="shared" ref="H31:H45" si="4">$C$22*COS($G31)</f>
        <v>-37.009838977944597</v>
      </c>
      <c r="I31" s="184">
        <f t="shared" ref="I31:I35" si="5">($C$23^2-($C$22*SIN($G31)-$C$21)^2)^0.5</f>
        <v>160.41584155835719</v>
      </c>
      <c r="J31" s="184">
        <f t="shared" ref="J31:J35" si="6">H31+I31</f>
        <v>123.40600258041259</v>
      </c>
      <c r="K31" s="184">
        <f t="shared" ref="K31:K55" si="7">(J31-$J$56)</f>
        <v>0</v>
      </c>
      <c r="L31" s="246"/>
      <c r="M31" s="207">
        <f t="shared" ref="M31:M38" si="8">$C$18*(1-($C$14/$C$18-$C$17/$C$18*COS($C31))^2)^0.5-$C$17*SIN($C31)</f>
        <v>85.409191926930092</v>
      </c>
      <c r="N31" s="208">
        <f>2*($C$18^2-$C$14^2-$D31^2-$C$17^2)/(4*($C$14*$C$17)^2+(2*$C$17*$D31)^2)*$C$14*$C$17</f>
        <v>-0.6675028989021029</v>
      </c>
      <c r="O31" s="209">
        <f>(($C$18^2-$C$14^2-$D31^2-$C$17^2)^2-(2*$C$17*$D31)^2)/(4*($C$14*$C$17)^2+(2*$C$17*$D31)^2)</f>
        <v>0.41296355179110866</v>
      </c>
      <c r="P31" s="209">
        <f>-N31+(N31^2-O31)^0.5</f>
        <v>0.84804809615642573</v>
      </c>
      <c r="Q31" s="209">
        <f>ACOS(P31)</f>
        <v>0.55850536063818579</v>
      </c>
      <c r="R31" s="23">
        <f>-Q31*180/PI()</f>
        <v>-32.000000000000021</v>
      </c>
      <c r="S31" s="235"/>
      <c r="T31" s="235"/>
      <c r="U31" s="235"/>
      <c r="V31" s="235"/>
      <c r="W31" s="235"/>
      <c r="X31" s="270"/>
    </row>
    <row r="32" spans="1:24">
      <c r="A32" s="162">
        <v>2</v>
      </c>
      <c r="B32" s="91">
        <v>-30</v>
      </c>
      <c r="C32" s="168">
        <f>B32*PI()/180</f>
        <v>-0.52359877559829882</v>
      </c>
      <c r="D32" s="169">
        <f t="shared" ref="D32:D39" si="9">$C$18*(1-($C$14/$C$18-$C$17/$C$18*COS($C32))^2)^0.5-$C$17*SIN($C32)</f>
        <v>84.152075733432724</v>
      </c>
      <c r="E32" s="170">
        <f t="shared" si="1"/>
        <v>1.2571161934973674</v>
      </c>
      <c r="F32" s="135">
        <f t="shared" si="2"/>
        <v>105.96375653207352</v>
      </c>
      <c r="G32" s="136">
        <f t="shared" si="3"/>
        <v>1.8494164392663313</v>
      </c>
      <c r="H32" s="136">
        <f t="shared" si="4"/>
        <v>-33.00350849621573</v>
      </c>
      <c r="I32" s="136">
        <f t="shared" si="5"/>
        <v>159.78792602682023</v>
      </c>
      <c r="J32" s="136">
        <f t="shared" si="6"/>
        <v>126.7844175306045</v>
      </c>
      <c r="K32" s="137">
        <f t="shared" si="7"/>
        <v>3.3784149501919103</v>
      </c>
      <c r="L32" s="245"/>
      <c r="M32" s="169">
        <f t="shared" si="8"/>
        <v>84.152075733432724</v>
      </c>
      <c r="N32" s="205">
        <f t="shared" ref="N32:N55" si="10">2*($C$18^2-$C$14^2-$D32^2-$C$17^2)/(4*($C$14*$C$17)^2+(2*$C$17*$D32)^2)*$C$14*$C$17</f>
        <v>-0.66766858180980804</v>
      </c>
      <c r="O32" s="203">
        <f t="shared" ref="O32:O55" si="11">(($C$18^2-$C$14^2-$D32^2-$C$17^2)^2-(2*$C$17*$D32)^2)/(4*($C$14*$C$17)^2+(2*$C$17*$D32)^2)</f>
        <v>0.40643590631204485</v>
      </c>
      <c r="P32" s="203">
        <f t="shared" ref="P32:P49" si="12">-N32+(N32^2-O32)^0.5</f>
        <v>0.86602540378443904</v>
      </c>
      <c r="Q32" s="201">
        <f t="shared" ref="Q32:Q55" si="13">ACOS(P32)</f>
        <v>0.52359877559829804</v>
      </c>
      <c r="R32" s="38">
        <f t="shared" ref="R32:R39" si="14">-Q32*180/PI()</f>
        <v>-29.999999999999954</v>
      </c>
      <c r="S32" s="235"/>
      <c r="T32" s="235"/>
      <c r="U32" s="235"/>
      <c r="V32" s="235"/>
      <c r="W32" s="235"/>
      <c r="X32" s="270"/>
    </row>
    <row r="33" spans="1:24">
      <c r="A33" s="162">
        <v>3</v>
      </c>
      <c r="B33" s="91">
        <v>-27.771999999999998</v>
      </c>
      <c r="C33" s="168">
        <f>B33*PI()/180</f>
        <v>-0.48471283986386515</v>
      </c>
      <c r="D33" s="169">
        <f t="shared" si="9"/>
        <v>82.634839919182582</v>
      </c>
      <c r="E33" s="170">
        <f t="shared" ref="E33" si="15">-(D33-$D$56)</f>
        <v>2.7743520077475097</v>
      </c>
      <c r="F33" s="135">
        <f t="shared" ref="F33" si="16">90-(B33+$C$20)</f>
        <v>103.73575653207352</v>
      </c>
      <c r="G33" s="136">
        <f t="shared" ref="G33" si="17">F33*PI()/180</f>
        <v>1.8105305035318975</v>
      </c>
      <c r="H33" s="136">
        <f t="shared" si="4"/>
        <v>-28.493329656234362</v>
      </c>
      <c r="I33" s="136">
        <f t="shared" si="5"/>
        <v>159.1620200574888</v>
      </c>
      <c r="J33" s="136">
        <f t="shared" ref="J33" si="18">H33+I33</f>
        <v>130.66869040125445</v>
      </c>
      <c r="K33" s="137">
        <f t="shared" ref="K33" si="19">(J33-$J$56)</f>
        <v>7.2626878208418617</v>
      </c>
      <c r="L33" s="245"/>
      <c r="M33" s="169">
        <f t="shared" si="8"/>
        <v>82.634839919182582</v>
      </c>
      <c r="N33" s="205">
        <f t="shared" si="10"/>
        <v>-0.66787210367225935</v>
      </c>
      <c r="O33" s="203">
        <f t="shared" si="11"/>
        <v>0.39899162138483613</v>
      </c>
      <c r="P33" s="203">
        <f t="shared" ref="P33" si="20">-N33+(N33^2-O33)^0.5</f>
        <v>0.8848087890870896</v>
      </c>
      <c r="Q33" s="201">
        <f t="shared" ref="Q33" si="21">ACOS(P33)</f>
        <v>0.48471283986386493</v>
      </c>
      <c r="R33" s="38">
        <f t="shared" ref="R33" si="22">-Q33*180/PI()</f>
        <v>-27.771999999999984</v>
      </c>
      <c r="S33" s="235"/>
      <c r="T33" s="235"/>
      <c r="U33" s="235"/>
      <c r="V33" s="235"/>
      <c r="W33" s="235"/>
      <c r="X33" s="270"/>
    </row>
    <row r="34" spans="1:24">
      <c r="A34" s="162">
        <v>4</v>
      </c>
      <c r="B34" s="91">
        <v>-25</v>
      </c>
      <c r="C34" s="168">
        <f t="shared" si="0"/>
        <v>-0.43633231299858238</v>
      </c>
      <c r="D34" s="169">
        <f t="shared" si="9"/>
        <v>80.589886785827204</v>
      </c>
      <c r="E34" s="170">
        <f t="shared" si="1"/>
        <v>4.8193051411028875</v>
      </c>
      <c r="F34" s="135">
        <f t="shared" si="2"/>
        <v>100.96375653207352</v>
      </c>
      <c r="G34" s="136">
        <f t="shared" si="3"/>
        <v>1.7621499766666147</v>
      </c>
      <c r="H34" s="136">
        <f t="shared" si="4"/>
        <v>-22.822561373755988</v>
      </c>
      <c r="I34" s="136">
        <f t="shared" si="5"/>
        <v>158.50000398663278</v>
      </c>
      <c r="J34" s="136">
        <f t="shared" si="6"/>
        <v>135.6774426128768</v>
      </c>
      <c r="K34" s="137">
        <f t="shared" si="7"/>
        <v>12.271440032464213</v>
      </c>
      <c r="L34" s="245"/>
      <c r="M34" s="169">
        <f t="shared" si="8"/>
        <v>80.589886785827204</v>
      </c>
      <c r="N34" s="205">
        <f t="shared" si="10"/>
        <v>-0.66815258408915923</v>
      </c>
      <c r="O34" s="203">
        <f t="shared" si="11"/>
        <v>0.38970997493406057</v>
      </c>
      <c r="P34" s="203">
        <f t="shared" si="12"/>
        <v>0.90630778703664983</v>
      </c>
      <c r="Q34" s="201">
        <f t="shared" si="13"/>
        <v>0.43633231299858255</v>
      </c>
      <c r="R34" s="38">
        <f t="shared" si="14"/>
        <v>-25.000000000000011</v>
      </c>
      <c r="S34" s="235"/>
      <c r="T34" s="235"/>
      <c r="U34" s="235"/>
      <c r="V34" s="235"/>
      <c r="W34" s="235"/>
      <c r="X34" s="270"/>
    </row>
    <row r="35" spans="1:24">
      <c r="A35" s="162">
        <v>5</v>
      </c>
      <c r="B35" s="91">
        <v>-20</v>
      </c>
      <c r="C35" s="168">
        <f t="shared" si="0"/>
        <v>-0.3490658503988659</v>
      </c>
      <c r="D35" s="169">
        <f t="shared" si="9"/>
        <v>76.513901963119409</v>
      </c>
      <c r="E35" s="170">
        <f t="shared" si="1"/>
        <v>8.8952899638106828</v>
      </c>
      <c r="F35" s="135">
        <f t="shared" si="2"/>
        <v>95.963756532073518</v>
      </c>
      <c r="G35" s="136">
        <f t="shared" si="3"/>
        <v>1.6748835140668983</v>
      </c>
      <c r="H35" s="136">
        <f t="shared" si="4"/>
        <v>-12.467920778602657</v>
      </c>
      <c r="I35" s="136">
        <f t="shared" si="5"/>
        <v>157.66097813620743</v>
      </c>
      <c r="J35" s="136">
        <f t="shared" si="6"/>
        <v>145.19305735760477</v>
      </c>
      <c r="K35" s="137">
        <f t="shared" si="7"/>
        <v>21.787054777192182</v>
      </c>
      <c r="L35" s="245"/>
      <c r="M35" s="169">
        <f t="shared" si="8"/>
        <v>76.513901963119409</v>
      </c>
      <c r="N35" s="205">
        <f t="shared" si="10"/>
        <v>-0.6687327531044186</v>
      </c>
      <c r="O35" s="203">
        <f t="shared" si="11"/>
        <v>0.37378424518064468</v>
      </c>
      <c r="P35" s="203">
        <f t="shared" si="12"/>
        <v>0.93969262078590865</v>
      </c>
      <c r="Q35" s="201">
        <f t="shared" si="13"/>
        <v>0.34906585039886506</v>
      </c>
      <c r="R35" s="38">
        <f t="shared" si="14"/>
        <v>-19.999999999999954</v>
      </c>
      <c r="S35" s="235"/>
      <c r="T35" s="235"/>
      <c r="U35" s="235"/>
      <c r="V35" s="235"/>
      <c r="W35" s="235"/>
      <c r="X35" s="270"/>
    </row>
    <row r="36" spans="1:24">
      <c r="A36" s="162">
        <v>6</v>
      </c>
      <c r="B36" s="91">
        <v>-15</v>
      </c>
      <c r="C36" s="168">
        <f t="shared" si="0"/>
        <v>-0.26179938779914941</v>
      </c>
      <c r="D36" s="169">
        <f t="shared" si="9"/>
        <v>72.018555307612814</v>
      </c>
      <c r="E36" s="170">
        <f t="shared" si="1"/>
        <v>13.390636619317277</v>
      </c>
      <c r="F36" s="135">
        <f>90-(B36+$C$20)</f>
        <v>90.963756532073518</v>
      </c>
      <c r="G36" s="136">
        <f t="shared" si="3"/>
        <v>1.5876170514671817</v>
      </c>
      <c r="H36" s="136">
        <f t="shared" si="4"/>
        <v>-2.0183917779877354</v>
      </c>
      <c r="I36" s="136">
        <f>($C$23^2-($C$22*SIN($G36)-$C$21)^2)^0.5</f>
        <v>157.31090387493916</v>
      </c>
      <c r="J36" s="136">
        <f>H36+I36</f>
        <v>155.29251209695141</v>
      </c>
      <c r="K36" s="137">
        <f t="shared" si="7"/>
        <v>31.886509516538823</v>
      </c>
      <c r="L36" s="245"/>
      <c r="M36" s="169">
        <f t="shared" si="8"/>
        <v>72.018555307612814</v>
      </c>
      <c r="N36" s="205">
        <f t="shared" si="10"/>
        <v>-0.66940483075131518</v>
      </c>
      <c r="O36" s="203">
        <f t="shared" si="11"/>
        <v>0.36017812663849641</v>
      </c>
      <c r="P36" s="203">
        <f t="shared" si="12"/>
        <v>0.96592582628906887</v>
      </c>
      <c r="Q36" s="201">
        <f t="shared" si="13"/>
        <v>0.26179938779914713</v>
      </c>
      <c r="R36" s="38">
        <f t="shared" si="14"/>
        <v>-14.999999999999869</v>
      </c>
      <c r="S36" s="238"/>
      <c r="T36" s="235"/>
      <c r="U36" s="235"/>
      <c r="V36" s="235"/>
      <c r="W36" s="235"/>
      <c r="X36" s="270"/>
    </row>
    <row r="37" spans="1:24">
      <c r="A37" s="162">
        <v>7</v>
      </c>
      <c r="B37" s="91">
        <v>-10</v>
      </c>
      <c r="C37" s="168">
        <f t="shared" si="0"/>
        <v>-0.17453292519943295</v>
      </c>
      <c r="D37" s="169">
        <f t="shared" si="9"/>
        <v>67.185646450614229</v>
      </c>
      <c r="E37" s="170">
        <f t="shared" si="1"/>
        <v>18.223545476315863</v>
      </c>
      <c r="F37" s="135">
        <f>90-(B37+$C$20)</f>
        <v>85.963756532073518</v>
      </c>
      <c r="G37" s="136">
        <f t="shared" si="3"/>
        <v>1.5003505888674653</v>
      </c>
      <c r="H37" s="136">
        <f t="shared" si="4"/>
        <v>8.4464984027959229</v>
      </c>
      <c r="I37" s="136">
        <f>($C$23^2-($C$22*SIN($G37)-$C$21)^2)^0.5</f>
        <v>157.4666542163331</v>
      </c>
      <c r="J37" s="136">
        <f>H37+I37</f>
        <v>165.91315261912902</v>
      </c>
      <c r="K37" s="137">
        <f t="shared" si="7"/>
        <v>42.507150038716432</v>
      </c>
      <c r="L37" s="247"/>
      <c r="M37" s="169">
        <f t="shared" si="8"/>
        <v>67.185646450614229</v>
      </c>
      <c r="N37" s="205">
        <f t="shared" si="10"/>
        <v>-0.67016366054223053</v>
      </c>
      <c r="O37" s="203">
        <f t="shared" si="11"/>
        <v>0.35011842698510615</v>
      </c>
      <c r="P37" s="203">
        <f t="shared" si="12"/>
        <v>0.98480775301220813</v>
      </c>
      <c r="Q37" s="201">
        <f t="shared" si="13"/>
        <v>0.17453292519943253</v>
      </c>
      <c r="R37" s="38">
        <f t="shared" si="14"/>
        <v>-9.9999999999999769</v>
      </c>
      <c r="S37" s="238"/>
      <c r="T37" s="235"/>
      <c r="U37" s="235"/>
      <c r="V37" s="235"/>
      <c r="W37" s="235"/>
      <c r="X37" s="270"/>
    </row>
    <row r="38" spans="1:24">
      <c r="A38" s="162">
        <v>8</v>
      </c>
      <c r="B38" s="91">
        <v>-5</v>
      </c>
      <c r="C38" s="168">
        <f t="shared" si="0"/>
        <v>-8.7266462599716474E-2</v>
      </c>
      <c r="D38" s="169">
        <f t="shared" si="9"/>
        <v>62.085250245791023</v>
      </c>
      <c r="E38" s="170">
        <f t="shared" si="1"/>
        <v>23.323941681139068</v>
      </c>
      <c r="F38" s="135">
        <f t="shared" ref="F38:F39" si="23">90-(B38+$C$20)</f>
        <v>80.963756532073518</v>
      </c>
      <c r="G38" s="136">
        <f t="shared" si="3"/>
        <v>1.4130841262677487</v>
      </c>
      <c r="H38" s="136">
        <f t="shared" si="4"/>
        <v>18.847105630599152</v>
      </c>
      <c r="I38" s="136">
        <f t="shared" ref="I38:I56" si="24">($C$23^2-($C$22*SIN($G38)-$C$21)^2)^0.5</f>
        <v>158.12071038856112</v>
      </c>
      <c r="J38" s="136">
        <f t="shared" ref="J38:J56" si="25">H38+I38</f>
        <v>176.96781601916027</v>
      </c>
      <c r="K38" s="137">
        <f t="shared" si="7"/>
        <v>53.561813438747677</v>
      </c>
      <c r="L38" s="245"/>
      <c r="M38" s="172">
        <f t="shared" si="8"/>
        <v>62.085250245791023</v>
      </c>
      <c r="N38" s="205">
        <f t="shared" si="10"/>
        <v>-0.67100208792513483</v>
      </c>
      <c r="O38" s="203">
        <f t="shared" si="11"/>
        <v>0.34449356829291705</v>
      </c>
      <c r="P38" s="203">
        <f t="shared" si="12"/>
        <v>0.99619469809174577</v>
      </c>
      <c r="Q38" s="201">
        <f t="shared" si="13"/>
        <v>8.7266462599713712E-2</v>
      </c>
      <c r="R38" s="38">
        <f t="shared" si="14"/>
        <v>-4.9999999999998419</v>
      </c>
      <c r="S38" s="238"/>
      <c r="T38" s="235"/>
      <c r="U38" s="235"/>
      <c r="V38" s="235"/>
      <c r="W38" s="235"/>
      <c r="X38" s="270"/>
    </row>
    <row r="39" spans="1:24">
      <c r="A39" s="162">
        <v>9</v>
      </c>
      <c r="B39" s="185">
        <v>0</v>
      </c>
      <c r="C39" s="180">
        <f t="shared" si="0"/>
        <v>0</v>
      </c>
      <c r="D39" s="181">
        <f t="shared" si="9"/>
        <v>56.775940876774975</v>
      </c>
      <c r="E39" s="182">
        <f t="shared" si="1"/>
        <v>28.633251050155117</v>
      </c>
      <c r="F39" s="183">
        <f t="shared" si="23"/>
        <v>75.963756532073518</v>
      </c>
      <c r="G39" s="184">
        <f t="shared" si="3"/>
        <v>1.3258176636680323</v>
      </c>
      <c r="H39" s="184">
        <f t="shared" si="4"/>
        <v>29.104275004359973</v>
      </c>
      <c r="I39" s="184">
        <f t="shared" si="24"/>
        <v>159.24170409997188</v>
      </c>
      <c r="J39" s="184">
        <f t="shared" si="25"/>
        <v>188.34597910433186</v>
      </c>
      <c r="K39" s="184">
        <f t="shared" si="7"/>
        <v>64.93997652391927</v>
      </c>
      <c r="L39" s="246"/>
      <c r="M39" s="128">
        <f>$C$18*(1-($C$14/$C$18-$C$17/$C$18*COS($C39))^2)^0.5-$C$17*SIN($C39)</f>
        <v>56.775940876774975</v>
      </c>
      <c r="N39" s="210">
        <f t="shared" si="10"/>
        <v>-0.67190997369330607</v>
      </c>
      <c r="O39" s="211">
        <f t="shared" si="11"/>
        <v>0.34381994738661215</v>
      </c>
      <c r="P39" s="211">
        <f t="shared" si="12"/>
        <v>1</v>
      </c>
      <c r="Q39" s="211">
        <f t="shared" si="13"/>
        <v>0</v>
      </c>
      <c r="R39" s="23">
        <f t="shared" si="14"/>
        <v>0</v>
      </c>
      <c r="S39" s="298"/>
      <c r="T39" s="235"/>
      <c r="U39" s="235"/>
      <c r="V39" s="235"/>
      <c r="W39" s="235"/>
      <c r="X39" s="270"/>
    </row>
    <row r="40" spans="1:24">
      <c r="A40" s="162">
        <v>10</v>
      </c>
      <c r="B40" s="91">
        <v>5</v>
      </c>
      <c r="C40" s="168">
        <f>B40*PI()/180</f>
        <v>8.7266462599716474E-2</v>
      </c>
      <c r="D40" s="169">
        <f>$C$18*(1-($C$14/$C$18-$C$17/$C$18*COS($C40))^2)^0.5-$C$17*SIN($C40)</f>
        <v>51.30468024895837</v>
      </c>
      <c r="E40" s="170">
        <f t="shared" si="1"/>
        <v>34.104511677971722</v>
      </c>
      <c r="F40" s="135">
        <f>90-(B40+$C$20)</f>
        <v>70.963756532073518</v>
      </c>
      <c r="G40" s="136">
        <f>F40*PI()/180</f>
        <v>1.238551201068316</v>
      </c>
      <c r="H40" s="136">
        <f t="shared" si="4"/>
        <v>39.139943271695884</v>
      </c>
      <c r="I40" s="136">
        <f t="shared" si="24"/>
        <v>160.77662209032758</v>
      </c>
      <c r="J40" s="136">
        <f t="shared" si="25"/>
        <v>199.91656536202345</v>
      </c>
      <c r="K40" s="137">
        <f t="shared" si="7"/>
        <v>76.510562781610858</v>
      </c>
      <c r="L40" s="245"/>
      <c r="M40" s="172">
        <f t="shared" ref="M40:M55" si="26">$C$18*(1-($C$14/$C$18-$C$17/$C$18*COS($C40))^2)^0.5-$C$17*SIN($C40)</f>
        <v>51.30468024895837</v>
      </c>
      <c r="N40" s="205">
        <f t="shared" si="10"/>
        <v>-0.67287332004451461</v>
      </c>
      <c r="O40" s="203">
        <f t="shared" si="11"/>
        <v>0.34822179132536724</v>
      </c>
      <c r="P40" s="203">
        <f t="shared" si="12"/>
        <v>0.99619469809174577</v>
      </c>
      <c r="Q40" s="201">
        <f t="shared" si="13"/>
        <v>8.7266462599713712E-2</v>
      </c>
      <c r="R40" s="218">
        <f>Q40*180/PI()</f>
        <v>4.9999999999998419</v>
      </c>
      <c r="S40" s="298"/>
      <c r="T40" s="235"/>
      <c r="U40" s="235"/>
      <c r="V40" s="235"/>
      <c r="W40" s="235"/>
      <c r="X40" s="270"/>
    </row>
    <row r="41" spans="1:24">
      <c r="A41" s="162">
        <v>11</v>
      </c>
      <c r="B41" s="91">
        <v>10</v>
      </c>
      <c r="C41" s="171">
        <f t="shared" ref="C41:C56" si="27">B41*PI()/180</f>
        <v>0.17453292519943295</v>
      </c>
      <c r="D41" s="172">
        <f t="shared" ref="D41:D56" si="28">$C$18*(1-($C$14/$C$18-$C$17/$C$18*COS($C41))^2)^0.5-$C$17*SIN($C41)</f>
        <v>45.706553104110967</v>
      </c>
      <c r="E41" s="170">
        <f t="shared" si="1"/>
        <v>39.702638822819125</v>
      </c>
      <c r="F41" s="141">
        <f t="shared" ref="F41:F56" si="29">90-(B41+$C$20)</f>
        <v>65.963756532073518</v>
      </c>
      <c r="G41" s="142">
        <f t="shared" ref="G41:G56" si="30">F41*PI()/180</f>
        <v>1.1512847384685994</v>
      </c>
      <c r="H41" s="142">
        <f t="shared" si="4"/>
        <v>48.877732937390306</v>
      </c>
      <c r="I41" s="142">
        <f t="shared" si="24"/>
        <v>162.65432386115492</v>
      </c>
      <c r="J41" s="142">
        <f t="shared" si="25"/>
        <v>211.53205679854523</v>
      </c>
      <c r="K41" s="137">
        <f t="shared" si="7"/>
        <v>88.126054218132637</v>
      </c>
      <c r="L41" s="248"/>
      <c r="M41" s="169">
        <f t="shared" si="26"/>
        <v>45.706553104110967</v>
      </c>
      <c r="N41" s="205">
        <f t="shared" si="10"/>
        <v>-0.67387353955700735</v>
      </c>
      <c r="O41" s="203">
        <f t="shared" si="11"/>
        <v>0.35742546221808519</v>
      </c>
      <c r="P41" s="203">
        <f t="shared" si="12"/>
        <v>0.98480775301220813</v>
      </c>
      <c r="Q41" s="201">
        <f t="shared" si="13"/>
        <v>0.17453292519943253</v>
      </c>
      <c r="R41" s="38">
        <f t="shared" ref="R41:R55" si="31">Q41*180/PI()</f>
        <v>9.9999999999999769</v>
      </c>
      <c r="S41" s="238"/>
      <c r="T41" s="235"/>
      <c r="U41" s="235"/>
      <c r="V41" s="235"/>
      <c r="W41" s="235"/>
      <c r="X41" s="270"/>
    </row>
    <row r="42" spans="1:24">
      <c r="A42" s="162">
        <v>12</v>
      </c>
      <c r="B42" s="91">
        <v>15</v>
      </c>
      <c r="C42" s="168">
        <f t="shared" si="27"/>
        <v>0.26179938779914941</v>
      </c>
      <c r="D42" s="169">
        <f t="shared" si="28"/>
        <v>40.004407481236996</v>
      </c>
      <c r="E42" s="170">
        <f t="shared" si="1"/>
        <v>45.404784445693096</v>
      </c>
      <c r="F42" s="135">
        <f t="shared" si="29"/>
        <v>60.963756532073525</v>
      </c>
      <c r="G42" s="136">
        <f t="shared" si="30"/>
        <v>1.0640182758688832</v>
      </c>
      <c r="H42" s="136">
        <f t="shared" si="4"/>
        <v>58.243533542249082</v>
      </c>
      <c r="I42" s="136">
        <f t="shared" si="24"/>
        <v>164.78986463254998</v>
      </c>
      <c r="J42" s="136">
        <f t="shared" si="25"/>
        <v>223.03339817479906</v>
      </c>
      <c r="K42" s="137">
        <f t="shared" si="7"/>
        <v>99.627395594386471</v>
      </c>
      <c r="L42" s="245"/>
      <c r="M42" s="169">
        <f t="shared" si="26"/>
        <v>40.004407481236996</v>
      </c>
      <c r="N42" s="205">
        <f t="shared" si="10"/>
        <v>-0.67488690766856119</v>
      </c>
      <c r="O42" s="203">
        <f t="shared" si="11"/>
        <v>0.37076868599063878</v>
      </c>
      <c r="P42" s="203">
        <f t="shared" si="12"/>
        <v>0.96592582628906842</v>
      </c>
      <c r="Q42" s="201">
        <f t="shared" si="13"/>
        <v>0.26179938779914891</v>
      </c>
      <c r="R42" s="38">
        <f t="shared" si="31"/>
        <v>14.99999999999997</v>
      </c>
      <c r="S42" s="238"/>
      <c r="T42" s="235"/>
      <c r="U42" s="235"/>
      <c r="V42" s="235"/>
      <c r="W42" s="235"/>
      <c r="X42" s="270"/>
    </row>
    <row r="43" spans="1:24">
      <c r="A43" s="162">
        <v>13</v>
      </c>
      <c r="B43" s="91">
        <v>20</v>
      </c>
      <c r="C43" s="168">
        <f t="shared" si="27"/>
        <v>0.3490658503988659</v>
      </c>
      <c r="D43" s="169">
        <f t="shared" si="28"/>
        <v>34.208346652500708</v>
      </c>
      <c r="E43" s="170">
        <f t="shared" si="1"/>
        <v>51.200845274429383</v>
      </c>
      <c r="F43" s="135">
        <f t="shared" si="29"/>
        <v>55.963756532073525</v>
      </c>
      <c r="G43" s="136">
        <f t="shared" si="30"/>
        <v>0.9767518132691666</v>
      </c>
      <c r="H43" s="136">
        <f t="shared" si="4"/>
        <v>67.166065688444291</v>
      </c>
      <c r="I43" s="136">
        <f t="shared" si="24"/>
        <v>167.08908725078089</v>
      </c>
      <c r="J43" s="136">
        <f t="shared" si="25"/>
        <v>234.25515293922518</v>
      </c>
      <c r="K43" s="137">
        <f t="shared" si="7"/>
        <v>110.84915035881259</v>
      </c>
      <c r="L43" s="249"/>
      <c r="M43" s="169">
        <f t="shared" si="26"/>
        <v>34.208346652500708</v>
      </c>
      <c r="N43" s="205">
        <f t="shared" si="10"/>
        <v>-0.67588423162615963</v>
      </c>
      <c r="O43" s="203">
        <f t="shared" si="11"/>
        <v>0.38722462836982263</v>
      </c>
      <c r="P43" s="203">
        <f t="shared" si="12"/>
        <v>0.93969262078590865</v>
      </c>
      <c r="Q43" s="201">
        <f t="shared" si="13"/>
        <v>0.34906585039886506</v>
      </c>
      <c r="R43" s="38">
        <f t="shared" si="31"/>
        <v>19.999999999999954</v>
      </c>
      <c r="S43" s="238"/>
      <c r="T43" s="235"/>
      <c r="U43" s="235"/>
      <c r="V43" s="235"/>
      <c r="W43" s="235"/>
      <c r="X43" s="270"/>
    </row>
    <row r="44" spans="1:24">
      <c r="A44" s="162">
        <v>14</v>
      </c>
      <c r="B44" s="91">
        <v>25</v>
      </c>
      <c r="C44" s="168">
        <f t="shared" si="27"/>
        <v>0.43633231299858238</v>
      </c>
      <c r="D44" s="169">
        <f t="shared" si="28"/>
        <v>28.314894811672161</v>
      </c>
      <c r="E44" s="170">
        <f t="shared" si="1"/>
        <v>57.09429711525793</v>
      </c>
      <c r="F44" s="135">
        <f t="shared" si="29"/>
        <v>50.963756532073525</v>
      </c>
      <c r="G44" s="136">
        <f t="shared" si="30"/>
        <v>0.88948535066945011</v>
      </c>
      <c r="H44" s="136">
        <f t="shared" si="4"/>
        <v>75.577423518771127</v>
      </c>
      <c r="I44" s="136">
        <f t="shared" si="24"/>
        <v>169.45302932475383</v>
      </c>
      <c r="J44" s="136">
        <f t="shared" si="25"/>
        <v>245.03045284352496</v>
      </c>
      <c r="K44" s="137">
        <f t="shared" si="7"/>
        <v>121.62445026311237</v>
      </c>
      <c r="L44" s="250"/>
      <c r="M44" s="169">
        <f t="shared" si="26"/>
        <v>28.314894811672161</v>
      </c>
      <c r="N44" s="205">
        <f t="shared" si="10"/>
        <v>-0.67683074370975416</v>
      </c>
      <c r="O44" s="203">
        <f t="shared" si="11"/>
        <v>0.40544014221664476</v>
      </c>
      <c r="P44" s="203">
        <f t="shared" si="12"/>
        <v>0.90630778703665027</v>
      </c>
      <c r="Q44" s="201">
        <f t="shared" si="13"/>
        <v>0.43633231299858166</v>
      </c>
      <c r="R44" s="38">
        <f t="shared" si="31"/>
        <v>24.999999999999961</v>
      </c>
      <c r="S44" s="238"/>
      <c r="T44" s="235"/>
      <c r="U44" s="235"/>
      <c r="V44" s="235"/>
      <c r="W44" s="235"/>
      <c r="X44" s="270"/>
    </row>
    <row r="45" spans="1:24">
      <c r="A45" s="162">
        <v>15</v>
      </c>
      <c r="B45" s="260">
        <v>27.771999999999998</v>
      </c>
      <c r="C45" s="212">
        <f t="shared" si="27"/>
        <v>0.48471283986386515</v>
      </c>
      <c r="D45" s="213">
        <f t="shared" si="28"/>
        <v>24.999476440326589</v>
      </c>
      <c r="E45" s="214">
        <f t="shared" si="1"/>
        <v>60.409715486603503</v>
      </c>
      <c r="F45" s="213">
        <f t="shared" si="29"/>
        <v>48.191756532073526</v>
      </c>
      <c r="G45" s="212">
        <f t="shared" si="30"/>
        <v>0.84110482380416729</v>
      </c>
      <c r="H45" s="212">
        <f t="shared" si="4"/>
        <v>79.996766303965146</v>
      </c>
      <c r="I45" s="212">
        <f t="shared" si="24"/>
        <v>170.7547872055703</v>
      </c>
      <c r="J45" s="212">
        <f t="shared" si="25"/>
        <v>250.75155350953543</v>
      </c>
      <c r="K45" s="212">
        <f t="shared" si="7"/>
        <v>127.34555092912284</v>
      </c>
      <c r="L45" s="250"/>
      <c r="M45" s="213">
        <f t="shared" si="26"/>
        <v>24.999476440326589</v>
      </c>
      <c r="N45" s="215">
        <f t="shared" si="10"/>
        <v>-0.67731904459742986</v>
      </c>
      <c r="O45" s="216">
        <f t="shared" si="11"/>
        <v>0.41570909410599088</v>
      </c>
      <c r="P45" s="216">
        <f t="shared" si="12"/>
        <v>0.8848087890870896</v>
      </c>
      <c r="Q45" s="216">
        <f t="shared" si="13"/>
        <v>0.48471283986386493</v>
      </c>
      <c r="R45" s="45">
        <f t="shared" si="31"/>
        <v>27.771999999999984</v>
      </c>
      <c r="S45" s="238"/>
      <c r="T45" s="235"/>
      <c r="U45" s="235"/>
      <c r="V45" s="235"/>
      <c r="W45" s="235"/>
      <c r="X45" s="270"/>
    </row>
    <row r="46" spans="1:24">
      <c r="A46" s="162">
        <v>16</v>
      </c>
      <c r="B46" s="91">
        <v>30</v>
      </c>
      <c r="C46" s="168">
        <f t="shared" si="27"/>
        <v>0.52359877559829882</v>
      </c>
      <c r="D46" s="169">
        <f t="shared" si="28"/>
        <v>22.305491349167816</v>
      </c>
      <c r="E46" s="170">
        <f t="shared" si="1"/>
        <v>63.103700577762275</v>
      </c>
      <c r="F46" s="136">
        <f t="shared" si="29"/>
        <v>45.963756532073525</v>
      </c>
      <c r="G46" s="136">
        <f t="shared" si="30"/>
        <v>0.80221888806973363</v>
      </c>
      <c r="H46" s="136">
        <f>$C$22*COS($G46)</f>
        <v>83.413591521224077</v>
      </c>
      <c r="I46" s="136">
        <f t="shared" si="24"/>
        <v>171.7818357862059</v>
      </c>
      <c r="J46" s="136">
        <f t="shared" si="25"/>
        <v>255.19542730742998</v>
      </c>
      <c r="K46" s="137">
        <f t="shared" si="7"/>
        <v>131.78942472701738</v>
      </c>
      <c r="L46" s="250"/>
      <c r="M46" s="169">
        <f t="shared" si="26"/>
        <v>22.305491349167816</v>
      </c>
      <c r="N46" s="205">
        <f t="shared" si="10"/>
        <v>-0.67768618212935483</v>
      </c>
      <c r="O46" s="203">
        <f t="shared" si="11"/>
        <v>0.423786899035418</v>
      </c>
      <c r="P46" s="203">
        <f t="shared" si="12"/>
        <v>0.86602540378443937</v>
      </c>
      <c r="Q46" s="201">
        <f t="shared" si="13"/>
        <v>0.52359877559829737</v>
      </c>
      <c r="R46" s="38">
        <f t="shared" si="31"/>
        <v>29.999999999999915</v>
      </c>
      <c r="S46" s="238"/>
      <c r="T46" s="235"/>
      <c r="U46" s="235"/>
      <c r="V46" s="235"/>
      <c r="W46" s="235"/>
      <c r="X46" s="270"/>
    </row>
    <row r="47" spans="1:24">
      <c r="A47" s="162">
        <v>17</v>
      </c>
      <c r="B47" s="91">
        <v>35</v>
      </c>
      <c r="C47" s="168">
        <f t="shared" si="27"/>
        <v>0.6108652381980153</v>
      </c>
      <c r="D47" s="169">
        <f t="shared" si="28"/>
        <v>16.14368896039089</v>
      </c>
      <c r="E47" s="170">
        <f t="shared" si="1"/>
        <v>69.265502966539202</v>
      </c>
      <c r="F47" s="135">
        <f t="shared" si="29"/>
        <v>40.963756532073525</v>
      </c>
      <c r="G47" s="136">
        <f t="shared" si="30"/>
        <v>0.71495242547001714</v>
      </c>
      <c r="H47" s="136">
        <f t="shared" ref="H47:H56" si="32">$C$22*COS($G47)</f>
        <v>90.614931725696906</v>
      </c>
      <c r="I47" s="136">
        <f t="shared" si="24"/>
        <v>173.97802014937469</v>
      </c>
      <c r="J47" s="136">
        <f t="shared" si="25"/>
        <v>264.59295187507161</v>
      </c>
      <c r="K47" s="137">
        <f t="shared" si="7"/>
        <v>141.18694929465903</v>
      </c>
      <c r="L47" s="250"/>
      <c r="M47" s="169">
        <f t="shared" si="26"/>
        <v>16.14368896039089</v>
      </c>
      <c r="N47" s="205">
        <f t="shared" si="10"/>
        <v>-0.67840495173745941</v>
      </c>
      <c r="O47" s="203">
        <f t="shared" si="11"/>
        <v>0.440423534480195</v>
      </c>
      <c r="P47" s="203">
        <f t="shared" si="12"/>
        <v>0.81915204428899169</v>
      </c>
      <c r="Q47" s="201">
        <f t="shared" si="13"/>
        <v>0.61086523819801553</v>
      </c>
      <c r="R47" s="38">
        <f t="shared" si="31"/>
        <v>35.000000000000014</v>
      </c>
      <c r="S47" s="238"/>
      <c r="T47" s="235"/>
      <c r="U47" s="235"/>
      <c r="V47" s="235"/>
      <c r="W47" s="235"/>
      <c r="X47" s="270"/>
    </row>
    <row r="48" spans="1:24">
      <c r="A48" s="162">
        <v>18</v>
      </c>
      <c r="B48" s="91">
        <v>40</v>
      </c>
      <c r="C48" s="168">
        <f t="shared" si="27"/>
        <v>0.69813170079773179</v>
      </c>
      <c r="D48" s="169">
        <f t="shared" si="28"/>
        <v>9.7698730433631056</v>
      </c>
      <c r="E48" s="170">
        <f t="shared" si="1"/>
        <v>75.639318883566986</v>
      </c>
      <c r="F48" s="135">
        <f t="shared" si="29"/>
        <v>35.963756532073525</v>
      </c>
      <c r="G48" s="136">
        <f t="shared" si="30"/>
        <v>0.62768596287030065</v>
      </c>
      <c r="H48" s="136">
        <f t="shared" si="32"/>
        <v>97.126637584945442</v>
      </c>
      <c r="I48" s="136">
        <f t="shared" si="24"/>
        <v>175.94904394724949</v>
      </c>
      <c r="J48" s="136">
        <f t="shared" si="25"/>
        <v>273.07568153219495</v>
      </c>
      <c r="K48" s="137">
        <f t="shared" si="7"/>
        <v>149.66967895178237</v>
      </c>
      <c r="L48" s="250"/>
      <c r="M48" s="169">
        <f t="shared" si="26"/>
        <v>9.7698730433631056</v>
      </c>
      <c r="N48" s="205">
        <f t="shared" si="10"/>
        <v>-0.67893613390248331</v>
      </c>
      <c r="O48" s="203">
        <f t="shared" si="11"/>
        <v>0.45336641638389424</v>
      </c>
      <c r="P48" s="203">
        <f t="shared" si="12"/>
        <v>0.76604444311897812</v>
      </c>
      <c r="Q48" s="201">
        <f t="shared" si="13"/>
        <v>0.69813170079773168</v>
      </c>
      <c r="R48" s="38">
        <f t="shared" si="31"/>
        <v>39.999999999999993</v>
      </c>
      <c r="S48" s="238"/>
      <c r="T48" s="235"/>
      <c r="U48" s="235"/>
      <c r="V48" s="235"/>
      <c r="W48" s="235"/>
      <c r="X48" s="270"/>
    </row>
    <row r="49" spans="1:24">
      <c r="A49" s="162">
        <v>19</v>
      </c>
      <c r="B49" s="91">
        <v>45</v>
      </c>
      <c r="C49" s="168">
        <f t="shared" si="27"/>
        <v>0.78539816339744828</v>
      </c>
      <c r="D49" s="169">
        <f t="shared" si="28"/>
        <v>3.0910401109009555</v>
      </c>
      <c r="E49" s="170">
        <f t="shared" si="1"/>
        <v>82.318151816029143</v>
      </c>
      <c r="F49" s="135">
        <f t="shared" si="29"/>
        <v>30.963756532073525</v>
      </c>
      <c r="G49" s="136">
        <f t="shared" si="30"/>
        <v>0.54041950027058416</v>
      </c>
      <c r="H49" s="136">
        <f t="shared" si="32"/>
        <v>102.89915108550531</v>
      </c>
      <c r="I49" s="136">
        <f t="shared" si="24"/>
        <v>177.60926830110066</v>
      </c>
      <c r="J49" s="136">
        <f t="shared" si="25"/>
        <v>280.50841938660596</v>
      </c>
      <c r="K49" s="137">
        <f t="shared" si="7"/>
        <v>157.10241680619339</v>
      </c>
      <c r="L49" s="250"/>
      <c r="M49" s="222">
        <f t="shared" si="26"/>
        <v>3.0910401109009555</v>
      </c>
      <c r="N49" s="205">
        <f t="shared" si="10"/>
        <v>-0.6792228661745735</v>
      </c>
      <c r="O49" s="203">
        <f t="shared" si="11"/>
        <v>0.46056618921800763</v>
      </c>
      <c r="P49" s="221">
        <f t="shared" si="12"/>
        <v>0.70710678118654735</v>
      </c>
      <c r="Q49" s="201">
        <f t="shared" si="13"/>
        <v>0.78539816339744861</v>
      </c>
      <c r="R49" s="219">
        <f t="shared" si="31"/>
        <v>45.000000000000021</v>
      </c>
      <c r="S49" s="299" t="s">
        <v>63</v>
      </c>
      <c r="T49" s="235"/>
      <c r="U49" s="235"/>
      <c r="V49" s="235"/>
      <c r="W49" s="235"/>
      <c r="X49" s="270"/>
    </row>
    <row r="50" spans="1:24" ht="15.5">
      <c r="A50" s="162">
        <v>20</v>
      </c>
      <c r="B50" s="91">
        <v>50</v>
      </c>
      <c r="C50" s="168">
        <f t="shared" si="27"/>
        <v>0.87266462599716477</v>
      </c>
      <c r="D50" s="169">
        <f t="shared" si="28"/>
        <v>-4.0401801540991187</v>
      </c>
      <c r="E50" s="170">
        <f t="shared" si="1"/>
        <v>89.44937208102921</v>
      </c>
      <c r="F50" s="135">
        <f t="shared" si="29"/>
        <v>25.963756532073518</v>
      </c>
      <c r="G50" s="136">
        <f t="shared" si="30"/>
        <v>0.45315303767086756</v>
      </c>
      <c r="H50" s="136">
        <f t="shared" si="32"/>
        <v>107.8885399140983</v>
      </c>
      <c r="I50" s="136">
        <f t="shared" si="24"/>
        <v>178.88137586083377</v>
      </c>
      <c r="J50" s="136">
        <f t="shared" si="25"/>
        <v>286.76991577493209</v>
      </c>
      <c r="K50" s="137">
        <f t="shared" si="7"/>
        <v>163.36391319451951</v>
      </c>
      <c r="L50" s="250"/>
      <c r="M50" s="223">
        <f t="shared" si="26"/>
        <v>-4.0401801540991187</v>
      </c>
      <c r="N50" s="205">
        <f t="shared" si="10"/>
        <v>-0.67920000175285133</v>
      </c>
      <c r="O50" s="203">
        <f t="shared" si="11"/>
        <v>0.45998678008508248</v>
      </c>
      <c r="P50" s="220">
        <f>-N50-(N50^2-O50)^0.5</f>
        <v>0.6427876096865397</v>
      </c>
      <c r="Q50" s="201">
        <f t="shared" si="13"/>
        <v>0.87266462599716421</v>
      </c>
      <c r="R50" s="38">
        <f t="shared" si="31"/>
        <v>49.999999999999964</v>
      </c>
      <c r="S50" s="299" t="s">
        <v>63</v>
      </c>
      <c r="T50" s="235"/>
      <c r="U50" s="235"/>
      <c r="V50" s="235"/>
      <c r="W50" s="235"/>
      <c r="X50" s="270"/>
    </row>
    <row r="51" spans="1:24" ht="15.5">
      <c r="A51" s="162">
        <v>21</v>
      </c>
      <c r="B51" s="91">
        <v>55</v>
      </c>
      <c r="C51" s="173">
        <f t="shared" si="27"/>
        <v>0.95993108859688125</v>
      </c>
      <c r="D51" s="174">
        <f t="shared" si="28"/>
        <v>-11.873428685349751</v>
      </c>
      <c r="E51" s="170">
        <f t="shared" si="1"/>
        <v>97.282620612279842</v>
      </c>
      <c r="F51" s="151">
        <f t="shared" si="29"/>
        <v>20.963756532073518</v>
      </c>
      <c r="G51" s="152">
        <f t="shared" si="30"/>
        <v>0.36588657507115113</v>
      </c>
      <c r="H51" s="151">
        <f t="shared" si="32"/>
        <v>112.05683180906347</v>
      </c>
      <c r="I51" s="152">
        <f t="shared" si="24"/>
        <v>179.69737529940963</v>
      </c>
      <c r="J51" s="152">
        <f t="shared" si="25"/>
        <v>291.75420710847311</v>
      </c>
      <c r="K51" s="137">
        <f t="shared" si="7"/>
        <v>168.34820452806053</v>
      </c>
      <c r="L51" s="251"/>
      <c r="M51" s="169">
        <f t="shared" si="26"/>
        <v>-11.873428685349751</v>
      </c>
      <c r="N51" s="205">
        <f t="shared" si="10"/>
        <v>-0.67878711787895774</v>
      </c>
      <c r="O51" s="203">
        <f t="shared" si="11"/>
        <v>0.44968266389085437</v>
      </c>
      <c r="P51" s="203">
        <f t="shared" ref="P51:P55" si="33">-N51-(N51^2-O51)^0.5</f>
        <v>0.57357643635104583</v>
      </c>
      <c r="Q51" s="201">
        <f t="shared" si="13"/>
        <v>0.95993108859688159</v>
      </c>
      <c r="R51" s="38">
        <f t="shared" si="31"/>
        <v>55.000000000000021</v>
      </c>
      <c r="S51" s="238"/>
      <c r="T51" s="235"/>
      <c r="U51" s="235"/>
      <c r="V51" s="235"/>
      <c r="W51" s="235"/>
      <c r="X51" s="270"/>
    </row>
    <row r="52" spans="1:24">
      <c r="A52" s="162">
        <v>22</v>
      </c>
      <c r="B52" s="91">
        <v>60</v>
      </c>
      <c r="C52" s="168">
        <f t="shared" si="27"/>
        <v>1.0471975511965976</v>
      </c>
      <c r="D52" s="169">
        <f t="shared" si="28"/>
        <v>-20.892341947331971</v>
      </c>
      <c r="E52" s="170">
        <f t="shared" si="1"/>
        <v>106.30153387426206</v>
      </c>
      <c r="F52" s="135">
        <f t="shared" si="29"/>
        <v>15.963756532073518</v>
      </c>
      <c r="G52" s="136">
        <f t="shared" si="30"/>
        <v>0.27862011247143464</v>
      </c>
      <c r="H52" s="136">
        <f t="shared" si="32"/>
        <v>115.37230355219668</v>
      </c>
      <c r="I52" s="136">
        <f t="shared" si="24"/>
        <v>179.99929577416196</v>
      </c>
      <c r="J52" s="136">
        <f t="shared" si="25"/>
        <v>295.37159932635865</v>
      </c>
      <c r="K52" s="137">
        <f t="shared" si="7"/>
        <v>171.96559674594607</v>
      </c>
      <c r="L52" s="250"/>
      <c r="M52" s="169">
        <f t="shared" si="26"/>
        <v>-20.892341947331971</v>
      </c>
      <c r="N52" s="205">
        <f t="shared" si="10"/>
        <v>-0.67786675586343614</v>
      </c>
      <c r="O52" s="203">
        <f t="shared" si="11"/>
        <v>0.42786675586343614</v>
      </c>
      <c r="P52" s="203">
        <f t="shared" si="33"/>
        <v>0.5</v>
      </c>
      <c r="Q52" s="201">
        <f t="shared" si="13"/>
        <v>1.0471975511965976</v>
      </c>
      <c r="R52" s="38">
        <f t="shared" si="31"/>
        <v>59.999999999999993</v>
      </c>
      <c r="S52" s="238"/>
      <c r="T52" s="235"/>
      <c r="U52" s="235"/>
      <c r="V52" s="235"/>
      <c r="W52" s="235"/>
      <c r="X52" s="270"/>
    </row>
    <row r="53" spans="1:24">
      <c r="A53" s="162">
        <v>23</v>
      </c>
      <c r="B53" s="91">
        <v>65</v>
      </c>
      <c r="C53" s="168">
        <f t="shared" si="27"/>
        <v>1.1344640137963142</v>
      </c>
      <c r="D53" s="169">
        <f t="shared" si="28"/>
        <v>-32.332599605942065</v>
      </c>
      <c r="E53" s="170">
        <f t="shared" si="1"/>
        <v>117.74179153287216</v>
      </c>
      <c r="F53" s="135">
        <f t="shared" si="29"/>
        <v>10.963756532073518</v>
      </c>
      <c r="G53" s="136">
        <f t="shared" si="30"/>
        <v>0.19135364987171816</v>
      </c>
      <c r="H53" s="136">
        <f t="shared" si="32"/>
        <v>117.80972240159612</v>
      </c>
      <c r="I53" s="136">
        <f t="shared" si="24"/>
        <v>179.73966502037129</v>
      </c>
      <c r="J53" s="136">
        <f t="shared" si="25"/>
        <v>297.54938742196742</v>
      </c>
      <c r="K53" s="137">
        <f t="shared" si="7"/>
        <v>174.14338484155485</v>
      </c>
      <c r="L53" s="250"/>
      <c r="M53" s="169">
        <f t="shared" si="26"/>
        <v>-32.332599605942065</v>
      </c>
      <c r="N53" s="205">
        <f t="shared" si="10"/>
        <v>-0.67619462646570239</v>
      </c>
      <c r="O53" s="203">
        <f t="shared" si="11"/>
        <v>0.39293820011394309</v>
      </c>
      <c r="P53" s="203">
        <f t="shared" si="33"/>
        <v>0.4226182617406995</v>
      </c>
      <c r="Q53" s="201">
        <f t="shared" si="13"/>
        <v>1.134464013796314</v>
      </c>
      <c r="R53" s="38">
        <f t="shared" si="31"/>
        <v>64.999999999999986</v>
      </c>
      <c r="S53" s="238"/>
      <c r="T53" s="235"/>
      <c r="U53" s="235"/>
      <c r="V53" s="235"/>
      <c r="W53" s="235"/>
      <c r="X53" s="270"/>
    </row>
    <row r="54" spans="1:24">
      <c r="A54" s="162">
        <v>24</v>
      </c>
      <c r="B54" s="91">
        <v>68</v>
      </c>
      <c r="C54" s="168">
        <f t="shared" si="27"/>
        <v>1.1868238913561442</v>
      </c>
      <c r="D54" s="169">
        <f t="shared" si="28"/>
        <v>-42.293325918446676</v>
      </c>
      <c r="E54" s="170">
        <f t="shared" si="1"/>
        <v>127.70251784537678</v>
      </c>
      <c r="F54" s="135">
        <f t="shared" si="29"/>
        <v>7.9637565320735177</v>
      </c>
      <c r="G54" s="136">
        <f t="shared" si="30"/>
        <v>0.13899377231188828</v>
      </c>
      <c r="H54" s="136">
        <f t="shared" si="32"/>
        <v>118.84270884488024</v>
      </c>
      <c r="I54" s="136">
        <f t="shared" si="24"/>
        <v>179.29864306412799</v>
      </c>
      <c r="J54" s="136">
        <f t="shared" si="25"/>
        <v>298.14135190900822</v>
      </c>
      <c r="K54" s="137">
        <f t="shared" si="7"/>
        <v>174.73534932859565</v>
      </c>
      <c r="L54" s="250"/>
      <c r="M54" s="172">
        <f t="shared" si="26"/>
        <v>-42.293325918446676</v>
      </c>
      <c r="N54" s="205">
        <f t="shared" si="10"/>
        <v>-0.67448234460489342</v>
      </c>
      <c r="O54" s="203">
        <f t="shared" si="11"/>
        <v>0.3650009670325583</v>
      </c>
      <c r="P54" s="203">
        <f t="shared" si="33"/>
        <v>0.37460659341591196</v>
      </c>
      <c r="Q54" s="201">
        <f t="shared" si="13"/>
        <v>1.1868238913561442</v>
      </c>
      <c r="R54" s="38">
        <f t="shared" si="31"/>
        <v>68</v>
      </c>
      <c r="S54" s="238"/>
      <c r="T54" s="235"/>
      <c r="U54" s="235"/>
      <c r="V54" s="235"/>
      <c r="W54" s="235"/>
      <c r="X54" s="270"/>
    </row>
    <row r="55" spans="1:24">
      <c r="A55" s="162">
        <v>25</v>
      </c>
      <c r="B55" s="185">
        <v>69.7</v>
      </c>
      <c r="C55" s="180">
        <f t="shared" si="27"/>
        <v>1.2164944886400477</v>
      </c>
      <c r="D55" s="181">
        <f t="shared" si="28"/>
        <v>-53.028135009106535</v>
      </c>
      <c r="E55" s="182">
        <f t="shared" si="1"/>
        <v>138.43732693603664</v>
      </c>
      <c r="F55" s="186">
        <f t="shared" si="29"/>
        <v>6.2637565320735149</v>
      </c>
      <c r="G55" s="187">
        <f t="shared" si="30"/>
        <v>0.10932317502798464</v>
      </c>
      <c r="H55" s="187">
        <f t="shared" si="32"/>
        <v>119.28362051816822</v>
      </c>
      <c r="I55" s="187">
        <f t="shared" si="24"/>
        <v>178.95070647282654</v>
      </c>
      <c r="J55" s="187">
        <f t="shared" si="25"/>
        <v>298.23432699099476</v>
      </c>
      <c r="K55" s="187">
        <f t="shared" si="7"/>
        <v>174.82832441058218</v>
      </c>
      <c r="L55" s="250"/>
      <c r="M55" s="217">
        <f t="shared" si="26"/>
        <v>-53.028135009106535</v>
      </c>
      <c r="N55" s="205">
        <f t="shared" si="10"/>
        <v>-0.67256758131494776</v>
      </c>
      <c r="O55" s="203">
        <f t="shared" si="11"/>
        <v>0.34631099776854063</v>
      </c>
      <c r="P55" s="203">
        <f t="shared" si="33"/>
        <v>0.34693565157325573</v>
      </c>
      <c r="Q55" s="203">
        <f t="shared" si="13"/>
        <v>1.2164944886400477</v>
      </c>
      <c r="R55" s="38">
        <f t="shared" si="31"/>
        <v>69.7</v>
      </c>
      <c r="S55" s="238"/>
      <c r="T55" s="235"/>
      <c r="U55" s="235"/>
      <c r="V55" s="235"/>
      <c r="W55" s="235"/>
      <c r="X55" s="270"/>
    </row>
    <row r="56" spans="1:24">
      <c r="A56" s="300" t="s">
        <v>45</v>
      </c>
      <c r="B56" s="176">
        <f>B31</f>
        <v>-32</v>
      </c>
      <c r="C56" s="177">
        <f t="shared" si="27"/>
        <v>-0.55850536063818546</v>
      </c>
      <c r="D56" s="176">
        <f t="shared" si="28"/>
        <v>85.409191926930092</v>
      </c>
      <c r="E56" s="178">
        <f>D56-$D$56</f>
        <v>0</v>
      </c>
      <c r="F56" s="176">
        <f t="shared" si="29"/>
        <v>107.96375653207352</v>
      </c>
      <c r="G56" s="177">
        <f t="shared" si="30"/>
        <v>1.8843230243062177</v>
      </c>
      <c r="H56" s="177">
        <f t="shared" si="32"/>
        <v>-37.009838977944597</v>
      </c>
      <c r="I56" s="177">
        <f t="shared" si="24"/>
        <v>160.41584155835719</v>
      </c>
      <c r="J56" s="177">
        <f t="shared" si="25"/>
        <v>123.40600258041259</v>
      </c>
      <c r="K56" s="177">
        <f>J56-$J$56</f>
        <v>0</v>
      </c>
      <c r="L56" s="301" t="s">
        <v>32</v>
      </c>
      <c r="M56" s="206"/>
      <c r="N56" s="277"/>
      <c r="O56" s="235"/>
      <c r="P56" s="235"/>
      <c r="Q56" s="235"/>
      <c r="R56" s="235"/>
      <c r="S56" s="235"/>
      <c r="T56" s="235"/>
      <c r="U56" s="235"/>
      <c r="V56" s="235"/>
      <c r="W56" s="235"/>
      <c r="X56" s="270"/>
    </row>
    <row r="57" spans="1:24">
      <c r="A57" s="302"/>
      <c r="B57" s="303"/>
      <c r="C57" s="303"/>
      <c r="D57" s="303"/>
      <c r="E57" s="303"/>
      <c r="F57" s="303"/>
      <c r="G57" s="303"/>
      <c r="H57" s="303"/>
      <c r="I57" s="303"/>
      <c r="J57" s="303"/>
      <c r="K57" s="303"/>
      <c r="L57" s="304"/>
      <c r="M57" s="304"/>
      <c r="N57" s="304"/>
      <c r="O57" s="305"/>
      <c r="P57" s="305"/>
      <c r="Q57" s="305"/>
      <c r="R57" s="305"/>
      <c r="S57" s="305"/>
      <c r="T57" s="305"/>
      <c r="U57" s="305"/>
      <c r="V57" s="305"/>
      <c r="W57" s="305"/>
      <c r="X57" s="306"/>
    </row>
  </sheetData>
  <sheetProtection algorithmName="SHA-512" hashValue="br4w1N4WOFYwumo72F0iZlkydxSa0elj+IehFqgo+rso0/Ltenw0qg3Ko1Gxz9l2wxf+I1IAH1/AeNOXL44Y7g==" saltValue="L/oar2ZPEsEgiWUPo1cpHA==" spinCount="100000" sheet="1" objects="1" scenarios="1"/>
  <pageMargins left="0.59055118110236227" right="0.39370078740157483" top="0.59055118110236227" bottom="0.59055118110236227" header="0" footer="0.31496062992125984"/>
  <pageSetup paperSize="9" scale="60" orientation="landscape" r:id="rId1"/>
  <headerFooter>
    <oddFooter xml:space="preserve">&amp;L&amp;10(C) Klaus-Jürgen Bladt  |  18119 Rostock
jbladt@gmx.de             |  www. jbladt.de&amp;C&amp;A&amp;R&amp;10
20.01.2022 /  &amp;D / &amp;T / &amp;F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78FA2-F62E-4BAA-96D4-522B5C7428C6}">
  <dimension ref="A45:A61"/>
  <sheetViews>
    <sheetView topLeftCell="A3" workbookViewId="0">
      <selection activeCell="A65" sqref="A65"/>
    </sheetView>
  </sheetViews>
  <sheetFormatPr baseColWidth="10" defaultRowHeight="14.5"/>
  <sheetData>
    <row r="45" spans="1:1">
      <c r="A45" s="199" t="s">
        <v>75</v>
      </c>
    </row>
    <row r="61" spans="1:1">
      <c r="A61" s="199"/>
    </row>
  </sheetData>
  <sheetProtection algorithmName="SHA-512" hashValue="GwgYdwXynryauAUwNXN3p84jIGhLSfW3AlJx5O2zKXjZJxmqwI4ZhIYsl+CbKP+XLqVKHITMHzG4qT5FdR1uwQ==" saltValue="DYKk8FugfF+GZ8WG3ySuxw==" spinCount="100000" sheet="1" objects="1" scenarios="1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6</vt:i4>
      </vt:variant>
    </vt:vector>
  </HeadingPairs>
  <TitlesOfParts>
    <vt:vector size="14" baseType="lpstr">
      <vt:lpstr>Formeln</vt:lpstr>
      <vt:lpstr>Test M=1 zu 2 </vt:lpstr>
      <vt:lpstr>Calc</vt:lpstr>
      <vt:lpstr>Calc var </vt:lpstr>
      <vt:lpstr>Calc fix</vt:lpstr>
      <vt:lpstr>Messung</vt:lpstr>
      <vt:lpstr>Calc x1</vt:lpstr>
      <vt:lpstr>Bilder</vt:lpstr>
      <vt:lpstr>Formeln!_Hlk93315240</vt:lpstr>
      <vt:lpstr>Formeln!_Hlk93315380</vt:lpstr>
      <vt:lpstr>Formeln!_Hlk93315462</vt:lpstr>
      <vt:lpstr>Formeln!_Hlk93482762</vt:lpstr>
      <vt:lpstr>'Calc x1'!_Hlk94028622</vt:lpstr>
      <vt:lpstr>Formeln!OLE_LINK1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Klaus-Jürgen Bladt</dc:creator>
  <cp:lastModifiedBy>Klaus-Jürgen Bladt</cp:lastModifiedBy>
  <cp:lastPrinted>2022-01-29T15:24:20Z</cp:lastPrinted>
  <dcterms:created xsi:type="dcterms:W3CDTF">2022-01-17T13:17:19Z</dcterms:created>
  <dcterms:modified xsi:type="dcterms:W3CDTF">2022-03-06T18:31:31Z</dcterms:modified>
</cp:coreProperties>
</file>