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CE" lockStructure="1"/>
  <bookViews>
    <workbookView xWindow="480" yWindow="120" windowWidth="27870" windowHeight="12345"/>
  </bookViews>
  <sheets>
    <sheet name="Titel" sheetId="5" r:id="rId1"/>
    <sheet name="Formula" sheetId="4" r:id="rId2"/>
    <sheet name="KInematic-Calc" sheetId="2" r:id="rId3"/>
    <sheet name="Forces-Calc" sheetId="3" r:id="rId4"/>
  </sheets>
  <definedNames>
    <definedName name="_xlnm.Print_Area" localSheetId="2">'KInematic-Calc'!$A$1:$S$65</definedName>
    <definedName name="Z_43BF05FC_3742_46CC_9529_F045A8829A34_.wvu.PrintArea" localSheetId="2" hidden="1">'KInematic-Calc'!$A$1:$S$64</definedName>
  </definedNames>
  <calcPr calcId="145621"/>
  <customWorkbookViews>
    <customWorkbookView name="Calculation" guid="{43BF05FC-3742-46CC-9529-F045A8829A34}" maximized="1" windowWidth="1916" windowHeight="840" activeSheetId="2"/>
  </customWorkbookViews>
</workbook>
</file>

<file path=xl/calcChain.xml><?xml version="1.0" encoding="utf-8"?>
<calcChain xmlns="http://schemas.openxmlformats.org/spreadsheetml/2006/main">
  <c r="G15" i="3" l="1"/>
  <c r="D15" i="2" l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I5" i="2" l="1"/>
  <c r="E7" i="2"/>
  <c r="H5" i="2" l="1"/>
  <c r="G5" i="2"/>
  <c r="G16" i="3" l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14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E10" i="3"/>
  <c r="D10" i="3"/>
  <c r="E6" i="3"/>
  <c r="D6" i="3"/>
  <c r="H15" i="3" l="1"/>
  <c r="K16" i="3"/>
  <c r="L16" i="3" s="1"/>
  <c r="N16" i="3" s="1"/>
  <c r="K23" i="3"/>
  <c r="L23" i="3" s="1"/>
  <c r="N23" i="3" s="1"/>
  <c r="K35" i="3"/>
  <c r="L35" i="3" s="1"/>
  <c r="N35" i="3" s="1"/>
  <c r="K19" i="3"/>
  <c r="L19" i="3" s="1"/>
  <c r="N19" i="3" s="1"/>
  <c r="K31" i="3"/>
  <c r="L31" i="3" s="1"/>
  <c r="N31" i="3" s="1"/>
  <c r="K15" i="3"/>
  <c r="L15" i="3" s="1"/>
  <c r="N15" i="3" s="1"/>
  <c r="K27" i="3"/>
  <c r="L27" i="3" s="1"/>
  <c r="N27" i="3" s="1"/>
  <c r="K14" i="3"/>
  <c r="L14" i="3" s="1"/>
  <c r="N14" i="3" s="1"/>
  <c r="K34" i="3"/>
  <c r="L34" i="3" s="1"/>
  <c r="N34" i="3" s="1"/>
  <c r="K30" i="3"/>
  <c r="L30" i="3" s="1"/>
  <c r="N30" i="3" s="1"/>
  <c r="K22" i="3"/>
  <c r="L22" i="3" s="1"/>
  <c r="N22" i="3" s="1"/>
  <c r="K38" i="3"/>
  <c r="L38" i="3" s="1"/>
  <c r="N38" i="3" s="1"/>
  <c r="K37" i="3"/>
  <c r="L37" i="3" s="1"/>
  <c r="N37" i="3" s="1"/>
  <c r="K33" i="3"/>
  <c r="L33" i="3" s="1"/>
  <c r="N33" i="3" s="1"/>
  <c r="K29" i="3"/>
  <c r="L29" i="3" s="1"/>
  <c r="N29" i="3" s="1"/>
  <c r="K25" i="3"/>
  <c r="L25" i="3" s="1"/>
  <c r="N25" i="3" s="1"/>
  <c r="K21" i="3"/>
  <c r="L21" i="3" s="1"/>
  <c r="N21" i="3" s="1"/>
  <c r="K17" i="3"/>
  <c r="L17" i="3" s="1"/>
  <c r="N17" i="3" s="1"/>
  <c r="K26" i="3"/>
  <c r="L26" i="3" s="1"/>
  <c r="N26" i="3" s="1"/>
  <c r="K18" i="3"/>
  <c r="L18" i="3" s="1"/>
  <c r="N18" i="3" s="1"/>
  <c r="K36" i="3"/>
  <c r="L36" i="3" s="1"/>
  <c r="N36" i="3" s="1"/>
  <c r="K32" i="3"/>
  <c r="L32" i="3" s="1"/>
  <c r="N32" i="3" s="1"/>
  <c r="K28" i="3"/>
  <c r="L28" i="3" s="1"/>
  <c r="N28" i="3" s="1"/>
  <c r="K24" i="3"/>
  <c r="L24" i="3" s="1"/>
  <c r="N24" i="3" s="1"/>
  <c r="K20" i="3"/>
  <c r="L20" i="3" s="1"/>
  <c r="N20" i="3" s="1"/>
  <c r="I33" i="3"/>
  <c r="I23" i="3"/>
  <c r="J38" i="3"/>
  <c r="J30" i="3"/>
  <c r="J22" i="3"/>
  <c r="J18" i="3"/>
  <c r="I34" i="3"/>
  <c r="I26" i="3"/>
  <c r="I18" i="3"/>
  <c r="I36" i="3"/>
  <c r="I31" i="3"/>
  <c r="I25" i="3"/>
  <c r="I20" i="3"/>
  <c r="I15" i="3"/>
  <c r="J36" i="3"/>
  <c r="J32" i="3"/>
  <c r="J28" i="3"/>
  <c r="J24" i="3"/>
  <c r="J20" i="3"/>
  <c r="J16" i="3"/>
  <c r="I14" i="3"/>
  <c r="I28" i="3"/>
  <c r="I17" i="3"/>
  <c r="J34" i="3"/>
  <c r="J26" i="3"/>
  <c r="J14" i="3"/>
  <c r="I30" i="3"/>
  <c r="I22" i="3"/>
  <c r="I37" i="3"/>
  <c r="I32" i="3"/>
  <c r="I27" i="3"/>
  <c r="I21" i="3"/>
  <c r="I16" i="3"/>
  <c r="J37" i="3"/>
  <c r="J33" i="3"/>
  <c r="J29" i="3"/>
  <c r="J25" i="3"/>
  <c r="J21" i="3"/>
  <c r="J17" i="3"/>
  <c r="I35" i="3"/>
  <c r="I29" i="3"/>
  <c r="I24" i="3"/>
  <c r="I19" i="3"/>
  <c r="I38" i="3"/>
  <c r="J35" i="3"/>
  <c r="J31" i="3"/>
  <c r="J27" i="3"/>
  <c r="J23" i="3"/>
  <c r="J19" i="3"/>
  <c r="J15" i="3"/>
  <c r="H38" i="3"/>
  <c r="H34" i="3"/>
  <c r="H30" i="3"/>
  <c r="H26" i="3"/>
  <c r="H22" i="3"/>
  <c r="H18" i="3"/>
  <c r="H37" i="3"/>
  <c r="H33" i="3"/>
  <c r="H29" i="3"/>
  <c r="H25" i="3"/>
  <c r="H21" i="3"/>
  <c r="H17" i="3"/>
  <c r="D8" i="3"/>
  <c r="H36" i="3"/>
  <c r="H32" i="3"/>
  <c r="H28" i="3"/>
  <c r="H24" i="3"/>
  <c r="H20" i="3"/>
  <c r="H16" i="3"/>
  <c r="H14" i="3"/>
  <c r="H35" i="3"/>
  <c r="H31" i="3"/>
  <c r="H27" i="3"/>
  <c r="H23" i="3"/>
  <c r="H19" i="3"/>
  <c r="E24" i="3"/>
  <c r="M24" i="3" s="1"/>
  <c r="F15" i="3"/>
  <c r="F19" i="3"/>
  <c r="F23" i="3"/>
  <c r="F27" i="3"/>
  <c r="F31" i="3"/>
  <c r="F35" i="3"/>
  <c r="F17" i="3"/>
  <c r="F21" i="3"/>
  <c r="F25" i="3"/>
  <c r="F29" i="3"/>
  <c r="F33" i="3"/>
  <c r="E8" i="3"/>
  <c r="F13" i="3"/>
  <c r="F14" i="3"/>
  <c r="D15" i="3"/>
  <c r="F16" i="3"/>
  <c r="D17" i="3"/>
  <c r="F18" i="3"/>
  <c r="D19" i="3"/>
  <c r="F20" i="3"/>
  <c r="D21" i="3"/>
  <c r="F22" i="3"/>
  <c r="D23" i="3"/>
  <c r="F24" i="3"/>
  <c r="D25" i="3"/>
  <c r="F26" i="3"/>
  <c r="D27" i="3"/>
  <c r="F28" i="3"/>
  <c r="D29" i="3"/>
  <c r="F30" i="3"/>
  <c r="D31" i="3"/>
  <c r="F32" i="3"/>
  <c r="D33" i="3"/>
  <c r="F34" i="3"/>
  <c r="D35" i="3"/>
  <c r="F36" i="3"/>
  <c r="D37" i="3"/>
  <c r="F38" i="3"/>
  <c r="E15" i="3"/>
  <c r="M15" i="3" s="1"/>
  <c r="E17" i="3"/>
  <c r="M17" i="3" s="1"/>
  <c r="E19" i="3"/>
  <c r="M19" i="3" s="1"/>
  <c r="E21" i="3"/>
  <c r="M21" i="3" s="1"/>
  <c r="E23" i="3"/>
  <c r="M23" i="3" s="1"/>
  <c r="E25" i="3"/>
  <c r="M25" i="3" s="1"/>
  <c r="E27" i="3"/>
  <c r="M27" i="3" s="1"/>
  <c r="E29" i="3"/>
  <c r="M29" i="3" s="1"/>
  <c r="E31" i="3"/>
  <c r="M31" i="3" s="1"/>
  <c r="E33" i="3"/>
  <c r="M33" i="3" s="1"/>
  <c r="E35" i="3"/>
  <c r="M35" i="3" s="1"/>
  <c r="E37" i="3"/>
  <c r="M37" i="3" s="1"/>
  <c r="E12" i="3"/>
  <c r="D13" i="3"/>
  <c r="D14" i="3"/>
  <c r="D16" i="3"/>
  <c r="D18" i="3"/>
  <c r="D20" i="3"/>
  <c r="D22" i="3"/>
  <c r="D24" i="3"/>
  <c r="D26" i="3"/>
  <c r="D28" i="3"/>
  <c r="D30" i="3"/>
  <c r="D32" i="3"/>
  <c r="D34" i="3"/>
  <c r="D36" i="3"/>
  <c r="F37" i="3"/>
  <c r="D38" i="3"/>
  <c r="E13" i="3"/>
  <c r="E14" i="3"/>
  <c r="M14" i="3" s="1"/>
  <c r="E16" i="3"/>
  <c r="M16" i="3" s="1"/>
  <c r="E18" i="3"/>
  <c r="M18" i="3" s="1"/>
  <c r="E20" i="3"/>
  <c r="M20" i="3" s="1"/>
  <c r="E22" i="3"/>
  <c r="M22" i="3" s="1"/>
  <c r="E26" i="3"/>
  <c r="M26" i="3" s="1"/>
  <c r="E28" i="3"/>
  <c r="M28" i="3" s="1"/>
  <c r="E30" i="3"/>
  <c r="M30" i="3" s="1"/>
  <c r="E32" i="3"/>
  <c r="M32" i="3" s="1"/>
  <c r="E34" i="3"/>
  <c r="M34" i="3" s="1"/>
  <c r="E36" i="3"/>
  <c r="M36" i="3" s="1"/>
  <c r="E38" i="3"/>
  <c r="M38" i="3" s="1"/>
  <c r="H7" i="2"/>
  <c r="K19" i="2"/>
  <c r="F8" i="3" l="1"/>
  <c r="Q7" i="2"/>
  <c r="E11" i="2"/>
  <c r="D11" i="2"/>
  <c r="H11" i="2"/>
  <c r="G11" i="2"/>
  <c r="Q11" i="2"/>
  <c r="P11" i="2"/>
  <c r="N11" i="2"/>
  <c r="M11" i="2"/>
  <c r="G7" i="2"/>
  <c r="N7" i="2"/>
  <c r="M7" i="2"/>
  <c r="M15" i="2" l="1"/>
  <c r="O19" i="2"/>
  <c r="N15" i="2"/>
  <c r="M19" i="2"/>
  <c r="O15" i="2"/>
  <c r="N19" i="2"/>
  <c r="H19" i="2"/>
  <c r="G15" i="2"/>
  <c r="G19" i="2"/>
  <c r="H15" i="2"/>
  <c r="I19" i="2"/>
  <c r="I15" i="2"/>
  <c r="M9" i="2"/>
  <c r="N9" i="2"/>
  <c r="K39" i="2"/>
  <c r="H39" i="2" s="1"/>
  <c r="B39" i="2"/>
  <c r="K38" i="2"/>
  <c r="N38" i="2" s="1"/>
  <c r="B38" i="2"/>
  <c r="K37" i="2"/>
  <c r="M37" i="2" s="1"/>
  <c r="B37" i="2"/>
  <c r="K36" i="2"/>
  <c r="O36" i="2" s="1"/>
  <c r="B36" i="2"/>
  <c r="K35" i="2"/>
  <c r="M35" i="2" s="1"/>
  <c r="B35" i="2"/>
  <c r="K34" i="2"/>
  <c r="B34" i="2"/>
  <c r="K33" i="2"/>
  <c r="O33" i="2" s="1"/>
  <c r="B33" i="2"/>
  <c r="K32" i="2"/>
  <c r="O32" i="2" s="1"/>
  <c r="B32" i="2"/>
  <c r="K31" i="2"/>
  <c r="M31" i="2" s="1"/>
  <c r="B31" i="2"/>
  <c r="K30" i="2"/>
  <c r="N30" i="2" s="1"/>
  <c r="B30" i="2"/>
  <c r="K29" i="2"/>
  <c r="N29" i="2" s="1"/>
  <c r="B29" i="2"/>
  <c r="K28" i="2"/>
  <c r="M28" i="2" s="1"/>
  <c r="B28" i="2"/>
  <c r="K27" i="2"/>
  <c r="N27" i="2" s="1"/>
  <c r="B27" i="2"/>
  <c r="K26" i="2"/>
  <c r="M26" i="2" s="1"/>
  <c r="B26" i="2"/>
  <c r="K25" i="2"/>
  <c r="O25" i="2" s="1"/>
  <c r="B25" i="2"/>
  <c r="K24" i="2"/>
  <c r="H24" i="2" s="1"/>
  <c r="B24" i="2"/>
  <c r="K23" i="2"/>
  <c r="H23" i="2" s="1"/>
  <c r="B23" i="2"/>
  <c r="K22" i="2"/>
  <c r="N22" i="2" s="1"/>
  <c r="B22" i="2"/>
  <c r="K21" i="2"/>
  <c r="M21" i="2" s="1"/>
  <c r="B21" i="2"/>
  <c r="K20" i="2"/>
  <c r="O20" i="2" s="1"/>
  <c r="B20" i="2"/>
  <c r="B19" i="2"/>
  <c r="K18" i="2"/>
  <c r="B18" i="2"/>
  <c r="K17" i="2"/>
  <c r="O17" i="2" s="1"/>
  <c r="B17" i="2"/>
  <c r="K16" i="2"/>
  <c r="G16" i="2" s="1"/>
  <c r="B16" i="2"/>
  <c r="Q14" i="2"/>
  <c r="P7" i="2"/>
  <c r="P21" i="2" s="1"/>
  <c r="D7" i="2"/>
  <c r="E21" i="2" s="1"/>
  <c r="I38" i="2" l="1"/>
  <c r="R34" i="2"/>
  <c r="H17" i="2"/>
  <c r="G38" i="2"/>
  <c r="I16" i="2"/>
  <c r="M22" i="2"/>
  <c r="N20" i="2"/>
  <c r="O30" i="2"/>
  <c r="R18" i="2"/>
  <c r="I17" i="2"/>
  <c r="H30" i="2"/>
  <c r="I32" i="2"/>
  <c r="M17" i="2"/>
  <c r="I22" i="2"/>
  <c r="G22" i="2"/>
  <c r="O26" i="2"/>
  <c r="N36" i="2"/>
  <c r="G36" i="2"/>
  <c r="M38" i="2"/>
  <c r="N28" i="2"/>
  <c r="M24" i="2"/>
  <c r="I33" i="2"/>
  <c r="P32" i="2"/>
  <c r="P39" i="2"/>
  <c r="R29" i="2"/>
  <c r="R36" i="2"/>
  <c r="Q25" i="2"/>
  <c r="R38" i="2"/>
  <c r="Q15" i="2"/>
  <c r="P19" i="2"/>
  <c r="O31" i="2"/>
  <c r="I29" i="2"/>
  <c r="G32" i="2"/>
  <c r="G24" i="2"/>
  <c r="I39" i="2"/>
  <c r="H34" i="2"/>
  <c r="G29" i="2"/>
  <c r="I23" i="2"/>
  <c r="H18" i="2"/>
  <c r="H36" i="2"/>
  <c r="H28" i="2"/>
  <c r="H20" i="2"/>
  <c r="I34" i="2"/>
  <c r="I18" i="2"/>
  <c r="I36" i="2"/>
  <c r="H31" i="2"/>
  <c r="G26" i="2"/>
  <c r="I20" i="2"/>
  <c r="P15" i="2"/>
  <c r="Q31" i="2"/>
  <c r="P20" i="2"/>
  <c r="R37" i="2"/>
  <c r="Q26" i="2"/>
  <c r="R15" i="2"/>
  <c r="P34" i="2"/>
  <c r="Q29" i="2"/>
  <c r="R24" i="2"/>
  <c r="P18" i="2"/>
  <c r="P36" i="2"/>
  <c r="Q27" i="2"/>
  <c r="Q38" i="2"/>
  <c r="P27" i="2"/>
  <c r="R17" i="2"/>
  <c r="R35" i="2"/>
  <c r="P29" i="2"/>
  <c r="Q24" i="2"/>
  <c r="R19" i="2"/>
  <c r="N35" i="2"/>
  <c r="O38" i="2"/>
  <c r="O22" i="2"/>
  <c r="M34" i="2"/>
  <c r="M18" i="2"/>
  <c r="N34" i="2"/>
  <c r="N26" i="2"/>
  <c r="N18" i="2"/>
  <c r="M29" i="2"/>
  <c r="N37" i="2"/>
  <c r="N21" i="2"/>
  <c r="O28" i="2"/>
  <c r="O37" i="2"/>
  <c r="O29" i="2"/>
  <c r="O21" i="2"/>
  <c r="M36" i="2"/>
  <c r="M20" i="2"/>
  <c r="H33" i="2"/>
  <c r="H25" i="2"/>
  <c r="G25" i="2"/>
  <c r="G31" i="2"/>
  <c r="G23" i="2"/>
  <c r="Q23" i="2"/>
  <c r="Q18" i="2"/>
  <c r="P30" i="2"/>
  <c r="R20" i="2"/>
  <c r="P28" i="2"/>
  <c r="Q30" i="2"/>
  <c r="R31" i="2"/>
  <c r="P25" i="2"/>
  <c r="Q20" i="2"/>
  <c r="N39" i="2"/>
  <c r="N23" i="2"/>
  <c r="M23" i="2"/>
  <c r="M33" i="2"/>
  <c r="N25" i="2"/>
  <c r="M27" i="2"/>
  <c r="O39" i="2"/>
  <c r="O23" i="2"/>
  <c r="I25" i="2"/>
  <c r="H37" i="2"/>
  <c r="H29" i="2"/>
  <c r="H21" i="2"/>
  <c r="H38" i="2"/>
  <c r="G33" i="2"/>
  <c r="I27" i="2"/>
  <c r="H22" i="2"/>
  <c r="G17" i="2"/>
  <c r="G35" i="2"/>
  <c r="G27" i="2"/>
  <c r="I30" i="2"/>
  <c r="H35" i="2"/>
  <c r="G30" i="2"/>
  <c r="I24" i="2"/>
  <c r="Q39" i="2"/>
  <c r="R26" i="2"/>
  <c r="Q19" i="2"/>
  <c r="Q34" i="2"/>
  <c r="P23" i="2"/>
  <c r="P38" i="2"/>
  <c r="Q33" i="2"/>
  <c r="R28" i="2"/>
  <c r="P22" i="2"/>
  <c r="Q17" i="2"/>
  <c r="Q35" i="2"/>
  <c r="R22" i="2"/>
  <c r="P35" i="2"/>
  <c r="R25" i="2"/>
  <c r="R39" i="2"/>
  <c r="P33" i="2"/>
  <c r="Q28" i="2"/>
  <c r="R23" i="2"/>
  <c r="P17" i="2"/>
  <c r="N31" i="2"/>
  <c r="M39" i="2"/>
  <c r="O34" i="2"/>
  <c r="O18" i="2"/>
  <c r="M30" i="2"/>
  <c r="N32" i="2"/>
  <c r="N24" i="2"/>
  <c r="N16" i="2"/>
  <c r="M25" i="2"/>
  <c r="N33" i="2"/>
  <c r="N17" i="2"/>
  <c r="O24" i="2"/>
  <c r="O35" i="2"/>
  <c r="O27" i="2"/>
  <c r="M32" i="2"/>
  <c r="M16" i="2"/>
  <c r="I35" i="2"/>
  <c r="G39" i="2"/>
  <c r="H27" i="2"/>
  <c r="Q36" i="2"/>
  <c r="I37" i="2"/>
  <c r="I21" i="2"/>
  <c r="G28" i="2"/>
  <c r="G20" i="2"/>
  <c r="G37" i="2"/>
  <c r="I31" i="2"/>
  <c r="H26" i="2"/>
  <c r="G21" i="2"/>
  <c r="H32" i="2"/>
  <c r="H16" i="2"/>
  <c r="I26" i="2"/>
  <c r="G34" i="2"/>
  <c r="I28" i="2"/>
  <c r="G18" i="2"/>
  <c r="P24" i="2"/>
  <c r="P16" i="2"/>
  <c r="P31" i="2"/>
  <c r="R21" i="2"/>
  <c r="Q37" i="2"/>
  <c r="R32" i="2"/>
  <c r="P26" i="2"/>
  <c r="Q21" i="2"/>
  <c r="R16" i="2"/>
  <c r="R30" i="2"/>
  <c r="R33" i="2"/>
  <c r="Q22" i="2"/>
  <c r="P37" i="2"/>
  <c r="Q32" i="2"/>
  <c r="R27" i="2"/>
  <c r="Q16" i="2"/>
  <c r="O16" i="2"/>
  <c r="F14" i="2"/>
  <c r="E17" i="2"/>
  <c r="F18" i="2"/>
  <c r="F22" i="2"/>
  <c r="E25" i="2"/>
  <c r="F26" i="2"/>
  <c r="E29" i="2"/>
  <c r="F30" i="2"/>
  <c r="E33" i="2"/>
  <c r="F34" i="2"/>
  <c r="E37" i="2"/>
  <c r="F38" i="2"/>
  <c r="F15" i="2"/>
  <c r="E19" i="2"/>
  <c r="F24" i="2"/>
  <c r="F28" i="2"/>
  <c r="F32" i="2"/>
  <c r="E35" i="2"/>
  <c r="F19" i="2"/>
  <c r="F23" i="2"/>
  <c r="E26" i="2"/>
  <c r="E30" i="2"/>
  <c r="F35" i="2"/>
  <c r="F39" i="2"/>
  <c r="E16" i="2"/>
  <c r="F17" i="2"/>
  <c r="E20" i="2"/>
  <c r="F21" i="2"/>
  <c r="E24" i="2"/>
  <c r="F25" i="2"/>
  <c r="E28" i="2"/>
  <c r="F29" i="2"/>
  <c r="E32" i="2"/>
  <c r="F33" i="2"/>
  <c r="E36" i="2"/>
  <c r="F37" i="2"/>
  <c r="E15" i="2"/>
  <c r="F16" i="2"/>
  <c r="F20" i="2"/>
  <c r="E23" i="2"/>
  <c r="E27" i="2"/>
  <c r="E31" i="2"/>
  <c r="F36" i="2"/>
  <c r="E39" i="2"/>
  <c r="E18" i="2"/>
  <c r="E22" i="2"/>
  <c r="F27" i="2"/>
  <c r="F31" i="2"/>
  <c r="E34" i="2"/>
  <c r="E38" i="2"/>
  <c r="R14" i="2"/>
  <c r="D9" i="2"/>
  <c r="E9" i="2"/>
  <c r="Q13" i="2"/>
  <c r="Q9" i="2"/>
  <c r="P9" i="2"/>
  <c r="I14" i="2"/>
  <c r="H9" i="2"/>
  <c r="G9" i="2"/>
  <c r="G14" i="2"/>
  <c r="O9" i="2"/>
  <c r="E14" i="2"/>
  <c r="H13" i="2"/>
  <c r="D14" i="2"/>
  <c r="O14" i="2"/>
  <c r="N13" i="2"/>
  <c r="M14" i="2"/>
  <c r="N14" i="2"/>
  <c r="H14" i="2"/>
  <c r="P14" i="2"/>
  <c r="G40" i="2" l="1"/>
  <c r="D40" i="2"/>
  <c r="P40" i="2"/>
  <c r="M40" i="2"/>
  <c r="F9" i="2"/>
  <c r="R9" i="2"/>
  <c r="I9" i="2"/>
</calcChain>
</file>

<file path=xl/sharedStrings.xml><?xml version="1.0" encoding="utf-8"?>
<sst xmlns="http://schemas.openxmlformats.org/spreadsheetml/2006/main" count="112" uniqueCount="61">
  <si>
    <t>e=0,00</t>
  </si>
  <si>
    <t>h [mm]</t>
  </si>
  <si>
    <t>r [mm]</t>
  </si>
  <si>
    <t>l [mm]</t>
  </si>
  <si>
    <t>y [mm]</t>
  </si>
  <si>
    <t>lambda [-]</t>
  </si>
  <si>
    <t>Exakte Lösung (exactly)</t>
  </si>
  <si>
    <r>
      <t>x</t>
    </r>
    <r>
      <rPr>
        <vertAlign val="subscript"/>
        <sz val="10"/>
        <color theme="1"/>
        <rFont val="Arial Narrow"/>
        <family val="2"/>
      </rPr>
      <t>OT</t>
    </r>
    <r>
      <rPr>
        <sz val="10"/>
        <color theme="1"/>
        <rFont val="Arial Narrow"/>
        <family val="2"/>
      </rPr>
      <t xml:space="preserve"> [mm]</t>
    </r>
  </si>
  <si>
    <r>
      <t>x</t>
    </r>
    <r>
      <rPr>
        <vertAlign val="subscript"/>
        <sz val="10"/>
        <color theme="1"/>
        <rFont val="Arial Narrow"/>
        <family val="2"/>
      </rPr>
      <t>UT</t>
    </r>
    <r>
      <rPr>
        <sz val="10"/>
        <color theme="1"/>
        <rFont val="Arial Narrow"/>
        <family val="2"/>
      </rPr>
      <t xml:space="preserve"> [mm]</t>
    </r>
  </si>
  <si>
    <t>e [-]</t>
  </si>
  <si>
    <t>h [-]</t>
  </si>
  <si>
    <t>OT [-]</t>
  </si>
  <si>
    <t>UT [-]</t>
  </si>
  <si>
    <t>OT[-]</t>
  </si>
  <si>
    <t>UT[mm]</t>
  </si>
  <si>
    <r>
      <rPr>
        <sz val="10"/>
        <color theme="1"/>
        <rFont val="Symbol"/>
        <family val="1"/>
        <charset val="2"/>
      </rPr>
      <t>j</t>
    </r>
    <r>
      <rPr>
        <sz val="10"/>
        <color theme="1"/>
        <rFont val="Arial Narrow"/>
        <family val="2"/>
      </rPr>
      <t xml:space="preserve">(OT) </t>
    </r>
  </si>
  <si>
    <r>
      <rPr>
        <sz val="10"/>
        <color theme="1"/>
        <rFont val="Symbol"/>
        <family val="1"/>
        <charset val="2"/>
      </rPr>
      <t>j</t>
    </r>
    <r>
      <rPr>
        <sz val="10"/>
        <color theme="1"/>
        <rFont val="Arial Narrow"/>
        <family val="2"/>
      </rPr>
      <t xml:space="preserve">(UT) </t>
    </r>
  </si>
  <si>
    <t>Näherung mit für Kurbeltrieb üblichen Gleichungen (approximated)</t>
  </si>
  <si>
    <t>Vergleich / Comparison</t>
  </si>
  <si>
    <t>Input    →</t>
  </si>
  <si>
    <t xml:space="preserve"> </t>
  </si>
  <si>
    <r>
      <t>j=w</t>
    </r>
    <r>
      <rPr>
        <sz val="10"/>
        <color theme="1"/>
        <rFont val="Arial Narrow"/>
        <family val="2"/>
      </rPr>
      <t>t</t>
    </r>
    <r>
      <rPr>
        <sz val="10"/>
        <color theme="1"/>
        <rFont val="Symbol"/>
        <family val="1"/>
        <charset val="2"/>
      </rPr>
      <t xml:space="preserve"> [-°]</t>
    </r>
  </si>
  <si>
    <r>
      <rPr>
        <sz val="10"/>
        <color theme="1"/>
        <rFont val="Symbol"/>
        <family val="1"/>
        <charset val="2"/>
      </rPr>
      <t>j=w</t>
    </r>
    <r>
      <rPr>
        <sz val="10"/>
        <color theme="1"/>
        <rFont val="Arial Narrow"/>
        <family val="2"/>
      </rPr>
      <t xml:space="preserve">t [rad] </t>
    </r>
  </si>
  <si>
    <r>
      <rPr>
        <sz val="10"/>
        <color theme="0" tint="-0.34998626667073579"/>
        <rFont val="Symbol"/>
        <family val="1"/>
        <charset val="2"/>
      </rPr>
      <t>w</t>
    </r>
    <r>
      <rPr>
        <sz val="10"/>
        <color theme="0" tint="-0.34998626667073579"/>
        <rFont val="Arial Narrow"/>
        <family val="2"/>
      </rPr>
      <t xml:space="preserve"> [1/s]</t>
    </r>
  </si>
  <si>
    <t>Dimensionlos</t>
  </si>
  <si>
    <t>≙</t>
  </si>
  <si>
    <t>Power =</t>
  </si>
  <si>
    <t>.= Power</t>
  </si>
  <si>
    <t>www.jbladt.de/technik/sonstiges-miscellaneous/</t>
  </si>
  <si>
    <t>Siehe / look:</t>
  </si>
  <si>
    <t>B</t>
  </si>
  <si>
    <t>Zur freien Nutzung (exactly) / For free using</t>
  </si>
  <si>
    <t>: geschränkter Kurbeltrieb / Offset crank drive</t>
  </si>
  <si>
    <t>Exact equation</t>
  </si>
  <si>
    <t>Berechnung der Kinematik des geschränkten Kurbeltriebes / Calculation of the kinematics of the offset crank drive</t>
  </si>
  <si>
    <t>Input   →</t>
  </si>
  <si>
    <r>
      <t xml:space="preserve">Test   </t>
    </r>
    <r>
      <rPr>
        <b/>
        <sz val="10"/>
        <color rgb="FFC00000"/>
        <rFont val="Arial"/>
        <family val="2"/>
      </rPr>
      <t>→</t>
    </r>
  </si>
  <si>
    <t>dimensionless</t>
  </si>
  <si>
    <t>with dimension</t>
  </si>
  <si>
    <t>Approximated equations</t>
  </si>
  <si>
    <t xml:space="preserve">  </t>
  </si>
  <si>
    <r>
      <rPr>
        <b/>
        <sz val="10"/>
        <color theme="0" tint="-0.34998626667073579"/>
        <rFont val="Symbol"/>
        <family val="1"/>
        <charset val="2"/>
      </rPr>
      <t>w</t>
    </r>
    <r>
      <rPr>
        <b/>
        <sz val="10"/>
        <color theme="0" tint="-0.34998626667073579"/>
        <rFont val="Arial Narrow"/>
        <family val="2"/>
      </rPr>
      <t xml:space="preserve"> [1/s]</t>
    </r>
  </si>
  <si>
    <r>
      <t>F</t>
    </r>
    <r>
      <rPr>
        <b/>
        <vertAlign val="subscript"/>
        <sz val="10"/>
        <color rgb="FFFF0000"/>
        <rFont val="Arial Narrow"/>
        <family val="2"/>
      </rPr>
      <t xml:space="preserve">K </t>
    </r>
    <r>
      <rPr>
        <b/>
        <sz val="10"/>
        <color rgb="FFFF0000"/>
        <rFont val="Arial Narrow"/>
        <family val="2"/>
      </rPr>
      <t xml:space="preserve"> [-]</t>
    </r>
  </si>
  <si>
    <r>
      <t>F</t>
    </r>
    <r>
      <rPr>
        <b/>
        <vertAlign val="subscript"/>
        <sz val="10"/>
        <color rgb="FF7030A0"/>
        <rFont val="Arial Narrow"/>
        <family val="2"/>
      </rPr>
      <t>R</t>
    </r>
    <r>
      <rPr>
        <b/>
        <sz val="10"/>
        <color rgb="FF7030A0"/>
        <rFont val="Arial Narrow"/>
        <family val="2"/>
      </rPr>
      <t xml:space="preserve"> [-]</t>
    </r>
  </si>
  <si>
    <r>
      <rPr>
        <b/>
        <sz val="10"/>
        <color rgb="FF00B050"/>
        <rFont val="Arial Narrow"/>
        <family val="2"/>
      </rPr>
      <t>F</t>
    </r>
    <r>
      <rPr>
        <b/>
        <vertAlign val="subscript"/>
        <sz val="10"/>
        <color rgb="FF00B050"/>
        <rFont val="Arial Narrow"/>
        <family val="2"/>
      </rPr>
      <t>T</t>
    </r>
    <r>
      <rPr>
        <b/>
        <sz val="10"/>
        <color rgb="FF00B050"/>
        <rFont val="Arial Narrow"/>
        <family val="2"/>
      </rPr>
      <t xml:space="preserve"> [-]</t>
    </r>
  </si>
  <si>
    <r>
      <rPr>
        <b/>
        <sz val="10"/>
        <color theme="4" tint="-0.249977111117893"/>
        <rFont val="Arial Narrow"/>
        <family val="2"/>
      </rPr>
      <t>F</t>
    </r>
    <r>
      <rPr>
        <b/>
        <vertAlign val="subscript"/>
        <sz val="10"/>
        <color theme="4" tint="-0.249977111117893"/>
        <rFont val="Arial Narrow"/>
        <family val="2"/>
      </rPr>
      <t>N</t>
    </r>
    <r>
      <rPr>
        <b/>
        <sz val="10"/>
        <color theme="4" tint="-0.249977111117893"/>
        <rFont val="Arial Narrow"/>
        <family val="2"/>
      </rPr>
      <t xml:space="preserve"> [-]</t>
    </r>
  </si>
  <si>
    <r>
      <t>P</t>
    </r>
    <r>
      <rPr>
        <b/>
        <vertAlign val="subscript"/>
        <sz val="10"/>
        <color theme="1"/>
        <rFont val="Arial Narrow"/>
        <family val="2"/>
      </rPr>
      <t>K</t>
    </r>
    <r>
      <rPr>
        <b/>
        <sz val="10"/>
        <color theme="1"/>
        <rFont val="Arial Narrow"/>
        <family val="2"/>
      </rPr>
      <t xml:space="preserve"> =F</t>
    </r>
    <r>
      <rPr>
        <b/>
        <vertAlign val="subscript"/>
        <sz val="10"/>
        <color theme="1"/>
        <rFont val="Arial Narrow"/>
        <family val="2"/>
      </rPr>
      <t>K</t>
    </r>
    <r>
      <rPr>
        <b/>
        <sz val="10"/>
        <color theme="1"/>
        <rFont val="Arial"/>
        <family val="2"/>
      </rPr>
      <t>·</t>
    </r>
    <r>
      <rPr>
        <b/>
        <sz val="10"/>
        <color theme="1"/>
        <rFont val="Arial Narrow"/>
        <family val="2"/>
      </rPr>
      <t>x'  [-]</t>
    </r>
  </si>
  <si>
    <r>
      <t>F</t>
    </r>
    <r>
      <rPr>
        <b/>
        <vertAlign val="subscript"/>
        <sz val="10"/>
        <color rgb="FF005828"/>
        <rFont val="Arial Narrow"/>
        <family val="2"/>
      </rPr>
      <t>St</t>
    </r>
    <r>
      <rPr>
        <b/>
        <sz val="10"/>
        <color rgb="FF005828"/>
        <rFont val="Arial Narrow"/>
        <family val="2"/>
      </rPr>
      <t xml:space="preserve"> [-]</t>
    </r>
  </si>
  <si>
    <r>
      <t>M</t>
    </r>
    <r>
      <rPr>
        <b/>
        <vertAlign val="subscript"/>
        <sz val="10"/>
        <color theme="1"/>
        <rFont val="Arial Narrow"/>
        <family val="2"/>
      </rPr>
      <t>T</t>
    </r>
    <r>
      <rPr>
        <b/>
        <sz val="10"/>
        <color theme="1"/>
        <rFont val="Arial Narrow"/>
        <family val="2"/>
      </rPr>
      <t>=F</t>
    </r>
    <r>
      <rPr>
        <b/>
        <vertAlign val="subscript"/>
        <sz val="10"/>
        <color theme="1"/>
        <rFont val="Arial Narrow"/>
        <family val="2"/>
      </rPr>
      <t>T</t>
    </r>
    <r>
      <rPr>
        <b/>
        <sz val="10"/>
        <color theme="1"/>
        <rFont val="Arial"/>
        <family val="2"/>
      </rPr>
      <t>·</t>
    </r>
    <r>
      <rPr>
        <b/>
        <sz val="10"/>
        <color theme="1"/>
        <rFont val="Arial Narrow"/>
        <family val="2"/>
      </rPr>
      <t>r/r [-]</t>
    </r>
  </si>
  <si>
    <r>
      <t>P</t>
    </r>
    <r>
      <rPr>
        <b/>
        <vertAlign val="subscript"/>
        <sz val="10"/>
        <color theme="9" tint="-0.249977111117893"/>
        <rFont val="Arial Narrow"/>
        <family val="2"/>
      </rPr>
      <t xml:space="preserve">T </t>
    </r>
    <r>
      <rPr>
        <b/>
        <sz val="10"/>
        <color theme="9" tint="-0.249977111117893"/>
        <rFont val="Arial"/>
        <family val="2"/>
      </rPr>
      <t>·</t>
    </r>
    <r>
      <rPr>
        <b/>
        <sz val="10"/>
        <color theme="9" tint="-0.249977111117893"/>
        <rFont val="Symbol"/>
        <family val="1"/>
        <charset val="2"/>
      </rPr>
      <t>w</t>
    </r>
    <r>
      <rPr>
        <b/>
        <sz val="10"/>
        <color theme="9" tint="-0.249977111117893"/>
        <rFont val="Arial Narrow"/>
        <family val="2"/>
      </rPr>
      <t xml:space="preserve"> [-] </t>
    </r>
  </si>
  <si>
    <t>↓</t>
  </si>
  <si>
    <t>Power-Check  =</t>
  </si>
  <si>
    <t>.= Power-Check</t>
  </si>
  <si>
    <t>r/r=1</t>
  </si>
  <si>
    <r>
      <t>F</t>
    </r>
    <r>
      <rPr>
        <vertAlign val="subscript"/>
        <sz val="8"/>
        <color theme="1"/>
        <rFont val="Arial Narrow"/>
        <family val="2"/>
      </rPr>
      <t>K</t>
    </r>
    <r>
      <rPr>
        <sz val="8"/>
        <color theme="1"/>
        <rFont val="Arial Narrow"/>
        <family val="2"/>
      </rPr>
      <t>=p</t>
    </r>
    <r>
      <rPr>
        <sz val="8"/>
        <color theme="1"/>
        <rFont val="Arial"/>
        <family val="2"/>
      </rPr>
      <t>·</t>
    </r>
    <r>
      <rPr>
        <sz val="8"/>
        <color theme="1"/>
        <rFont val="Arial Narrow"/>
        <family val="2"/>
      </rPr>
      <t>A /(|p|</t>
    </r>
    <r>
      <rPr>
        <vertAlign val="subscript"/>
        <sz val="8"/>
        <color theme="1"/>
        <rFont val="Arial Narrow"/>
        <family val="2"/>
      </rPr>
      <t>max</t>
    </r>
    <r>
      <rPr>
        <sz val="8"/>
        <color theme="1"/>
        <rFont val="Arial"/>
        <family val="2"/>
      </rPr>
      <t>·</t>
    </r>
    <r>
      <rPr>
        <sz val="8"/>
        <color theme="1"/>
        <rFont val="Arial Narrow"/>
        <family val="2"/>
      </rPr>
      <t>A)</t>
    </r>
  </si>
  <si>
    <t>dim.-less</t>
  </si>
  <si>
    <t>.-.</t>
  </si>
  <si>
    <t xml:space="preserve">Zur freien Nutzung /  free for use / exactly  </t>
  </si>
  <si>
    <t>dim-Less</t>
  </si>
  <si>
    <r>
      <rPr>
        <sz val="14"/>
        <color theme="4" tint="-0.249977111117893"/>
        <rFont val="Arial Narrow"/>
        <family val="2"/>
      </rPr>
      <t xml:space="preserve">Comparison of the exact calculation of the kinematics and kinetics of a offset crank drive with that of the approximate solution.  </t>
    </r>
    <r>
      <rPr>
        <sz val="14"/>
        <color theme="1"/>
        <rFont val="Arial Narrow"/>
        <family val="2"/>
      </rPr>
      <t xml:space="preserve">  </t>
    </r>
    <r>
      <rPr>
        <sz val="11"/>
        <color theme="1"/>
        <rFont val="Arial Narrow"/>
        <family val="2"/>
      </rPr>
      <t xml:space="preserve">                                                                                                                                                     See: www.jbladt.de/technik/heissluftmotoren-hot-air-engines/wissenswertes-worth-knowing/ </t>
    </r>
  </si>
  <si>
    <r>
      <rPr>
        <b/>
        <sz val="14"/>
        <color theme="4" tint="-0.249977111117893"/>
        <rFont val="Arial Narrow"/>
        <family val="2"/>
      </rPr>
      <t xml:space="preserve">Vergleich der exakten Berechnung der Kinematik und Kinetik eines geschränkten Kurbeltriebes mit der Näherungslösung     </t>
    </r>
    <r>
      <rPr>
        <b/>
        <sz val="14"/>
        <color theme="1"/>
        <rFont val="Arial Narrow"/>
        <family val="2"/>
      </rPr>
      <t xml:space="preserve">     </t>
    </r>
    <r>
      <rPr>
        <b/>
        <sz val="11"/>
        <color theme="1"/>
        <rFont val="Arial Narrow"/>
        <family val="2"/>
      </rPr>
      <t xml:space="preserve">             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</rPr>
      <t>Siehe</t>
    </r>
    <r>
      <rPr>
        <b/>
        <sz val="11"/>
        <color theme="1"/>
        <rFont val="Arial Narrow"/>
        <family val="2"/>
      </rPr>
      <t xml:space="preserve">:  </t>
    </r>
    <r>
      <rPr>
        <sz val="11"/>
        <color theme="1"/>
        <rFont val="Arial Narrow"/>
        <family val="2"/>
      </rPr>
      <t xml:space="preserve">www.jbladt.de/technik/heissluftmotoren-hot-air-engines/wissenswertes-worth-knowing/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</si>
</sst>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0"/>
    <numFmt numFmtId="165" formatCode="&quot;e = &quot;0.00"/>
    <numFmt numFmtId="166" formatCode="0.00000"/>
    <numFmt numFmtId="167" formatCode="&quot;xapp(t,e=&quot;0.00&quot;) [-]&quot;"/>
    <numFmt numFmtId="168" formatCode="&quot;x'app(t,e=&quot;0.00&quot;) [-]&quot;"/>
    <numFmt numFmtId="169" formatCode="&quot;x(t,e=&quot;0.00&quot;) [-]&quot;"/>
    <numFmt numFmtId="170" formatCode="&quot;x'(t,e=&quot;0.00&quot;) [-]&quot;"/>
    <numFmt numFmtId="171" formatCode="&quot;x''(t,e=&quot;0.00&quot;) [-]&quot;"/>
    <numFmt numFmtId="172" formatCode="0.000"/>
    <numFmt numFmtId="173" formatCode="0.000\°"/>
    <numFmt numFmtId="174" formatCode="0\°"/>
    <numFmt numFmtId="175" formatCode="0.0\°"/>
  </numFmts>
  <fonts count="58" x14ac:knownFonts="1"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Symbol"/>
      <family val="1"/>
      <charset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10"/>
      <name val="Arial Narrow"/>
      <family val="2"/>
    </font>
    <font>
      <b/>
      <sz val="10"/>
      <color rgb="FFC00000"/>
      <name val="Arial Narrow"/>
      <family val="2"/>
    </font>
    <font>
      <sz val="10"/>
      <color theme="0" tint="-0.34998626667073579"/>
      <name val="Arial Narrow"/>
      <family val="2"/>
    </font>
    <font>
      <b/>
      <sz val="10"/>
      <color theme="0" tint="-0.34998626667073579"/>
      <name val="Arial Narrow"/>
      <family val="2"/>
    </font>
    <font>
      <sz val="10"/>
      <color theme="0" tint="-0.34998626667073579"/>
      <name val="Symbol"/>
      <family val="1"/>
      <charset val="2"/>
    </font>
    <font>
      <sz val="10"/>
      <color theme="1"/>
      <name val="Calibri"/>
      <family val="2"/>
    </font>
    <font>
      <sz val="10"/>
      <color rgb="FFFF0000"/>
      <name val="Cambria Math"/>
      <family val="1"/>
    </font>
    <font>
      <sz val="9"/>
      <color rgb="FFC00000"/>
      <name val="Arial Narrow"/>
      <family val="2"/>
    </font>
    <font>
      <sz val="8"/>
      <color theme="1"/>
      <name val="Calibri"/>
      <family val="2"/>
    </font>
    <font>
      <u/>
      <sz val="10"/>
      <color theme="1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theme="0" tint="-0.249977111117893"/>
      <name val="Arial Narrow"/>
      <family val="2"/>
    </font>
    <font>
      <sz val="6"/>
      <color theme="0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b/>
      <sz val="12"/>
      <color rgb="FF006C31"/>
      <name val="Arial Narrow"/>
      <family val="2"/>
    </font>
    <font>
      <b/>
      <sz val="10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4" tint="-0.249977111117893"/>
      <name val="Arial Narrow"/>
      <family val="2"/>
    </font>
    <font>
      <sz val="16"/>
      <color theme="4" tint="-0.249977111117893"/>
      <name val="Arial Narrow"/>
      <family val="2"/>
    </font>
    <font>
      <b/>
      <sz val="16"/>
      <color rgb="FFFF0000"/>
      <name val="Arial Narrow"/>
      <family val="2"/>
    </font>
    <font>
      <sz val="6"/>
      <color theme="1"/>
      <name val="Arial Narrow"/>
      <family val="2"/>
    </font>
    <font>
      <sz val="4"/>
      <color theme="1"/>
      <name val="Arial Narrow"/>
      <family val="2"/>
    </font>
    <font>
      <b/>
      <sz val="4"/>
      <color theme="4" tint="-0.249977111117893"/>
      <name val="Arial Narrow"/>
      <family val="2"/>
    </font>
    <font>
      <sz val="4"/>
      <color theme="4" tint="-0.249977111117893"/>
      <name val="Arial Narrow"/>
      <family val="2"/>
    </font>
    <font>
      <sz val="8"/>
      <color theme="1"/>
      <name val="Arial Narrow"/>
      <family val="2"/>
    </font>
    <font>
      <b/>
      <sz val="10"/>
      <color theme="0" tint="-0.34998626667073579"/>
      <name val="Symbol"/>
      <family val="1"/>
      <charset val="2"/>
    </font>
    <font>
      <sz val="11"/>
      <color theme="1"/>
      <name val="Arial Narrow"/>
      <family val="2"/>
    </font>
    <font>
      <vertAlign val="subscript"/>
      <sz val="8"/>
      <color theme="1"/>
      <name val="Arial Narrow"/>
      <family val="2"/>
    </font>
    <font>
      <sz val="8"/>
      <color theme="1"/>
      <name val="Arial"/>
      <family val="2"/>
    </font>
    <font>
      <b/>
      <vertAlign val="subscript"/>
      <sz val="10"/>
      <color rgb="FFFF0000"/>
      <name val="Arial Narrow"/>
      <family val="2"/>
    </font>
    <font>
      <b/>
      <vertAlign val="subscript"/>
      <sz val="10"/>
      <color theme="1"/>
      <name val="Arial Narrow"/>
      <family val="2"/>
    </font>
    <font>
      <b/>
      <sz val="10"/>
      <color rgb="FF7030A0"/>
      <name val="Arial Narrow"/>
      <family val="2"/>
    </font>
    <font>
      <b/>
      <vertAlign val="subscript"/>
      <sz val="10"/>
      <color rgb="FF7030A0"/>
      <name val="Arial Narrow"/>
      <family val="2"/>
    </font>
    <font>
      <b/>
      <sz val="10"/>
      <color rgb="FF00B050"/>
      <name val="Arial Narrow"/>
      <family val="2"/>
    </font>
    <font>
      <b/>
      <vertAlign val="subscript"/>
      <sz val="10"/>
      <color rgb="FF00B050"/>
      <name val="Arial Narrow"/>
      <family val="2"/>
    </font>
    <font>
      <b/>
      <sz val="10"/>
      <color theme="4" tint="-0.249977111117893"/>
      <name val="Arial Narrow"/>
      <family val="2"/>
    </font>
    <font>
      <b/>
      <vertAlign val="subscript"/>
      <sz val="10"/>
      <color theme="4" tint="-0.249977111117893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9" tint="-0.249977111117893"/>
      <name val="Arial Narrow"/>
      <family val="2"/>
    </font>
    <font>
      <b/>
      <vertAlign val="subscript"/>
      <sz val="10"/>
      <color theme="9" tint="-0.249977111117893"/>
      <name val="Arial Narrow"/>
      <family val="2"/>
    </font>
    <font>
      <b/>
      <sz val="10"/>
      <color rgb="FF005828"/>
      <name val="Arial Narrow"/>
      <family val="2"/>
    </font>
    <font>
      <b/>
      <vertAlign val="subscript"/>
      <sz val="10"/>
      <color rgb="FF005828"/>
      <name val="Arial Narrow"/>
      <family val="2"/>
    </font>
    <font>
      <sz val="10"/>
      <color rgb="FF005828"/>
      <name val="Arial Narrow"/>
      <family val="2"/>
    </font>
    <font>
      <b/>
      <sz val="10"/>
      <color theme="9" tint="-0.249977111117893"/>
      <name val="Arial"/>
      <family val="2"/>
    </font>
    <font>
      <b/>
      <sz val="10"/>
      <color theme="9" tint="-0.249977111117893"/>
      <name val="Symbol"/>
      <family val="1"/>
      <charset val="2"/>
    </font>
    <font>
      <b/>
      <sz val="20"/>
      <color theme="9" tint="-0.249977111117893"/>
      <name val="Arial"/>
      <family val="2"/>
    </font>
    <font>
      <i/>
      <sz val="9"/>
      <color rgb="FFFF0000"/>
      <name val="Arial Narrow"/>
      <family val="2"/>
    </font>
    <font>
      <b/>
      <sz val="14"/>
      <color theme="4" tint="-0.249977111117893"/>
      <name val="Arial Narrow"/>
      <family val="2"/>
    </font>
    <font>
      <b/>
      <sz val="14"/>
      <color theme="1"/>
      <name val="Arial Narrow"/>
      <family val="2"/>
    </font>
    <font>
      <sz val="14"/>
      <color theme="4" tint="-0.24997711111789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B3FFD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172" fontId="0" fillId="5" borderId="33" xfId="0" applyNumberFormat="1" applyFill="1" applyBorder="1" applyAlignment="1">
      <alignment horizontal="center" vertical="center"/>
    </xf>
    <xf numFmtId="172" fontId="0" fillId="5" borderId="34" xfId="0" applyNumberForma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72" fontId="0" fillId="7" borderId="6" xfId="0" applyNumberFormat="1" applyFill="1" applyBorder="1" applyAlignment="1">
      <alignment horizontal="center" vertical="center"/>
    </xf>
    <xf numFmtId="172" fontId="0" fillId="7" borderId="1" xfId="0" applyNumberFormat="1" applyFill="1" applyBorder="1" applyAlignment="1">
      <alignment horizontal="center" vertical="center"/>
    </xf>
    <xf numFmtId="173" fontId="0" fillId="7" borderId="7" xfId="0" applyNumberFormat="1" applyFill="1" applyBorder="1" applyAlignment="1">
      <alignment horizontal="center" vertical="center"/>
    </xf>
    <xf numFmtId="173" fontId="0" fillId="7" borderId="8" xfId="0" applyNumberFormat="1" applyFill="1" applyBorder="1" applyAlignment="1">
      <alignment horizontal="center" vertical="center"/>
    </xf>
    <xf numFmtId="172" fontId="0" fillId="7" borderId="9" xfId="0" applyNumberForma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72" fontId="0" fillId="4" borderId="1" xfId="0" applyNumberFormat="1" applyFill="1" applyBorder="1" applyAlignment="1">
      <alignment horizontal="center" vertical="center"/>
    </xf>
    <xf numFmtId="172" fontId="0" fillId="4" borderId="6" xfId="0" applyNumberFormat="1" applyFill="1" applyBorder="1" applyAlignment="1">
      <alignment horizontal="center" vertical="center"/>
    </xf>
    <xf numFmtId="164" fontId="0" fillId="7" borderId="28" xfId="0" applyNumberFormat="1" applyFill="1" applyBorder="1" applyAlignment="1">
      <alignment horizontal="center" vertical="center"/>
    </xf>
    <xf numFmtId="172" fontId="0" fillId="7" borderId="15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72" fontId="0" fillId="7" borderId="8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174" fontId="0" fillId="0" borderId="29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2" borderId="6" xfId="0" applyNumberFormat="1" applyFill="1" applyBorder="1" applyAlignment="1">
      <alignment horizontal="center"/>
    </xf>
    <xf numFmtId="174" fontId="0" fillId="5" borderId="6" xfId="0" applyNumberFormat="1" applyFill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2" fontId="0" fillId="5" borderId="36" xfId="0" applyNumberFormat="1" applyFill="1" applyBorder="1" applyAlignment="1">
      <alignment horizontal="center" vertical="center"/>
    </xf>
    <xf numFmtId="172" fontId="0" fillId="7" borderId="10" xfId="0" applyNumberFormat="1" applyFill="1" applyBorder="1" applyAlignment="1">
      <alignment horizontal="center" vertical="center"/>
    </xf>
    <xf numFmtId="172" fontId="0" fillId="7" borderId="11" xfId="0" applyNumberForma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2" fontId="0" fillId="5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/>
    <xf numFmtId="169" fontId="0" fillId="0" borderId="26" xfId="0" applyNumberFormat="1" applyBorder="1" applyAlignment="1">
      <alignment horizontal="center"/>
    </xf>
    <xf numFmtId="170" fontId="0" fillId="0" borderId="38" xfId="0" applyNumberForma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72" fontId="0" fillId="5" borderId="6" xfId="0" applyNumberFormat="1" applyFill="1" applyBorder="1" applyAlignment="1">
      <alignment horizontal="center" vertical="center"/>
    </xf>
    <xf numFmtId="171" fontId="0" fillId="0" borderId="27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1" fillId="0" borderId="39" xfId="0" applyFont="1" applyBorder="1" applyAlignment="1" applyProtection="1">
      <alignment horizontal="center" vertical="center" wrapText="1"/>
    </xf>
    <xf numFmtId="166" fontId="0" fillId="4" borderId="6" xfId="0" applyNumberFormat="1" applyFill="1" applyBorder="1" applyAlignment="1">
      <alignment horizontal="center"/>
    </xf>
    <xf numFmtId="174" fontId="0" fillId="4" borderId="6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3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17" fillId="6" borderId="6" xfId="0" applyFon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0" fillId="3" borderId="6" xfId="0" applyNumberFormat="1" applyFill="1" applyBorder="1" applyAlignment="1">
      <alignment horizontal="center" vertical="center"/>
    </xf>
    <xf numFmtId="169" fontId="0" fillId="3" borderId="5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171" fontId="0" fillId="3" borderId="6" xfId="0" applyNumberFormat="1" applyFill="1" applyBorder="1" applyAlignment="1">
      <alignment horizontal="center" vertical="center"/>
    </xf>
    <xf numFmtId="169" fontId="0" fillId="3" borderId="5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171" fontId="0" fillId="3" borderId="6" xfId="0" applyNumberFormat="1" applyFill="1" applyBorder="1" applyAlignment="1">
      <alignment horizontal="center"/>
    </xf>
    <xf numFmtId="0" fontId="19" fillId="3" borderId="13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30" xfId="0" applyBorder="1"/>
    <xf numFmtId="0" fontId="0" fillId="0" borderId="14" xfId="0" applyBorder="1"/>
    <xf numFmtId="0" fontId="0" fillId="0" borderId="3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2" fillId="0" borderId="18" xfId="0" applyFont="1" applyBorder="1"/>
    <xf numFmtId="0" fontId="23" fillId="0" borderId="1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2" fontId="0" fillId="7" borderId="10" xfId="0" applyNumberFormat="1" applyFill="1" applyBorder="1" applyAlignment="1" applyProtection="1">
      <alignment horizontal="center" vertical="center"/>
      <protection locked="0"/>
    </xf>
    <xf numFmtId="2" fontId="0" fillId="7" borderId="11" xfId="0" applyNumberFormat="1" applyFill="1" applyBorder="1" applyAlignment="1" applyProtection="1">
      <alignment horizontal="center" vertical="center"/>
      <protection locked="0"/>
    </xf>
    <xf numFmtId="172" fontId="0" fillId="7" borderId="29" xfId="0" applyNumberFormat="1" applyFill="1" applyBorder="1" applyAlignment="1" applyProtection="1">
      <alignment horizontal="center" vertical="center"/>
      <protection locked="0"/>
    </xf>
    <xf numFmtId="172" fontId="0" fillId="7" borderId="9" xfId="0" applyNumberFormat="1" applyFill="1" applyBorder="1" applyAlignment="1" applyProtection="1">
      <alignment horizontal="center" vertical="center"/>
      <protection locked="0"/>
    </xf>
    <xf numFmtId="172" fontId="0" fillId="7" borderId="6" xfId="0" applyNumberForma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9" fillId="0" borderId="0" xfId="0" applyFont="1" applyAlignment="1"/>
    <xf numFmtId="0" fontId="30" fillId="0" borderId="0" xfId="0" applyFont="1" applyAlignment="1"/>
    <xf numFmtId="0" fontId="0" fillId="0" borderId="0" xfId="0" applyFont="1"/>
    <xf numFmtId="0" fontId="5" fillId="0" borderId="0" xfId="0" applyFont="1"/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5" fontId="0" fillId="7" borderId="8" xfId="0" applyNumberFormat="1" applyFill="1" applyBorder="1" applyAlignment="1">
      <alignment horizontal="center" vertical="center"/>
    </xf>
    <xf numFmtId="175" fontId="0" fillId="7" borderId="7" xfId="0" applyNumberFormat="1" applyFill="1" applyBorder="1" applyAlignment="1">
      <alignment horizontal="center" vertical="center"/>
    </xf>
    <xf numFmtId="171" fontId="3" fillId="0" borderId="38" xfId="0" applyNumberFormat="1" applyFont="1" applyBorder="1" applyAlignment="1">
      <alignment horizontal="center"/>
    </xf>
    <xf numFmtId="171" fontId="38" fillId="0" borderId="38" xfId="0" applyNumberFormat="1" applyFont="1" applyBorder="1" applyAlignment="1">
      <alignment horizontal="center"/>
    </xf>
    <xf numFmtId="171" fontId="40" fillId="0" borderId="38" xfId="0" applyNumberFormat="1" applyFont="1" applyBorder="1" applyAlignment="1">
      <alignment horizontal="center"/>
    </xf>
    <xf numFmtId="164" fontId="48" fillId="0" borderId="38" xfId="0" applyNumberFormat="1" applyFont="1" applyBorder="1" applyAlignment="1">
      <alignment horizontal="center"/>
    </xf>
    <xf numFmtId="164" fontId="50" fillId="0" borderId="15" xfId="0" applyNumberFormat="1" applyFont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50" fillId="2" borderId="1" xfId="0" applyNumberFormat="1" applyFont="1" applyFill="1" applyBorder="1" applyAlignment="1">
      <alignment horizontal="center"/>
    </xf>
    <xf numFmtId="166" fontId="50" fillId="4" borderId="1" xfId="0" applyNumberFormat="1" applyFont="1" applyFill="1" applyBorder="1" applyAlignment="1">
      <alignment horizontal="center"/>
    </xf>
    <xf numFmtId="166" fontId="50" fillId="0" borderId="8" xfId="0" applyNumberFormat="1" applyFont="1" applyBorder="1" applyAlignment="1">
      <alignment horizontal="center"/>
    </xf>
    <xf numFmtId="171" fontId="46" fillId="0" borderId="38" xfId="0" applyNumberFormat="1" applyFont="1" applyBorder="1" applyAlignment="1">
      <alignment horizontal="center"/>
    </xf>
    <xf numFmtId="0" fontId="53" fillId="0" borderId="39" xfId="0" applyFont="1" applyBorder="1" applyAlignment="1" applyProtection="1">
      <alignment horizontal="center" wrapText="1"/>
    </xf>
    <xf numFmtId="0" fontId="31" fillId="0" borderId="46" xfId="0" applyFont="1" applyBorder="1" applyAlignment="1">
      <alignment horizontal="center"/>
    </xf>
    <xf numFmtId="171" fontId="15" fillId="0" borderId="4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1" fontId="42" fillId="0" borderId="26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4" borderId="5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54" fillId="0" borderId="3" xfId="0" applyFont="1" applyBorder="1" applyAlignment="1">
      <alignment horizontal="right"/>
    </xf>
    <xf numFmtId="0" fontId="54" fillId="0" borderId="3" xfId="0" applyFont="1" applyBorder="1" applyAlignment="1">
      <alignment horizontal="left"/>
    </xf>
    <xf numFmtId="164" fontId="1" fillId="0" borderId="46" xfId="0" applyNumberFormat="1" applyFont="1" applyBorder="1" applyAlignment="1" applyProtection="1">
      <alignment horizontal="center"/>
      <protection locked="0"/>
    </xf>
    <xf numFmtId="172" fontId="0" fillId="5" borderId="32" xfId="0" applyNumberForma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Alignment="1"/>
    <xf numFmtId="0" fontId="14" fillId="0" borderId="0" xfId="1" applyAlignment="1"/>
    <xf numFmtId="0" fontId="0" fillId="0" borderId="0" xfId="0" applyAlignment="1"/>
    <xf numFmtId="0" fontId="20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5828"/>
      <color rgb="FF006C31"/>
      <color rgb="FFB3FFD5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2073009180554E-2"/>
          <c:y val="3.7641457125520202E-2"/>
          <c:w val="0.89553317011882794"/>
          <c:h val="0.813968413125416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'KInematic-Calc'!$D$14</c:f>
              <c:strCache>
                <c:ptCount val="1"/>
                <c:pt idx="0">
                  <c:v>xapp(t,e=1,00) [-]</c:v>
                </c:pt>
              </c:strCache>
            </c:strRef>
          </c:tx>
          <c:spPr>
            <a:ln w="15875">
              <a:solidFill>
                <a:srgbClr val="C00000"/>
              </a:solidFill>
              <a:prstDash val="lgDash"/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'KInematic-Calc'!$C$15:$C$39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'KInematic-Calc'!$D$15:$D$39</c:f>
              <c:numCache>
                <c:formatCode>0.0000</c:formatCode>
                <c:ptCount val="25"/>
                <c:pt idx="0">
                  <c:v>2.4999999999999911E-2</c:v>
                </c:pt>
                <c:pt idx="1">
                  <c:v>0.10715234725003445</c:v>
                </c:pt>
                <c:pt idx="2">
                  <c:v>0.3152245962155612</c:v>
                </c:pt>
                <c:pt idx="3">
                  <c:v>0.55716991411008931</c:v>
                </c:pt>
                <c:pt idx="4">
                  <c:v>0.83525635094610962</c:v>
                </c:pt>
                <c:pt idx="5">
                  <c:v>1.1242889992062737</c:v>
                </c:pt>
                <c:pt idx="6">
                  <c:v>1.4</c:v>
                </c:pt>
                <c:pt idx="7">
                  <c:v>1.6419270894113154</c:v>
                </c:pt>
                <c:pt idx="8">
                  <c:v>1.8352563509461095</c:v>
                </c:pt>
                <c:pt idx="9">
                  <c:v>1.9713834764831843</c:v>
                </c:pt>
                <c:pt idx="10">
                  <c:v>2.0472754037844387</c:v>
                </c:pt>
                <c:pt idx="11">
                  <c:v>2.064003999828171</c:v>
                </c:pt>
                <c:pt idx="12">
                  <c:v>2.0250000000000004</c:v>
                </c:pt>
                <c:pt idx="13">
                  <c:v>1.9345944772769108</c:v>
                </c:pt>
                <c:pt idx="14">
                  <c:v>1.7972754037844385</c:v>
                </c:pt>
                <c:pt idx="15">
                  <c:v>1.6178300858899108</c:v>
                </c:pt>
                <c:pt idx="16">
                  <c:v>1.402243649053891</c:v>
                </c:pt>
                <c:pt idx="17">
                  <c:v>1.1589641762667811</c:v>
                </c:pt>
                <c:pt idx="18">
                  <c:v>0.90000000000000024</c:v>
                </c:pt>
                <c:pt idx="19">
                  <c:v>0.64132608606174002</c:v>
                </c:pt>
                <c:pt idx="20">
                  <c:v>0.40224364905389021</c:v>
                </c:pt>
                <c:pt idx="21">
                  <c:v>0.20361652351681572</c:v>
                </c:pt>
                <c:pt idx="22">
                  <c:v>6.5224596215561592E-2</c:v>
                </c:pt>
                <c:pt idx="23">
                  <c:v>2.7428246987741059E-3</c:v>
                </c:pt>
                <c:pt idx="24">
                  <c:v>2.4999999999999911E-2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'KInematic-Calc'!$E$14</c:f>
              <c:strCache>
                <c:ptCount val="1"/>
                <c:pt idx="0">
                  <c:v>x'app(t,e=1,00) [-]</c:v>
                </c:pt>
              </c:strCache>
            </c:strRef>
          </c:tx>
          <c:spPr>
            <a:ln w="15875">
              <a:solidFill>
                <a:schemeClr val="accent1">
                  <a:lumMod val="75000"/>
                </a:schemeClr>
              </a:solidFill>
              <a:prstDash val="lgDash"/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dPt>
            <c:idx val="8"/>
            <c:marker>
              <c:spPr>
                <a:noFill/>
                <a:ln w="6350">
                  <a:solidFill>
                    <a:srgbClr val="C00000"/>
                  </a:solidFill>
                </a:ln>
              </c:spPr>
            </c:marker>
            <c:bubble3D val="0"/>
          </c:dPt>
          <c:xVal>
            <c:numRef>
              <c:f>'KInematic-Calc'!$C$15:$C$39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'KInematic-Calc'!$E$15:$E$39</c:f>
              <c:numCache>
                <c:formatCode>0.0000</c:formatCode>
                <c:ptCount val="25"/>
                <c:pt idx="0">
                  <c:v>0.25</c:v>
                </c:pt>
                <c:pt idx="1">
                  <c:v>0.56280050167478779</c:v>
                </c:pt>
                <c:pt idx="2">
                  <c:v>0.82475952641916439</c:v>
                </c:pt>
                <c:pt idx="3">
                  <c:v>1.0088834764831844</c:v>
                </c:pt>
                <c:pt idx="4">
                  <c:v>1.0992785792574935</c:v>
                </c:pt>
                <c:pt idx="5">
                  <c:v>1.0931305875646986</c:v>
                </c:pt>
                <c:pt idx="6">
                  <c:v>1</c:v>
                </c:pt>
                <c:pt idx="7">
                  <c:v>0.83872106501343813</c:v>
                </c:pt>
                <c:pt idx="8">
                  <c:v>0.63277222831138402</c:v>
                </c:pt>
                <c:pt idx="9">
                  <c:v>0.40533008588991071</c:v>
                </c:pt>
                <c:pt idx="10">
                  <c:v>0.17524047358083547</c:v>
                </c:pt>
                <c:pt idx="11">
                  <c:v>-4.5162411469746089E-2</c:v>
                </c:pt>
                <c:pt idx="12">
                  <c:v>-0.24999999999999992</c:v>
                </c:pt>
                <c:pt idx="13">
                  <c:v>-0.4378005016747879</c:v>
                </c:pt>
                <c:pt idx="14">
                  <c:v>-0.60825317547305491</c:v>
                </c:pt>
                <c:pt idx="15">
                  <c:v>-0.75888347648318444</c:v>
                </c:pt>
                <c:pt idx="16">
                  <c:v>-0.88277222831138358</c:v>
                </c:pt>
                <c:pt idx="17">
                  <c:v>-0.96813058756469839</c:v>
                </c:pt>
                <c:pt idx="18">
                  <c:v>-1</c:v>
                </c:pt>
                <c:pt idx="19">
                  <c:v>-0.96372106501343824</c:v>
                </c:pt>
                <c:pt idx="20">
                  <c:v>-0.84927857925749339</c:v>
                </c:pt>
                <c:pt idx="21">
                  <c:v>-0.65533008588991082</c:v>
                </c:pt>
                <c:pt idx="22">
                  <c:v>-0.39174682452694576</c:v>
                </c:pt>
                <c:pt idx="23">
                  <c:v>-7.9837588530253592E-2</c:v>
                </c:pt>
                <c:pt idx="24">
                  <c:v>0.24999999999999969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'KInematic-Calc'!$F$14</c:f>
              <c:strCache>
                <c:ptCount val="1"/>
                <c:pt idx="0">
                  <c:v>x'app(t,e=1,00) [-]</c:v>
                </c:pt>
              </c:strCache>
            </c:strRef>
          </c:tx>
          <c:spPr>
            <a:ln w="15875" cmpd="sng">
              <a:solidFill>
                <a:schemeClr val="accent3">
                  <a:lumMod val="50000"/>
                </a:schemeClr>
              </a:solidFill>
              <a:prstDash val="lgDash"/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'KInematic-Calc'!$C$15:$C$39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'KInematic-Calc'!$F$15:$F$39</c:f>
              <c:numCache>
                <c:formatCode>0.0000</c:formatCode>
                <c:ptCount val="25"/>
                <c:pt idx="0">
                  <c:v>1.25</c:v>
                </c:pt>
                <c:pt idx="1">
                  <c:v>1.1177274159595478</c:v>
                </c:pt>
                <c:pt idx="2">
                  <c:v>0.86602540378443871</c:v>
                </c:pt>
                <c:pt idx="3">
                  <c:v>0.53033008588991071</c:v>
                </c:pt>
                <c:pt idx="4">
                  <c:v>0.15849364905389052</c:v>
                </c:pt>
                <c:pt idx="5">
                  <c:v>-0.19916876241585602</c:v>
                </c:pt>
                <c:pt idx="6">
                  <c:v>-0.49999999999999994</c:v>
                </c:pt>
                <c:pt idx="7">
                  <c:v>-0.71680685262089749</c:v>
                </c:pt>
                <c:pt idx="8">
                  <c:v>-0.84150635094610959</c:v>
                </c:pt>
                <c:pt idx="9">
                  <c:v>-0.88388347648318433</c:v>
                </c:pt>
                <c:pt idx="10">
                  <c:v>-0.86602540378443871</c:v>
                </c:pt>
                <c:pt idx="11">
                  <c:v>-0.81412423661858879</c:v>
                </c:pt>
                <c:pt idx="12">
                  <c:v>-0.75</c:v>
                </c:pt>
                <c:pt idx="13">
                  <c:v>-0.68471471406732842</c:v>
                </c:pt>
                <c:pt idx="14">
                  <c:v>-0.61602540378443871</c:v>
                </c:pt>
                <c:pt idx="15">
                  <c:v>-0.53033008588991071</c:v>
                </c:pt>
                <c:pt idx="16">
                  <c:v>-0.40849364905389063</c:v>
                </c:pt>
                <c:pt idx="17">
                  <c:v>-0.23384393947636326</c:v>
                </c:pt>
                <c:pt idx="18">
                  <c:v>0</c:v>
                </c:pt>
                <c:pt idx="19">
                  <c:v>0.28379415072867764</c:v>
                </c:pt>
                <c:pt idx="20">
                  <c:v>0.59150635094610982</c:v>
                </c:pt>
                <c:pt idx="21">
                  <c:v>0.88388347648318411</c:v>
                </c:pt>
                <c:pt idx="22">
                  <c:v>1.1160254037844384</c:v>
                </c:pt>
                <c:pt idx="23">
                  <c:v>1.247136938510808</c:v>
                </c:pt>
                <c:pt idx="24">
                  <c:v>1.25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'KInematic-Calc'!$G$14</c:f>
              <c:strCache>
                <c:ptCount val="1"/>
                <c:pt idx="0">
                  <c:v>x(t,e=1,00) [-]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x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'KInematic-Calc'!$C$15:$C$39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'KInematic-Calc'!$G$15:$G$39</c:f>
              <c:numCache>
                <c:formatCode>0.0000</c:formatCode>
                <c:ptCount val="25"/>
                <c:pt idx="0">
                  <c:v>2.5996139358938741E-2</c:v>
                </c:pt>
                <c:pt idx="1">
                  <c:v>0.13629522454810683</c:v>
                </c:pt>
                <c:pt idx="2">
                  <c:v>0.3248548382340859</c:v>
                </c:pt>
                <c:pt idx="3">
                  <c:v>0.57444455200042643</c:v>
                </c:pt>
                <c:pt idx="4">
                  <c:v>0.86090809108727839</c:v>
                </c:pt>
                <c:pt idx="5">
                  <c:v>1.1566082813122538</c:v>
                </c:pt>
                <c:pt idx="6">
                  <c:v>1.4348778704286014</c:v>
                </c:pt>
                <c:pt idx="7">
                  <c:v>1.6742463715172953</c:v>
                </c:pt>
                <c:pt idx="8">
                  <c:v>1.8609080910872784</c:v>
                </c:pt>
                <c:pt idx="9">
                  <c:v>1.9886581143735218</c:v>
                </c:pt>
                <c:pt idx="10">
                  <c:v>2.0569056458029631</c:v>
                </c:pt>
                <c:pt idx="11">
                  <c:v>2.0681468771262432</c:v>
                </c:pt>
                <c:pt idx="12">
                  <c:v>2.0259961393589387</c:v>
                </c:pt>
                <c:pt idx="13">
                  <c:v>1.934173727010529</c:v>
                </c:pt>
                <c:pt idx="14">
                  <c:v>1.7963779227539085</c:v>
                </c:pt>
                <c:pt idx="15">
                  <c:v>1.6168239837771283</c:v>
                </c:pt>
                <c:pt idx="16">
                  <c:v>1.4012237642185803</c:v>
                </c:pt>
                <c:pt idx="17">
                  <c:v>1.1579436644661141</c:v>
                </c:pt>
                <c:pt idx="18">
                  <c:v>0.89897948556635576</c:v>
                </c:pt>
                <c:pt idx="19">
                  <c:v>0.64030557426107304</c:v>
                </c:pt>
                <c:pt idx="20">
                  <c:v>0.40122376421857986</c:v>
                </c:pt>
                <c:pt idx="21">
                  <c:v>0.2026104214040334</c:v>
                </c:pt>
                <c:pt idx="22">
                  <c:v>6.4327115185031758E-2</c:v>
                </c:pt>
                <c:pt idx="23">
                  <c:v>2.3220744323921849E-3</c:v>
                </c:pt>
                <c:pt idx="24">
                  <c:v>2.5996139358938741E-2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'KInematic-Calc'!$H$14</c:f>
              <c:strCache>
                <c:ptCount val="1"/>
                <c:pt idx="0">
                  <c:v>x'(t,e=1,00) [-]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2"/>
            <c:spPr>
              <a:noFill/>
            </c:spPr>
          </c:marker>
          <c:xVal>
            <c:numRef>
              <c:f>'KInematic-Calc'!$C$15:$C$39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'KInematic-Calc'!$H$15:$H$39</c:f>
              <c:numCache>
                <c:formatCode>0.0000</c:formatCode>
                <c:ptCount val="25"/>
                <c:pt idx="0">
                  <c:v>0.2581988897471611</c:v>
                </c:pt>
                <c:pt idx="1">
                  <c:v>0.57907271601477062</c:v>
                </c:pt>
                <c:pt idx="2">
                  <c:v>0.85032452487268528</c:v>
                </c:pt>
                <c:pt idx="3">
                  <c:v>1.0407987663038101</c:v>
                </c:pt>
                <c:pt idx="4">
                  <c:v>1.1297319822746643</c:v>
                </c:pt>
                <c:pt idx="5">
                  <c:v>1.1119891036152914</c:v>
                </c:pt>
                <c:pt idx="6">
                  <c:v>1</c:v>
                </c:pt>
                <c:pt idx="7">
                  <c:v>0.81986254896284516</c:v>
                </c:pt>
                <c:pt idx="8">
                  <c:v>0.60231882529421299</c:v>
                </c:pt>
                <c:pt idx="9">
                  <c:v>0.3734147960692849</c:v>
                </c:pt>
                <c:pt idx="10">
                  <c:v>0.14967547512731461</c:v>
                </c:pt>
                <c:pt idx="11">
                  <c:v>-6.1434625809728971E-2</c:v>
                </c:pt>
                <c:pt idx="12">
                  <c:v>-0.25819888974716104</c:v>
                </c:pt>
                <c:pt idx="13">
                  <c:v>-0.44095456131262051</c:v>
                </c:pt>
                <c:pt idx="14">
                  <c:v>-0.60910894511799629</c:v>
                </c:pt>
                <c:pt idx="15">
                  <c:v>-0.7590228414742799</c:v>
                </c:pt>
                <c:pt idx="16">
                  <c:v>-0.88278162972142415</c:v>
                </c:pt>
                <c:pt idx="17">
                  <c:v>-0.96813066756394517</c:v>
                </c:pt>
                <c:pt idx="18">
                  <c:v>-1</c:v>
                </c:pt>
                <c:pt idx="19">
                  <c:v>-0.96372098501419157</c:v>
                </c:pt>
                <c:pt idx="20">
                  <c:v>-0.84926917784745282</c:v>
                </c:pt>
                <c:pt idx="21">
                  <c:v>-0.65519072089881525</c:v>
                </c:pt>
                <c:pt idx="22">
                  <c:v>-0.39089105488200437</c:v>
                </c:pt>
                <c:pt idx="23">
                  <c:v>-7.6683528892420971E-2</c:v>
                </c:pt>
                <c:pt idx="24">
                  <c:v>0.25819888974716082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'KInematic-Calc'!$I$14</c:f>
              <c:strCache>
                <c:ptCount val="1"/>
                <c:pt idx="0">
                  <c:v>x''(t,e=1,00) [-]</c:v>
                </c:pt>
              </c:strCache>
            </c:strRef>
          </c:tx>
          <c:spPr>
            <a:ln w="15875">
              <a:solidFill>
                <a:srgbClr val="006C31"/>
              </a:solidFill>
            </a:ln>
          </c:spPr>
          <c:marker>
            <c:symbol val="x"/>
            <c:size val="2"/>
          </c:marker>
          <c:xVal>
            <c:numRef>
              <c:f>'KInematic-Calc'!$C$15:$C$39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'KInematic-Calc'!$I$15:$I$39</c:f>
              <c:numCache>
                <c:formatCode>0.0000</c:formatCode>
                <c:ptCount val="25"/>
                <c:pt idx="0">
                  <c:v>1.2754121490636385</c:v>
                </c:pt>
                <c:pt idx="1">
                  <c:v>1.1528665507561273</c:v>
                </c:pt>
                <c:pt idx="2">
                  <c:v>0.89912248794172522</c:v>
                </c:pt>
                <c:pt idx="3">
                  <c:v>0.54241617361686134</c:v>
                </c:pt>
                <c:pt idx="4">
                  <c:v>0.13356187603548836</c:v>
                </c:pt>
                <c:pt idx="5">
                  <c:v>-0.26094258508682178</c:v>
                </c:pt>
                <c:pt idx="6">
                  <c:v>-0.57735026918962573</c:v>
                </c:pt>
                <c:pt idx="7">
                  <c:v>-0.77858067529186326</c:v>
                </c:pt>
                <c:pt idx="8">
                  <c:v>-0.8664381239645117</c:v>
                </c:pt>
                <c:pt idx="9">
                  <c:v>-0.8717973887562338</c:v>
                </c:pt>
                <c:pt idx="10">
                  <c:v>-0.83292831962715219</c:v>
                </c:pt>
                <c:pt idx="11">
                  <c:v>-0.77898510182200942</c:v>
                </c:pt>
                <c:pt idx="12">
                  <c:v>-0.72458785093636147</c:v>
                </c:pt>
                <c:pt idx="13">
                  <c:v>-0.6713196518006177</c:v>
                </c:pt>
                <c:pt idx="14">
                  <c:v>-0.61104937040519802</c:v>
                </c:pt>
                <c:pt idx="15">
                  <c:v>-0.5291786310292026</c:v>
                </c:pt>
                <c:pt idx="16">
                  <c:v>-0.4083720466120439</c:v>
                </c:pt>
                <c:pt idx="17">
                  <c:v>-0.23384181788514377</c:v>
                </c:pt>
                <c:pt idx="18">
                  <c:v>-1.83772268236293E-16</c:v>
                </c:pt>
                <c:pt idx="19">
                  <c:v>0.28379627231989707</c:v>
                </c:pt>
                <c:pt idx="20">
                  <c:v>0.59162795338795648</c:v>
                </c:pt>
                <c:pt idx="21">
                  <c:v>0.88503493134389233</c:v>
                </c:pt>
                <c:pt idx="22">
                  <c:v>1.1210014371636787</c:v>
                </c:pt>
                <c:pt idx="23">
                  <c:v>1.2605320007775189</c:v>
                </c:pt>
                <c:pt idx="24">
                  <c:v>1.2754121490636385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55904"/>
        <c:axId val="122093568"/>
      </c:scatterChart>
      <c:valAx>
        <c:axId val="121755904"/>
        <c:scaling>
          <c:orientation val="minMax"/>
          <c:max val="360"/>
          <c:min val="0"/>
        </c:scaling>
        <c:delete val="0"/>
        <c:axPos val="b"/>
        <c:majorGridlines>
          <c:spPr>
            <a:ln w="12700"/>
          </c:spPr>
        </c:majorGridlines>
        <c:minorGridlines/>
        <c:numFmt formatCode="0\°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2093568"/>
        <c:crosses val="autoZero"/>
        <c:crossBetween val="midCat"/>
        <c:majorUnit val="45"/>
        <c:minorUnit val="15"/>
      </c:valAx>
      <c:valAx>
        <c:axId val="122093568"/>
        <c:scaling>
          <c:orientation val="minMax"/>
          <c:max val="2.6"/>
          <c:min val="-1.4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1755904"/>
        <c:crosses val="autoZero"/>
        <c:crossBetween val="midCat"/>
        <c:majorUnit val="0.2"/>
        <c:minorUnit val="0.1"/>
      </c:valAx>
    </c:plotArea>
    <c:legend>
      <c:legendPos val="b"/>
      <c:layout/>
      <c:overlay val="0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n w="3175">
            <a:noFill/>
          </a:ln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65472713466074E-2"/>
          <c:y val="3.8065788628263417E-2"/>
          <c:w val="0.89395165218580663"/>
          <c:h val="0.815299854272189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'KInematic-Calc'!$M$14</c:f>
              <c:strCache>
                <c:ptCount val="1"/>
                <c:pt idx="0">
                  <c:v>x(t,e=0,00) [-]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'KInematic-Calc'!$L$15:$L$39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'KInematic-Calc'!$M$15:$M$39</c:f>
              <c:numCache>
                <c:formatCode>0.0000</c:formatCode>
                <c:ptCount val="25"/>
                <c:pt idx="0">
                  <c:v>0</c:v>
                </c:pt>
                <c:pt idx="1">
                  <c:v>4.2456368623347895E-2</c:v>
                </c:pt>
                <c:pt idx="2">
                  <c:v>0.16534762961867555</c:v>
                </c:pt>
                <c:pt idx="3">
                  <c:v>0.35588928180754653</c:v>
                </c:pt>
                <c:pt idx="4">
                  <c:v>0.59487516204667301</c:v>
                </c:pt>
                <c:pt idx="5">
                  <c:v>0.85955921931996659</c:v>
                </c:pt>
                <c:pt idx="6">
                  <c:v>1.127016653792583</c:v>
                </c:pt>
                <c:pt idx="7">
                  <c:v>1.3771973095250081</c:v>
                </c:pt>
                <c:pt idx="8">
                  <c:v>1.594875162046673</c:v>
                </c:pt>
                <c:pt idx="9">
                  <c:v>1.7701028441806423</c:v>
                </c:pt>
                <c:pt idx="10">
                  <c:v>1.8973984371875523</c:v>
                </c:pt>
                <c:pt idx="11">
                  <c:v>1.9743080212014843</c:v>
                </c:pt>
                <c:pt idx="12">
                  <c:v>2</c:v>
                </c:pt>
                <c:pt idx="13">
                  <c:v>1.9743080212014852</c:v>
                </c:pt>
                <c:pt idx="14">
                  <c:v>1.8973984371875523</c:v>
                </c:pt>
                <c:pt idx="15">
                  <c:v>1.7701028441806423</c:v>
                </c:pt>
                <c:pt idx="16">
                  <c:v>1.594875162046673</c:v>
                </c:pt>
                <c:pt idx="17">
                  <c:v>1.3771973095250081</c:v>
                </c:pt>
                <c:pt idx="18">
                  <c:v>1.127016653792583</c:v>
                </c:pt>
                <c:pt idx="19">
                  <c:v>0.85955921931996793</c:v>
                </c:pt>
                <c:pt idx="20">
                  <c:v>0.59487516204667301</c:v>
                </c:pt>
                <c:pt idx="21">
                  <c:v>0.35588928180754742</c:v>
                </c:pt>
                <c:pt idx="22">
                  <c:v>0.16534762961867555</c:v>
                </c:pt>
                <c:pt idx="23">
                  <c:v>4.2456368623347895E-2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'KInematic-Calc'!$N$14</c:f>
              <c:strCache>
                <c:ptCount val="1"/>
                <c:pt idx="0">
                  <c:v>x'(t,e=0,00) [-]</c:v>
                </c:pt>
              </c:strCache>
            </c:strRef>
          </c:tx>
          <c:spPr>
            <a:ln w="19050">
              <a:solidFill>
                <a:schemeClr val="tx2">
                  <a:lumMod val="50000"/>
                </a:schemeClr>
              </a:solidFill>
            </a:ln>
          </c:spPr>
          <c:marker>
            <c:symbol val="x"/>
            <c:size val="2"/>
            <c:spPr>
              <a:noFill/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'KInematic-Calc'!$L$15:$L$39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'KInematic-Calc'!$N$15:$N$39</c:f>
              <c:numCache>
                <c:formatCode>0.0000</c:formatCode>
                <c:ptCount val="25"/>
                <c:pt idx="0">
                  <c:v>0</c:v>
                </c:pt>
                <c:pt idx="1">
                  <c:v>0.32145029193215413</c:v>
                </c:pt>
                <c:pt idx="2">
                  <c:v>0.60910894511799607</c:v>
                </c:pt>
                <c:pt idx="3">
                  <c:v>0.83410690818673794</c:v>
                </c:pt>
                <c:pt idx="4">
                  <c:v>0.97690859442762457</c:v>
                </c:pt>
                <c:pt idx="5">
                  <c:v>1.0303318959760221</c:v>
                </c:pt>
                <c:pt idx="6">
                  <c:v>1</c:v>
                </c:pt>
                <c:pt idx="7">
                  <c:v>0.90151975660211447</c:v>
                </c:pt>
                <c:pt idx="8">
                  <c:v>0.75514221314125285</c:v>
                </c:pt>
                <c:pt idx="9">
                  <c:v>0.5801066541863571</c:v>
                </c:pt>
                <c:pt idx="10">
                  <c:v>0.39089105488200376</c:v>
                </c:pt>
                <c:pt idx="11">
                  <c:v>0.19618779827288754</c:v>
                </c:pt>
                <c:pt idx="12">
                  <c:v>9.1886134118146501E-17</c:v>
                </c:pt>
                <c:pt idx="13">
                  <c:v>-0.19618779827288735</c:v>
                </c:pt>
                <c:pt idx="14">
                  <c:v>-0.39089105488200393</c:v>
                </c:pt>
                <c:pt idx="15">
                  <c:v>-0.58010665418635687</c:v>
                </c:pt>
                <c:pt idx="16">
                  <c:v>-0.75514221314125241</c:v>
                </c:pt>
                <c:pt idx="17">
                  <c:v>-0.90151975660211447</c:v>
                </c:pt>
                <c:pt idx="18">
                  <c:v>-1</c:v>
                </c:pt>
                <c:pt idx="19">
                  <c:v>-1.0303318959760221</c:v>
                </c:pt>
                <c:pt idx="20">
                  <c:v>-0.97690859442762457</c:v>
                </c:pt>
                <c:pt idx="21">
                  <c:v>-0.83410690818673816</c:v>
                </c:pt>
                <c:pt idx="22">
                  <c:v>-0.60910894511799674</c:v>
                </c:pt>
                <c:pt idx="23">
                  <c:v>-0.32145029193215408</c:v>
                </c:pt>
                <c:pt idx="24">
                  <c:v>-3.06287113727155E-16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'KInematic-Calc'!$O$14</c:f>
              <c:strCache>
                <c:ptCount val="1"/>
                <c:pt idx="0">
                  <c:v>x''(t,e=0,00) [-]</c:v>
                </c:pt>
              </c:strCache>
            </c:strRef>
          </c:tx>
          <c:spPr>
            <a:ln w="19050">
              <a:solidFill>
                <a:srgbClr val="005828"/>
              </a:solidFill>
            </a:ln>
          </c:spPr>
          <c:marker>
            <c:symbol val="plus"/>
            <c:size val="2"/>
            <c:spPr>
              <a:noFill/>
              <a:ln>
                <a:solidFill>
                  <a:srgbClr val="006C31"/>
                </a:solidFill>
              </a:ln>
            </c:spPr>
          </c:marker>
          <c:xVal>
            <c:numRef>
              <c:f>'KInematic-Calc'!$L$15:$L$39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'KInematic-Calc'!$O$15:$O$39</c:f>
              <c:numCache>
                <c:formatCode>0.00000</c:formatCode>
                <c:ptCount val="25"/>
                <c:pt idx="0">
                  <c:v>1.25</c:v>
                </c:pt>
                <c:pt idx="1">
                  <c:v>1.183869557213173</c:v>
                </c:pt>
                <c:pt idx="2">
                  <c:v>0.99501327949393692</c:v>
                </c:pt>
                <c:pt idx="3">
                  <c:v>0.71120355947687641</c:v>
                </c:pt>
                <c:pt idx="4">
                  <c:v>0.37511156793430656</c:v>
                </c:pt>
                <c:pt idx="5">
                  <c:v>3.6778537117863469E-2</c:v>
                </c:pt>
                <c:pt idx="6">
                  <c:v>-0.25819888974716104</c:v>
                </c:pt>
                <c:pt idx="7">
                  <c:v>-0.48085955308717809</c:v>
                </c:pt>
                <c:pt idx="8">
                  <c:v>-0.62488843206569356</c:v>
                </c:pt>
                <c:pt idx="9">
                  <c:v>-0.70301000289621884</c:v>
                </c:pt>
                <c:pt idx="10">
                  <c:v>-0.7370375280749405</c:v>
                </c:pt>
                <c:pt idx="11">
                  <c:v>-0.74798209536496363</c:v>
                </c:pt>
                <c:pt idx="12">
                  <c:v>-0.75</c:v>
                </c:pt>
                <c:pt idx="13">
                  <c:v>-0.74798209536496374</c:v>
                </c:pt>
                <c:pt idx="14">
                  <c:v>-0.7370375280749405</c:v>
                </c:pt>
                <c:pt idx="15">
                  <c:v>-0.70301000289621884</c:v>
                </c:pt>
                <c:pt idx="16">
                  <c:v>-0.62488843206569389</c:v>
                </c:pt>
                <c:pt idx="17">
                  <c:v>-0.48085955308717793</c:v>
                </c:pt>
                <c:pt idx="18">
                  <c:v>-0.25819888974716126</c:v>
                </c:pt>
                <c:pt idx="19">
                  <c:v>3.6778537117862831E-2</c:v>
                </c:pt>
                <c:pt idx="20">
                  <c:v>0.37511156793430656</c:v>
                </c:pt>
                <c:pt idx="21">
                  <c:v>0.71120355947687597</c:v>
                </c:pt>
                <c:pt idx="22">
                  <c:v>0.99501327949393636</c:v>
                </c:pt>
                <c:pt idx="23">
                  <c:v>1.183869557213173</c:v>
                </c:pt>
                <c:pt idx="24">
                  <c:v>1.25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'KInematic-Calc'!$P$14</c:f>
              <c:strCache>
                <c:ptCount val="1"/>
                <c:pt idx="0">
                  <c:v>x(t,e=1,00) [-]</c:v>
                </c:pt>
              </c:strCache>
            </c:strRef>
          </c:tx>
          <c:spPr>
            <a:ln w="19050">
              <a:solidFill>
                <a:srgbClr val="C00000"/>
              </a:solidFill>
              <a:prstDash val="lgDash"/>
            </a:ln>
          </c:spPr>
          <c:marker>
            <c:symbol val="x"/>
            <c:size val="2"/>
            <c:spPr>
              <a:noFill/>
            </c:spPr>
          </c:marker>
          <c:xVal>
            <c:numRef>
              <c:f>'KInematic-Calc'!$L$15:$L$39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'KInematic-Calc'!$P$15:$P$39</c:f>
              <c:numCache>
                <c:formatCode>0.0000</c:formatCode>
                <c:ptCount val="25"/>
                <c:pt idx="0">
                  <c:v>2.5996139358938741E-2</c:v>
                </c:pt>
                <c:pt idx="1">
                  <c:v>0.13629522454810683</c:v>
                </c:pt>
                <c:pt idx="2">
                  <c:v>0.3248548382340859</c:v>
                </c:pt>
                <c:pt idx="3">
                  <c:v>0.57444455200042643</c:v>
                </c:pt>
                <c:pt idx="4">
                  <c:v>0.86090809108727839</c:v>
                </c:pt>
                <c:pt idx="5">
                  <c:v>1.1566082813122538</c:v>
                </c:pt>
                <c:pt idx="6">
                  <c:v>1.4348778704286014</c:v>
                </c:pt>
                <c:pt idx="7">
                  <c:v>1.6742463715172953</c:v>
                </c:pt>
                <c:pt idx="8">
                  <c:v>1.8609080910872784</c:v>
                </c:pt>
                <c:pt idx="9">
                  <c:v>1.9886581143735218</c:v>
                </c:pt>
                <c:pt idx="10">
                  <c:v>2.0569056458029631</c:v>
                </c:pt>
                <c:pt idx="11">
                  <c:v>2.0681468771262432</c:v>
                </c:pt>
                <c:pt idx="12">
                  <c:v>2.0259961393589387</c:v>
                </c:pt>
                <c:pt idx="13">
                  <c:v>1.934173727010529</c:v>
                </c:pt>
                <c:pt idx="14">
                  <c:v>1.7963779227539085</c:v>
                </c:pt>
                <c:pt idx="15">
                  <c:v>1.6168239837771283</c:v>
                </c:pt>
                <c:pt idx="16">
                  <c:v>1.4012237642185803</c:v>
                </c:pt>
                <c:pt idx="17">
                  <c:v>1.1579436644661141</c:v>
                </c:pt>
                <c:pt idx="18">
                  <c:v>0.89897948556635576</c:v>
                </c:pt>
                <c:pt idx="19">
                  <c:v>0.64030557426107304</c:v>
                </c:pt>
                <c:pt idx="20">
                  <c:v>0.40122376421857986</c:v>
                </c:pt>
                <c:pt idx="21">
                  <c:v>0.2026104214040334</c:v>
                </c:pt>
                <c:pt idx="22">
                  <c:v>6.4327115185031758E-2</c:v>
                </c:pt>
                <c:pt idx="23">
                  <c:v>2.3220744323921849E-3</c:v>
                </c:pt>
                <c:pt idx="24">
                  <c:v>2.5996139358938741E-2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'KInematic-Calc'!$Q$14</c:f>
              <c:strCache>
                <c:ptCount val="1"/>
                <c:pt idx="0">
                  <c:v>x'(t,e=1,00) [-]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star"/>
            <c:size val="2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'KInematic-Calc'!$L$15:$L$39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'KInematic-Calc'!$Q$15:$Q$39</c:f>
              <c:numCache>
                <c:formatCode>0.0000</c:formatCode>
                <c:ptCount val="25"/>
                <c:pt idx="0">
                  <c:v>0.2581988897471611</c:v>
                </c:pt>
                <c:pt idx="1">
                  <c:v>0.57907271601477062</c:v>
                </c:pt>
                <c:pt idx="2">
                  <c:v>0.85032452487268528</c:v>
                </c:pt>
                <c:pt idx="3">
                  <c:v>1.0407987663038101</c:v>
                </c:pt>
                <c:pt idx="4">
                  <c:v>1.1297319822746643</c:v>
                </c:pt>
                <c:pt idx="5">
                  <c:v>1.1119891036152914</c:v>
                </c:pt>
                <c:pt idx="6">
                  <c:v>1</c:v>
                </c:pt>
                <c:pt idx="7">
                  <c:v>0.81986254896284516</c:v>
                </c:pt>
                <c:pt idx="8">
                  <c:v>0.60231882529421299</c:v>
                </c:pt>
                <c:pt idx="9">
                  <c:v>0.3734147960692849</c:v>
                </c:pt>
                <c:pt idx="10">
                  <c:v>0.14967547512731461</c:v>
                </c:pt>
                <c:pt idx="11">
                  <c:v>-6.1434625809728971E-2</c:v>
                </c:pt>
                <c:pt idx="12">
                  <c:v>-0.25819888974716104</c:v>
                </c:pt>
                <c:pt idx="13">
                  <c:v>-0.44095456131262051</c:v>
                </c:pt>
                <c:pt idx="14">
                  <c:v>-0.60910894511799629</c:v>
                </c:pt>
                <c:pt idx="15">
                  <c:v>-0.7590228414742799</c:v>
                </c:pt>
                <c:pt idx="16">
                  <c:v>-0.88278162972142415</c:v>
                </c:pt>
                <c:pt idx="17">
                  <c:v>-0.96813066756394517</c:v>
                </c:pt>
                <c:pt idx="18">
                  <c:v>-1</c:v>
                </c:pt>
                <c:pt idx="19">
                  <c:v>-0.96372098501419157</c:v>
                </c:pt>
                <c:pt idx="20">
                  <c:v>-0.84926917784745282</c:v>
                </c:pt>
                <c:pt idx="21">
                  <c:v>-0.65519072089881525</c:v>
                </c:pt>
                <c:pt idx="22">
                  <c:v>-0.39089105488200437</c:v>
                </c:pt>
                <c:pt idx="23">
                  <c:v>-7.6683528892420971E-2</c:v>
                </c:pt>
                <c:pt idx="24">
                  <c:v>0.25819888974716082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'KInematic-Calc'!$R$14</c:f>
              <c:strCache>
                <c:ptCount val="1"/>
                <c:pt idx="0">
                  <c:v>x''(t,e=1,00) [-]</c:v>
                </c:pt>
              </c:strCache>
            </c:strRef>
          </c:tx>
          <c:spPr>
            <a:ln w="19050">
              <a:solidFill>
                <a:srgbClr val="005828"/>
              </a:solidFill>
              <a:prstDash val="lgDash"/>
            </a:ln>
          </c:spPr>
          <c:marker>
            <c:symbol val="plus"/>
            <c:size val="2"/>
            <c:spPr>
              <a:ln>
                <a:solidFill>
                  <a:srgbClr val="006C31"/>
                </a:solidFill>
              </a:ln>
            </c:spPr>
          </c:marker>
          <c:xVal>
            <c:numRef>
              <c:f>'KInematic-Calc'!$L$15:$L$39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'KInematic-Calc'!$R$15:$R$39</c:f>
              <c:numCache>
                <c:formatCode>0.0000</c:formatCode>
                <c:ptCount val="25"/>
                <c:pt idx="0">
                  <c:v>1.2754121490636385</c:v>
                </c:pt>
                <c:pt idx="1">
                  <c:v>1.1528665507561273</c:v>
                </c:pt>
                <c:pt idx="2">
                  <c:v>0.89912248794172522</c:v>
                </c:pt>
                <c:pt idx="3">
                  <c:v>0.54241617361686134</c:v>
                </c:pt>
                <c:pt idx="4">
                  <c:v>0.13356187603548836</c:v>
                </c:pt>
                <c:pt idx="5">
                  <c:v>-0.26094258508682178</c:v>
                </c:pt>
                <c:pt idx="6">
                  <c:v>-0.57735026918962573</c:v>
                </c:pt>
                <c:pt idx="7">
                  <c:v>-0.77858067529186326</c:v>
                </c:pt>
                <c:pt idx="8">
                  <c:v>-0.8664381239645117</c:v>
                </c:pt>
                <c:pt idx="9">
                  <c:v>-0.8717973887562338</c:v>
                </c:pt>
                <c:pt idx="10">
                  <c:v>-0.83292831962715219</c:v>
                </c:pt>
                <c:pt idx="11">
                  <c:v>-0.77898510182200942</c:v>
                </c:pt>
                <c:pt idx="12">
                  <c:v>-0.72458785093636147</c:v>
                </c:pt>
                <c:pt idx="13">
                  <c:v>-0.6713196518006177</c:v>
                </c:pt>
                <c:pt idx="14">
                  <c:v>-0.61104937040519802</c:v>
                </c:pt>
                <c:pt idx="15">
                  <c:v>-0.5291786310292026</c:v>
                </c:pt>
                <c:pt idx="16">
                  <c:v>-0.4083720466120439</c:v>
                </c:pt>
                <c:pt idx="17">
                  <c:v>-0.23384181788514377</c:v>
                </c:pt>
                <c:pt idx="18">
                  <c:v>-1.83772268236293E-16</c:v>
                </c:pt>
                <c:pt idx="19">
                  <c:v>0.28379627231989707</c:v>
                </c:pt>
                <c:pt idx="20">
                  <c:v>0.59162795338795648</c:v>
                </c:pt>
                <c:pt idx="21">
                  <c:v>0.88503493134389233</c:v>
                </c:pt>
                <c:pt idx="22">
                  <c:v>1.1210014371636787</c:v>
                </c:pt>
                <c:pt idx="23">
                  <c:v>1.2605320007775189</c:v>
                </c:pt>
                <c:pt idx="24">
                  <c:v>1.2754121490636385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33504"/>
        <c:axId val="122156160"/>
      </c:scatterChart>
      <c:valAx>
        <c:axId val="122133504"/>
        <c:scaling>
          <c:orientation val="minMax"/>
          <c:max val="360"/>
          <c:min val="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numFmt formatCode="0\°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2156160"/>
        <c:crosses val="autoZero"/>
        <c:crossBetween val="midCat"/>
        <c:majorUnit val="45"/>
        <c:minorUnit val="15"/>
      </c:valAx>
      <c:valAx>
        <c:axId val="122156160"/>
        <c:scaling>
          <c:orientation val="minMax"/>
          <c:max val="2.6"/>
          <c:min val="-1.4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2133504"/>
        <c:crosses val="autoZero"/>
        <c:crossBetween val="midCat"/>
        <c:majorUnit val="0.2"/>
        <c:minorUnit val="0.1"/>
      </c:valAx>
    </c:plotArea>
    <c:legend>
      <c:legendPos val="b"/>
      <c:layout/>
      <c:overlay val="0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2073009180554E-2"/>
          <c:y val="3.7641457125520202E-2"/>
          <c:w val="0.89553317011882794"/>
          <c:h val="0.813968413125416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5875">
              <a:solidFill>
                <a:srgbClr val="C00000"/>
              </a:solidFill>
              <a:prstDash val="lgDash"/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'test 13'!#REF!</c:f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9525">
              <a:solidFill>
                <a:schemeClr val="accent1">
                  <a:lumMod val="75000"/>
                </a:schemeClr>
              </a:solidFill>
              <a:prstDash val="lgDash"/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dPt>
            <c:idx val="8"/>
            <c:marker>
              <c:spPr>
                <a:noFill/>
                <a:ln w="6350">
                  <a:solidFill>
                    <a:srgbClr val="C00000"/>
                  </a:solidFill>
                </a:ln>
              </c:spPr>
            </c:marker>
            <c:bubble3D val="0"/>
          </c:dPt>
          <c:xVal>
            <c:numRef>
              <c:f>'test 13'!#REF!</c:f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5875" cmpd="sng">
              <a:solidFill>
                <a:schemeClr val="accent3">
                  <a:lumMod val="50000"/>
                </a:schemeClr>
              </a:solidFill>
              <a:prstDash val="lgDash"/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'test 13'!#REF!</c:f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x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'test 13'!#REF!</c:f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2"/>
            <c:spPr>
              <a:noFill/>
            </c:spPr>
          </c:marker>
          <c:xVal>
            <c:numRef>
              <c:f>'test 13'!#REF!</c:f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5875">
              <a:solidFill>
                <a:srgbClr val="006C31"/>
              </a:solidFill>
            </a:ln>
          </c:spPr>
          <c:marker>
            <c:symbol val="x"/>
            <c:size val="2"/>
          </c:marker>
          <c:xVal>
            <c:numRef>
              <c:f>'test 13'!#REF!</c:f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14848"/>
        <c:axId val="123216640"/>
      </c:scatterChart>
      <c:valAx>
        <c:axId val="123214848"/>
        <c:scaling>
          <c:orientation val="minMax"/>
          <c:max val="360"/>
          <c:min val="0"/>
        </c:scaling>
        <c:delete val="0"/>
        <c:axPos val="b"/>
        <c:majorGridlines>
          <c:spPr>
            <a:ln w="12700"/>
          </c:spPr>
        </c:majorGridlines>
        <c:minorGridlines/>
        <c:numFmt formatCode="0\°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3216640"/>
        <c:crosses val="autoZero"/>
        <c:crossBetween val="midCat"/>
        <c:majorUnit val="45"/>
        <c:minorUnit val="15"/>
      </c:valAx>
      <c:valAx>
        <c:axId val="123216640"/>
        <c:scaling>
          <c:orientation val="minMax"/>
          <c:max val="2.2000000000000002"/>
          <c:min val="-1.2"/>
        </c:scaling>
        <c:delete val="0"/>
        <c:axPos val="l"/>
        <c:majorGridlines>
          <c:spPr>
            <a:ln w="15875">
              <a:solidFill>
                <a:schemeClr val="tx1"/>
              </a:solidFill>
            </a:ln>
          </c:spPr>
        </c:majorGridlines>
        <c:minorGridlines/>
        <c:numFmt formatCode="0.0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3214848"/>
        <c:crosses val="autoZero"/>
        <c:crossBetween val="midCat"/>
        <c:majorUnit val="0.2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65472713466074E-2"/>
          <c:y val="3.8065788628263417E-2"/>
          <c:w val="0.89395165218580663"/>
          <c:h val="0.815299854272189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'Forces-Calc'!$D$13</c:f>
              <c:strCache>
                <c:ptCount val="1"/>
                <c:pt idx="0">
                  <c:v>x(t,e=0,00) [-]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'Forces-Calc'!$D$14:$D$38</c:f>
              <c:numCache>
                <c:formatCode>0.0000</c:formatCode>
                <c:ptCount val="25"/>
                <c:pt idx="0">
                  <c:v>0</c:v>
                </c:pt>
                <c:pt idx="1">
                  <c:v>4.2456368623347895E-2</c:v>
                </c:pt>
                <c:pt idx="2">
                  <c:v>0.16534762961867555</c:v>
                </c:pt>
                <c:pt idx="3">
                  <c:v>0.35588928180754653</c:v>
                </c:pt>
                <c:pt idx="4">
                  <c:v>0.59487516204667301</c:v>
                </c:pt>
                <c:pt idx="5">
                  <c:v>0.85955921931996659</c:v>
                </c:pt>
                <c:pt idx="6">
                  <c:v>1.127016653792583</c:v>
                </c:pt>
                <c:pt idx="7">
                  <c:v>1.3771973095250081</c:v>
                </c:pt>
                <c:pt idx="8">
                  <c:v>1.594875162046673</c:v>
                </c:pt>
                <c:pt idx="9">
                  <c:v>1.7701028441806423</c:v>
                </c:pt>
                <c:pt idx="10">
                  <c:v>1.8973984371875523</c:v>
                </c:pt>
                <c:pt idx="11">
                  <c:v>1.9743080212014843</c:v>
                </c:pt>
                <c:pt idx="12">
                  <c:v>2</c:v>
                </c:pt>
                <c:pt idx="13">
                  <c:v>1.9743080212014852</c:v>
                </c:pt>
                <c:pt idx="14">
                  <c:v>1.8973984371875523</c:v>
                </c:pt>
                <c:pt idx="15">
                  <c:v>1.7701028441806423</c:v>
                </c:pt>
                <c:pt idx="16">
                  <c:v>1.594875162046673</c:v>
                </c:pt>
                <c:pt idx="17">
                  <c:v>1.3771973095250081</c:v>
                </c:pt>
                <c:pt idx="18">
                  <c:v>1.127016653792583</c:v>
                </c:pt>
                <c:pt idx="19">
                  <c:v>0.85955921931996793</c:v>
                </c:pt>
                <c:pt idx="20">
                  <c:v>0.59487516204667301</c:v>
                </c:pt>
                <c:pt idx="21">
                  <c:v>0.35588928180754742</c:v>
                </c:pt>
                <c:pt idx="22">
                  <c:v>0.16534762961867555</c:v>
                </c:pt>
                <c:pt idx="23">
                  <c:v>4.2456368623347895E-2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'Forces-Calc'!$E$13</c:f>
              <c:strCache>
                <c:ptCount val="1"/>
                <c:pt idx="0">
                  <c:v>x'(t,e=0,00) [-]</c:v>
                </c:pt>
              </c:strCache>
            </c:strRef>
          </c:tx>
          <c:spPr>
            <a:ln w="19050">
              <a:solidFill>
                <a:schemeClr val="tx2">
                  <a:lumMod val="50000"/>
                </a:schemeClr>
              </a:solidFill>
            </a:ln>
          </c:spPr>
          <c:marker>
            <c:symbol val="x"/>
            <c:size val="2"/>
            <c:spPr>
              <a:noFill/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'Forces-Calc'!$E$14:$E$38</c:f>
              <c:numCache>
                <c:formatCode>0.0000</c:formatCode>
                <c:ptCount val="25"/>
                <c:pt idx="0">
                  <c:v>0</c:v>
                </c:pt>
                <c:pt idx="1">
                  <c:v>0.32145029193215413</c:v>
                </c:pt>
                <c:pt idx="2">
                  <c:v>0.60910894511799607</c:v>
                </c:pt>
                <c:pt idx="3">
                  <c:v>0.83410690818673794</c:v>
                </c:pt>
                <c:pt idx="4">
                  <c:v>0.97690859442762457</c:v>
                </c:pt>
                <c:pt idx="5">
                  <c:v>1.0303318959760221</c:v>
                </c:pt>
                <c:pt idx="6">
                  <c:v>1</c:v>
                </c:pt>
                <c:pt idx="7">
                  <c:v>0.90151975660211447</c:v>
                </c:pt>
                <c:pt idx="8">
                  <c:v>0.75514221314125285</c:v>
                </c:pt>
                <c:pt idx="9">
                  <c:v>0.5801066541863571</c:v>
                </c:pt>
                <c:pt idx="10">
                  <c:v>0.39089105488200376</c:v>
                </c:pt>
                <c:pt idx="11">
                  <c:v>0.19618779827288754</c:v>
                </c:pt>
                <c:pt idx="12">
                  <c:v>9.1886134118146501E-17</c:v>
                </c:pt>
                <c:pt idx="13">
                  <c:v>-0.19618779827288735</c:v>
                </c:pt>
                <c:pt idx="14">
                  <c:v>-0.39089105488200393</c:v>
                </c:pt>
                <c:pt idx="15">
                  <c:v>-0.58010665418635687</c:v>
                </c:pt>
                <c:pt idx="16">
                  <c:v>-0.75514221314125241</c:v>
                </c:pt>
                <c:pt idx="17">
                  <c:v>-0.90151975660211447</c:v>
                </c:pt>
                <c:pt idx="18">
                  <c:v>-1</c:v>
                </c:pt>
                <c:pt idx="19">
                  <c:v>-1.0303318959760221</c:v>
                </c:pt>
                <c:pt idx="20">
                  <c:v>-0.97690859442762457</c:v>
                </c:pt>
                <c:pt idx="21">
                  <c:v>-0.83410690818673816</c:v>
                </c:pt>
                <c:pt idx="22">
                  <c:v>-0.60910894511799674</c:v>
                </c:pt>
                <c:pt idx="23">
                  <c:v>-0.32145029193215408</c:v>
                </c:pt>
                <c:pt idx="24">
                  <c:v>-3.06287113727155E-16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'Forces-Calc'!$F$13</c:f>
              <c:strCache>
                <c:ptCount val="1"/>
                <c:pt idx="0">
                  <c:v>x''(t,e=0,00) [-]</c:v>
                </c:pt>
              </c:strCache>
            </c:strRef>
          </c:tx>
          <c:spPr>
            <a:ln w="19050">
              <a:solidFill>
                <a:srgbClr val="005828"/>
              </a:solidFill>
            </a:ln>
          </c:spPr>
          <c:marker>
            <c:symbol val="plus"/>
            <c:size val="2"/>
            <c:spPr>
              <a:noFill/>
              <a:ln>
                <a:solidFill>
                  <a:srgbClr val="006C31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'Forces-Calc'!$F$14:$F$38</c:f>
              <c:numCache>
                <c:formatCode>0.00000</c:formatCode>
                <c:ptCount val="25"/>
                <c:pt idx="0">
                  <c:v>1.25</c:v>
                </c:pt>
                <c:pt idx="1">
                  <c:v>1.183869557213173</c:v>
                </c:pt>
                <c:pt idx="2">
                  <c:v>0.99501327949393692</c:v>
                </c:pt>
                <c:pt idx="3">
                  <c:v>0.71120355947687641</c:v>
                </c:pt>
                <c:pt idx="4">
                  <c:v>0.37511156793430656</c:v>
                </c:pt>
                <c:pt idx="5">
                  <c:v>3.6778537117863469E-2</c:v>
                </c:pt>
                <c:pt idx="6">
                  <c:v>-0.25819888974716104</c:v>
                </c:pt>
                <c:pt idx="7">
                  <c:v>-0.48085955308717809</c:v>
                </c:pt>
                <c:pt idx="8">
                  <c:v>-0.62488843206569356</c:v>
                </c:pt>
                <c:pt idx="9">
                  <c:v>-0.70301000289621884</c:v>
                </c:pt>
                <c:pt idx="10">
                  <c:v>-0.7370375280749405</c:v>
                </c:pt>
                <c:pt idx="11">
                  <c:v>-0.74798209536496363</c:v>
                </c:pt>
                <c:pt idx="12">
                  <c:v>-0.75</c:v>
                </c:pt>
                <c:pt idx="13">
                  <c:v>-0.74798209536496374</c:v>
                </c:pt>
                <c:pt idx="14">
                  <c:v>-0.7370375280749405</c:v>
                </c:pt>
                <c:pt idx="15">
                  <c:v>-0.70301000289621884</c:v>
                </c:pt>
                <c:pt idx="16">
                  <c:v>-0.62488843206569389</c:v>
                </c:pt>
                <c:pt idx="17">
                  <c:v>-0.48085955308717793</c:v>
                </c:pt>
                <c:pt idx="18">
                  <c:v>-0.25819888974716126</c:v>
                </c:pt>
                <c:pt idx="19">
                  <c:v>3.6778537117862831E-2</c:v>
                </c:pt>
                <c:pt idx="20">
                  <c:v>0.37511156793430656</c:v>
                </c:pt>
                <c:pt idx="21">
                  <c:v>0.71120355947687597</c:v>
                </c:pt>
                <c:pt idx="22">
                  <c:v>0.99501327949393636</c:v>
                </c:pt>
                <c:pt idx="23">
                  <c:v>1.183869557213173</c:v>
                </c:pt>
                <c:pt idx="24">
                  <c:v>1.25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C00000"/>
              </a:solidFill>
              <a:prstDash val="lgDash"/>
            </a:ln>
          </c:spPr>
          <c:marker>
            <c:symbol val="x"/>
            <c:size val="2"/>
            <c:spPr>
              <a:noFill/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star"/>
            <c:size val="2"/>
            <c:spPr>
              <a:noFill/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'test 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5828"/>
              </a:solidFill>
              <a:prstDash val="lgDash"/>
            </a:ln>
          </c:spPr>
          <c:marker>
            <c:symbol val="plus"/>
            <c:size val="2"/>
            <c:spPr>
              <a:ln>
                <a:solidFill>
                  <a:srgbClr val="006C31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'test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65024"/>
        <c:axId val="123266944"/>
      </c:scatterChart>
      <c:valAx>
        <c:axId val="123265024"/>
        <c:scaling>
          <c:orientation val="minMax"/>
          <c:max val="360"/>
          <c:min val="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numFmt formatCode="0\°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3266944"/>
        <c:crosses val="autoZero"/>
        <c:crossBetween val="midCat"/>
        <c:majorUnit val="45"/>
        <c:minorUnit val="15"/>
      </c:valAx>
      <c:valAx>
        <c:axId val="123266944"/>
        <c:scaling>
          <c:orientation val="minMax"/>
          <c:max val="2.6"/>
          <c:min val="-1.4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23265024"/>
        <c:crosses val="autoZero"/>
        <c:crossBetween val="midCat"/>
        <c:majorUnit val="0.2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'Forces-Calc'!$G$13</c:f>
              <c:strCache>
                <c:ptCount val="1"/>
                <c:pt idx="0">
                  <c:v>FK  [-]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'Forces-Calc'!$G$14:$G$38</c:f>
              <c:numCache>
                <c:formatCode>0.0000</c:formatCode>
                <c:ptCount val="25"/>
                <c:pt idx="0">
                  <c:v>0.5</c:v>
                </c:pt>
                <c:pt idx="1">
                  <c:v>0.62940952255126037</c:v>
                </c:pt>
                <c:pt idx="2">
                  <c:v>0.75</c:v>
                </c:pt>
                <c:pt idx="3">
                  <c:v>0.85355339059327373</c:v>
                </c:pt>
                <c:pt idx="4">
                  <c:v>0.9330127018922193</c:v>
                </c:pt>
                <c:pt idx="5">
                  <c:v>0.9829629131445341</c:v>
                </c:pt>
                <c:pt idx="6">
                  <c:v>1</c:v>
                </c:pt>
                <c:pt idx="7">
                  <c:v>0.9829629131445341</c:v>
                </c:pt>
                <c:pt idx="8">
                  <c:v>0.93301270189221941</c:v>
                </c:pt>
                <c:pt idx="9">
                  <c:v>0.85355339059327373</c:v>
                </c:pt>
                <c:pt idx="10">
                  <c:v>0.75</c:v>
                </c:pt>
                <c:pt idx="11">
                  <c:v>0.62940952255126048</c:v>
                </c:pt>
                <c:pt idx="12">
                  <c:v>0.50000000000000011</c:v>
                </c:pt>
                <c:pt idx="13">
                  <c:v>0.37059047744873963</c:v>
                </c:pt>
                <c:pt idx="14">
                  <c:v>0.24999999999999994</c:v>
                </c:pt>
                <c:pt idx="15">
                  <c:v>0.14644660940672627</c:v>
                </c:pt>
                <c:pt idx="16">
                  <c:v>6.6987298107780813E-2</c:v>
                </c:pt>
                <c:pt idx="17">
                  <c:v>1.7037086855465844E-2</c:v>
                </c:pt>
                <c:pt idx="18">
                  <c:v>0</c:v>
                </c:pt>
                <c:pt idx="19">
                  <c:v>1.7037086855465788E-2</c:v>
                </c:pt>
                <c:pt idx="20">
                  <c:v>6.6987298107780702E-2</c:v>
                </c:pt>
                <c:pt idx="21">
                  <c:v>0.14644660940672616</c:v>
                </c:pt>
                <c:pt idx="22">
                  <c:v>0.24999999999999978</c:v>
                </c:pt>
                <c:pt idx="23">
                  <c:v>0.37059047744873963</c:v>
                </c:pt>
                <c:pt idx="24">
                  <c:v>0.49999999999999989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'Forces-Calc'!$H$13</c:f>
              <c:strCache>
                <c:ptCount val="1"/>
                <c:pt idx="0">
                  <c:v>FN [-]</c:v>
                </c:pt>
              </c:strCache>
            </c:strRef>
          </c:tx>
          <c:spPr>
            <a:ln w="15875">
              <a:solidFill>
                <a:srgbClr val="00206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'Forces-Calc'!$H$14:$H$38</c:f>
              <c:numCache>
                <c:formatCode>0.00000</c:formatCode>
                <c:ptCount val="25"/>
                <c:pt idx="0" formatCode="0.0000">
                  <c:v>0</c:v>
                </c:pt>
                <c:pt idx="1">
                  <c:v>6.4840637992104003E-2</c:v>
                </c:pt>
                <c:pt idx="2">
                  <c:v>0.12598815766974239</c:v>
                </c:pt>
                <c:pt idx="3">
                  <c:v>0.17960530202677488</c:v>
                </c:pt>
                <c:pt idx="4">
                  <c:v>0.22176638128637186</c:v>
                </c:pt>
                <c:pt idx="5">
                  <c:v>0.24884594432160881</c:v>
                </c:pt>
                <c:pt idx="6">
                  <c:v>0.2581988897471611</c:v>
                </c:pt>
                <c:pt idx="7">
                  <c:v>0.24884594432160881</c:v>
                </c:pt>
                <c:pt idx="8">
                  <c:v>0.22176638128637188</c:v>
                </c:pt>
                <c:pt idx="9">
                  <c:v>0.17960530202677491</c:v>
                </c:pt>
                <c:pt idx="10">
                  <c:v>0.12598815766974239</c:v>
                </c:pt>
                <c:pt idx="11">
                  <c:v>6.4840637992104072E-2</c:v>
                </c:pt>
                <c:pt idx="12">
                  <c:v>3.06287113727155E-17</c:v>
                </c:pt>
                <c:pt idx="13">
                  <c:v>-6.4840637992104017E-2</c:v>
                </c:pt>
                <c:pt idx="14">
                  <c:v>-0.12598815766974242</c:v>
                </c:pt>
                <c:pt idx="15">
                  <c:v>-0.17960530202677488</c:v>
                </c:pt>
                <c:pt idx="16">
                  <c:v>-0.2217663812863718</c:v>
                </c:pt>
                <c:pt idx="17">
                  <c:v>-0.24884594432160881</c:v>
                </c:pt>
                <c:pt idx="18">
                  <c:v>-0.2581988897471611</c:v>
                </c:pt>
                <c:pt idx="19">
                  <c:v>-0.24884594432160886</c:v>
                </c:pt>
                <c:pt idx="20">
                  <c:v>-0.22176638128637186</c:v>
                </c:pt>
                <c:pt idx="21">
                  <c:v>-0.17960530202677494</c:v>
                </c:pt>
                <c:pt idx="22">
                  <c:v>-0.12598815766974253</c:v>
                </c:pt>
                <c:pt idx="23">
                  <c:v>-6.4840637992103989E-2</c:v>
                </c:pt>
                <c:pt idx="24">
                  <c:v>-6.1257422745431001E-17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'Forces-Calc'!$I$13</c:f>
              <c:strCache>
                <c:ptCount val="1"/>
                <c:pt idx="0">
                  <c:v>FSt [-]</c:v>
                </c:pt>
              </c:strCache>
            </c:strRef>
          </c:tx>
          <c:spPr>
            <a:ln w="15875">
              <a:solidFill>
                <a:srgbClr val="006C3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006C31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'Forces-Calc'!$I$14:$I$38</c:f>
              <c:numCache>
                <c:formatCode>0.00000</c:formatCode>
                <c:ptCount val="25"/>
                <c:pt idx="0" formatCode="0.0000">
                  <c:v>0.5</c:v>
                </c:pt>
                <c:pt idx="1">
                  <c:v>0.63975837579625572</c:v>
                </c:pt>
                <c:pt idx="2">
                  <c:v>0.77419354838709675</c:v>
                </c:pt>
                <c:pt idx="3">
                  <c:v>0.89301965652199788</c:v>
                </c:pt>
                <c:pt idx="4">
                  <c:v>0.98640334932295259</c:v>
                </c:pt>
                <c:pt idx="5">
                  <c:v>1.0461174016165224</c:v>
                </c:pt>
                <c:pt idx="6">
                  <c:v>1.0666666666666667</c:v>
                </c:pt>
                <c:pt idx="7">
                  <c:v>1.0461174016165224</c:v>
                </c:pt>
                <c:pt idx="8">
                  <c:v>0.9864033493229527</c:v>
                </c:pt>
                <c:pt idx="9">
                  <c:v>0.89301965652199788</c:v>
                </c:pt>
                <c:pt idx="10">
                  <c:v>0.77419354838709675</c:v>
                </c:pt>
                <c:pt idx="11">
                  <c:v>0.63975837579625594</c:v>
                </c:pt>
                <c:pt idx="12">
                  <c:v>0.50000000000000011</c:v>
                </c:pt>
                <c:pt idx="13">
                  <c:v>0.37668378606212727</c:v>
                </c:pt>
                <c:pt idx="14">
                  <c:v>0.2580645161290322</c:v>
                </c:pt>
                <c:pt idx="15">
                  <c:v>0.15321795012764894</c:v>
                </c:pt>
                <c:pt idx="16">
                  <c:v>7.0820574126806646E-2</c:v>
                </c:pt>
                <c:pt idx="17">
                  <c:v>1.8131704456009611E-2</c:v>
                </c:pt>
                <c:pt idx="18">
                  <c:v>0</c:v>
                </c:pt>
                <c:pt idx="19">
                  <c:v>1.8131704456009552E-2</c:v>
                </c:pt>
                <c:pt idx="20">
                  <c:v>7.0820574126806549E-2</c:v>
                </c:pt>
                <c:pt idx="21">
                  <c:v>0.15321795012764883</c:v>
                </c:pt>
                <c:pt idx="22">
                  <c:v>0.25806451612903203</c:v>
                </c:pt>
                <c:pt idx="23">
                  <c:v>0.37668378606212721</c:v>
                </c:pt>
                <c:pt idx="24">
                  <c:v>0.49999999999999989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'Forces-Calc'!$J$13</c:f>
              <c:strCache>
                <c:ptCount val="1"/>
                <c:pt idx="0">
                  <c:v>FR [-]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x"/>
            <c:size val="4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'Forces-Calc'!$J$14:$J$38</c:f>
              <c:numCache>
                <c:formatCode>0.0000</c:formatCode>
                <c:ptCount val="25"/>
                <c:pt idx="0">
                  <c:v>0.5</c:v>
                </c:pt>
                <c:pt idx="1">
                  <c:v>0.59724899188543079</c:v>
                </c:pt>
                <c:pt idx="2">
                  <c:v>0.6011319560641355</c:v>
                </c:pt>
                <c:pt idx="3">
                  <c:v>0.49192593352802405</c:v>
                </c:pt>
                <c:pt idx="4">
                  <c:v>0.28155572294805614</c:v>
                </c:pt>
                <c:pt idx="5">
                  <c:v>1.0399316706585475E-2</c:v>
                </c:pt>
                <c:pt idx="6">
                  <c:v>-0.26666666666666661</c:v>
                </c:pt>
                <c:pt idx="7">
                  <c:v>-0.49841972839593535</c:v>
                </c:pt>
                <c:pt idx="8">
                  <c:v>-0.6514569789441631</c:v>
                </c:pt>
                <c:pt idx="9">
                  <c:v>-0.71518084765852352</c:v>
                </c:pt>
                <c:pt idx="10">
                  <c:v>-0.69790614961252251</c:v>
                </c:pt>
                <c:pt idx="11">
                  <c:v>-0.61867683440363752</c:v>
                </c:pt>
                <c:pt idx="12">
                  <c:v>-0.50000000000000011</c:v>
                </c:pt>
                <c:pt idx="13">
                  <c:v>-0.36427117041186197</c:v>
                </c:pt>
                <c:pt idx="14">
                  <c:v>-0.23263538320417412</c:v>
                </c:pt>
                <c:pt idx="15">
                  <c:v>-0.12270563435922992</c:v>
                </c:pt>
                <c:pt idx="16">
                  <c:v>-4.677250670266668E-2</c:v>
                </c:pt>
                <c:pt idx="17">
                  <c:v>-8.6388001923635559E-3</c:v>
                </c:pt>
                <c:pt idx="18">
                  <c:v>0</c:v>
                </c:pt>
                <c:pt idx="19">
                  <c:v>1.8024491015718844E-4</c:v>
                </c:pt>
                <c:pt idx="20">
                  <c:v>2.0214791405114133E-2</c:v>
                </c:pt>
                <c:pt idx="21">
                  <c:v>8.4401146827317558E-2</c:v>
                </c:pt>
                <c:pt idx="22">
                  <c:v>0.20037731868804487</c:v>
                </c:pt>
                <c:pt idx="23">
                  <c:v>0.35165465587720635</c:v>
                </c:pt>
                <c:pt idx="24">
                  <c:v>0.49999999999999989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'Forces-Calc'!$K$13</c:f>
              <c:strCache>
                <c:ptCount val="1"/>
                <c:pt idx="0">
                  <c:v>FT [-]</c:v>
                </c:pt>
              </c:strCache>
            </c:strRef>
          </c:tx>
          <c:spPr>
            <a:ln w="19050"/>
          </c:spPr>
          <c:marker>
            <c:symbol val="star"/>
            <c:size val="6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'Forces-Calc'!$K$14:$K$38</c:f>
              <c:numCache>
                <c:formatCode>0.0000</c:formatCode>
                <c:ptCount val="25"/>
                <c:pt idx="0">
                  <c:v>0</c:v>
                </c:pt>
                <c:pt idx="1">
                  <c:v>0.20232387476898039</c:v>
                </c:pt>
                <c:pt idx="2">
                  <c:v>0.45683170883849705</c:v>
                </c:pt>
                <c:pt idx="3">
                  <c:v>0.71195477960006259</c:v>
                </c:pt>
                <c:pt idx="4">
                  <c:v>0.91146812718864823</c:v>
                </c:pt>
                <c:pt idx="5">
                  <c:v>1.0127780419743218</c:v>
                </c:pt>
                <c:pt idx="6">
                  <c:v>1</c:v>
                </c:pt>
                <c:pt idx="7">
                  <c:v>0.88616048620696575</c:v>
                </c:pt>
                <c:pt idx="8">
                  <c:v>0.70455727659579059</c:v>
                </c:pt>
                <c:pt idx="9">
                  <c:v>0.49515200158648481</c:v>
                </c:pt>
                <c:pt idx="10">
                  <c:v>0.29316829116150284</c:v>
                </c:pt>
                <c:pt idx="11">
                  <c:v>0.12348246844132116</c:v>
                </c:pt>
                <c:pt idx="12">
                  <c:v>4.5943067059073263E-17</c:v>
                </c:pt>
                <c:pt idx="13">
                  <c:v>-7.2705329831566343E-2</c:v>
                </c:pt>
                <c:pt idx="14">
                  <c:v>-9.7722763720500955E-2</c:v>
                </c:pt>
                <c:pt idx="15">
                  <c:v>-8.4954652599872227E-2</c:v>
                </c:pt>
                <c:pt idx="16">
                  <c:v>-5.0584936545462429E-2</c:v>
                </c:pt>
                <c:pt idx="17">
                  <c:v>-1.5359270395148651E-2</c:v>
                </c:pt>
                <c:pt idx="18">
                  <c:v>0</c:v>
                </c:pt>
                <c:pt idx="19">
                  <c:v>-1.7553854001700231E-2</c:v>
                </c:pt>
                <c:pt idx="20">
                  <c:v>-6.5440467238976313E-2</c:v>
                </c:pt>
                <c:pt idx="21">
                  <c:v>-0.12215212858667523</c:v>
                </c:pt>
                <c:pt idx="22">
                  <c:v>-0.15227723627949905</c:v>
                </c:pt>
                <c:pt idx="23">
                  <c:v>-0.11912641716317371</c:v>
                </c:pt>
                <c:pt idx="24" formatCode="0.00000">
                  <c:v>-1.5314355686357748E-16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'Forces-Calc'!$N$13</c:f>
              <c:strCache>
                <c:ptCount val="1"/>
                <c:pt idx="0">
                  <c:v>PT ·w [-] </c:v>
                </c:pt>
              </c:strCache>
            </c:strRef>
          </c:tx>
          <c:spPr>
            <a:ln w="19050"/>
          </c:spPr>
          <c:marker>
            <c:symbol val="circle"/>
            <c:size val="6"/>
            <c:spPr>
              <a:noFill/>
              <a:ln>
                <a:solidFill>
                  <a:srgbClr val="FFC000"/>
                </a:solidFill>
              </a:ln>
            </c:spPr>
          </c:marker>
          <c:xVal>
            <c:numRef>
              <c:f>'Forces-Calc'!$C$14:$C$38</c:f>
              <c:numCache>
                <c:formatCode>0\°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'Forces-Calc'!$N$14:$N$38</c:f>
              <c:numCache>
                <c:formatCode>0.0000</c:formatCode>
                <c:ptCount val="25"/>
                <c:pt idx="0">
                  <c:v>0</c:v>
                </c:pt>
                <c:pt idx="1">
                  <c:v>0.20232387476898039</c:v>
                </c:pt>
                <c:pt idx="2">
                  <c:v>0.45683170883849705</c:v>
                </c:pt>
                <c:pt idx="3">
                  <c:v>0.71195477960006259</c:v>
                </c:pt>
                <c:pt idx="4">
                  <c:v>0.91146812718864823</c:v>
                </c:pt>
                <c:pt idx="5">
                  <c:v>1.0127780419743218</c:v>
                </c:pt>
                <c:pt idx="6">
                  <c:v>1</c:v>
                </c:pt>
                <c:pt idx="7">
                  <c:v>0.88616048620696575</c:v>
                </c:pt>
                <c:pt idx="8">
                  <c:v>0.70455727659579059</c:v>
                </c:pt>
                <c:pt idx="9">
                  <c:v>0.49515200158648481</c:v>
                </c:pt>
                <c:pt idx="10">
                  <c:v>0.29316829116150284</c:v>
                </c:pt>
                <c:pt idx="11">
                  <c:v>0.12348246844132116</c:v>
                </c:pt>
                <c:pt idx="12">
                  <c:v>4.5943067059073263E-17</c:v>
                </c:pt>
                <c:pt idx="13">
                  <c:v>-7.2705329831566343E-2</c:v>
                </c:pt>
                <c:pt idx="14">
                  <c:v>-9.7722763720500955E-2</c:v>
                </c:pt>
                <c:pt idx="15">
                  <c:v>-8.4954652599872227E-2</c:v>
                </c:pt>
                <c:pt idx="16">
                  <c:v>-5.0584936545462429E-2</c:v>
                </c:pt>
                <c:pt idx="17">
                  <c:v>-1.5359270395148651E-2</c:v>
                </c:pt>
                <c:pt idx="18">
                  <c:v>0</c:v>
                </c:pt>
                <c:pt idx="19">
                  <c:v>-1.7553854001700231E-2</c:v>
                </c:pt>
                <c:pt idx="20">
                  <c:v>-6.5440467238976313E-2</c:v>
                </c:pt>
                <c:pt idx="21">
                  <c:v>-0.12215212858667523</c:v>
                </c:pt>
                <c:pt idx="22">
                  <c:v>-0.15227723627949905</c:v>
                </c:pt>
                <c:pt idx="23">
                  <c:v>-0.11912641716317371</c:v>
                </c:pt>
                <c:pt idx="24">
                  <c:v>-1.5314355686357748E-16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40832"/>
        <c:axId val="123659392"/>
      </c:scatterChart>
      <c:valAx>
        <c:axId val="123640832"/>
        <c:scaling>
          <c:orientation val="minMax"/>
          <c:max val="360"/>
          <c:min val="0"/>
        </c:scaling>
        <c:delete val="0"/>
        <c:axPos val="b"/>
        <c:majorGridlines/>
        <c:minorGridlines/>
        <c:numFmt formatCode="0\°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3659392"/>
        <c:crosses val="autoZero"/>
        <c:crossBetween val="midCat"/>
        <c:majorUnit val="45"/>
        <c:minorUnit val="15"/>
      </c:valAx>
      <c:valAx>
        <c:axId val="123659392"/>
        <c:scaling>
          <c:orientation val="minMax"/>
          <c:max val="1.2"/>
          <c:min val="-1"/>
        </c:scaling>
        <c:delete val="0"/>
        <c:axPos val="l"/>
        <c:majorGridlines/>
        <c:minorGridlines/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23640832"/>
        <c:crosses val="autoZero"/>
        <c:crossBetween val="midCat"/>
        <c:majorUnit val="0.2"/>
        <c:minorUnit val="5.000000000000001E-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5.png"/><Relationship Id="rId7" Type="http://schemas.openxmlformats.org/officeDocument/2006/relationships/image" Target="../media/image8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chart" Target="../charts/chart5.xml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4185</xdr:colOff>
      <xdr:row>4</xdr:row>
      <xdr:rowOff>74873</xdr:rowOff>
    </xdr:from>
    <xdr:to>
      <xdr:col>9</xdr:col>
      <xdr:colOff>19050</xdr:colOff>
      <xdr:row>41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985" y="1694123"/>
          <a:ext cx="5501265" cy="599255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304800</xdr:colOff>
      <xdr:row>5</xdr:row>
      <xdr:rowOff>143741</xdr:rowOff>
    </xdr:from>
    <xdr:ext cx="143740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6477000" y="305666"/>
              <a:ext cx="143740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de-DE" sz="1100" b="0" i="1">
                      <a:latin typeface="Cambria Math"/>
                    </a:rPr>
                    <m:t>𝑥</m:t>
                  </m:r>
                  <m:d>
                    <m:dPr>
                      <m:ctrlPr>
                        <a:rPr lang="de-DE" sz="1100" b="0" i="1">
                          <a:latin typeface="Cambria Math"/>
                        </a:rPr>
                      </m:ctrlPr>
                    </m:d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𝜑</m:t>
                      </m:r>
                    </m:e>
                  </m:d>
                  <m:r>
                    <a:rPr lang="de-DE" sz="1100" b="0" i="1">
                      <a:latin typeface="Cambria Math"/>
                    </a:rPr>
                    <m:t>=</m:t>
                  </m:r>
                  <m:r>
                    <a:rPr lang="de-DE" sz="1100" b="0" i="1">
                      <a:latin typeface="Cambria Math"/>
                    </a:rPr>
                    <m:t>𝑟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∙</m:t>
                  </m:r>
                  <m:acc>
                    <m:accPr>
                      <m:chr m:val="̅"/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acc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𝑥</m:t>
                      </m:r>
                    </m:e>
                  </m:acc>
                  <m:d>
                    <m:dPr>
                      <m:ctrlPr>
                        <a:rPr lang="de-DE" sz="1100" b="0" i="1">
                          <a:latin typeface="Cambria Math"/>
                        </a:rPr>
                      </m:ctrlPr>
                    </m:d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𝜑</m:t>
                      </m:r>
                    </m:e>
                  </m:d>
                </m:oMath>
              </a14:m>
              <a:r>
                <a:rPr lang="de-DE" sz="1100"/>
                <a:t> [m]</a:t>
              </a:r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6477000" y="305666"/>
              <a:ext cx="143740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100" b="0" i="0">
                  <a:latin typeface="Cambria Math"/>
                </a:rPr>
                <a:t>𝑥(</a:t>
              </a:r>
              <a:r>
                <a:rPr lang="de-DE" sz="1100" b="0" i="0">
                  <a:latin typeface="Cambria Math"/>
                  <a:ea typeface="Cambria Math"/>
                </a:rPr>
                <a:t>𝜑)</a:t>
              </a:r>
              <a:r>
                <a:rPr lang="de-DE" sz="1100" b="0" i="0">
                  <a:latin typeface="Cambria Math"/>
                </a:rPr>
                <a:t>=𝑟</a:t>
              </a:r>
              <a:r>
                <a:rPr lang="de-DE" sz="1100" b="0" i="0">
                  <a:latin typeface="Cambria Math"/>
                  <a:ea typeface="Cambria Math"/>
                </a:rPr>
                <a:t>∙𝑥 ̅</a:t>
              </a:r>
              <a:r>
                <a:rPr lang="de-DE" sz="1100" b="0" i="0">
                  <a:latin typeface="Cambria Math"/>
                </a:rPr>
                <a:t>(</a:t>
              </a:r>
              <a:r>
                <a:rPr lang="de-DE" sz="1100" b="0" i="0">
                  <a:latin typeface="Cambria Math"/>
                  <a:ea typeface="Cambria Math"/>
                </a:rPr>
                <a:t>𝜑)</a:t>
              </a:r>
              <a:r>
                <a:rPr lang="de-DE" sz="1100"/>
                <a:t> [m]</a:t>
              </a:r>
            </a:p>
          </xdr:txBody>
        </xdr:sp>
      </mc:Fallback>
    </mc:AlternateContent>
    <xdr:clientData/>
  </xdr:oneCellAnchor>
  <xdr:oneCellAnchor>
    <xdr:from>
      <xdr:col>9</xdr:col>
      <xdr:colOff>241589</xdr:colOff>
      <xdr:row>9</xdr:row>
      <xdr:rowOff>106506</xdr:rowOff>
    </xdr:from>
    <xdr:ext cx="1662546" cy="2692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6413789" y="916131"/>
              <a:ext cx="1662546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̇"/>
                      <m:ctrlP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</m:ctrlPr>
                    </m:accPr>
                    <m:e>
                      <m: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  <m:t>𝑥</m:t>
                      </m:r>
                    </m:e>
                  </m:acc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(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𝜑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)=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𝑟</m:t>
                  </m:r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∙</m:t>
                  </m:r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𝜔</m:t>
                  </m:r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∙</m:t>
                  </m:r>
                  <m:acc>
                    <m:accPr>
                      <m:chr m:val="̇"/>
                      <m:ctrlPr>
                        <a:rPr lang="de-DE" sz="1100" i="1">
                          <a:effectLst/>
                          <a:latin typeface="Cambria Math"/>
                        </a:rPr>
                      </m:ctrlPr>
                    </m:accPr>
                    <m:e>
                      <m:acc>
                        <m:accPr>
                          <m:chr m:val="̅"/>
                          <m:ctrlPr>
                            <a:rPr lang="de-DE" sz="1100" i="1">
                              <a:effectLst/>
                              <a:latin typeface="Cambria Math"/>
                            </a:rPr>
                          </m:ctrlPr>
                        </m:accPr>
                        <m:e>
                          <m:r>
                            <a:rPr lang="de-DE" sz="1100" i="1"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𝑥</m:t>
                          </m:r>
                        </m:e>
                      </m:acc>
                    </m:e>
                  </m:acc>
                  <m:d>
                    <m:dPr>
                      <m:ctrlPr>
                        <a:rPr lang="de-DE" sz="1100" i="1">
                          <a:effectLst/>
                          <a:latin typeface="Cambria Math"/>
                        </a:rPr>
                      </m:ctrlPr>
                    </m:dPr>
                    <m:e>
                      <m:r>
                        <a:rPr lang="de-DE" sz="1100" i="1"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𝑡</m:t>
                      </m:r>
                    </m:e>
                  </m:d>
                </m:oMath>
              </a14:m>
              <a:r>
                <a:rPr lang="de-DE" sz="1100"/>
                <a:t> [m/s] </a:t>
              </a:r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6413789" y="916131"/>
              <a:ext cx="1662546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effectLst/>
                  <a:latin typeface="Cambria Math"/>
                  <a:ea typeface="Cambria Math"/>
                </a:rPr>
                <a:t>𝑥 ̇(𝜑)=𝑟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∙𝜔∙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  ̇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</a:t>
              </a:r>
              <a:r>
                <a:rPr lang="de-DE" sz="1100"/>
                <a:t> [m/s] </a:t>
              </a:r>
            </a:p>
          </xdr:txBody>
        </xdr:sp>
      </mc:Fallback>
    </mc:AlternateContent>
    <xdr:clientData/>
  </xdr:oneCellAnchor>
  <xdr:oneCellAnchor>
    <xdr:from>
      <xdr:col>9</xdr:col>
      <xdr:colOff>276225</xdr:colOff>
      <xdr:row>14</xdr:row>
      <xdr:rowOff>106507</xdr:rowOff>
    </xdr:from>
    <xdr:ext cx="1900918" cy="2692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6399439" y="2514971"/>
              <a:ext cx="1900918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̈"/>
                      <m:ctrlP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</m:ctrlPr>
                    </m:accPr>
                    <m:e>
                      <m: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  <m:t>𝑥</m:t>
                      </m:r>
                    </m:e>
                  </m:acc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(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𝜑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)=</m:t>
                  </m:r>
                  <m:sSup>
                    <m:sSupPr>
                      <m:ctrlPr>
                        <a:rPr lang="de-DE" sz="1100" i="1">
                          <a:effectLst/>
                          <a:latin typeface="Cambria Math"/>
                          <a:ea typeface="Cambria Math"/>
                        </a:rPr>
                      </m:ctrlPr>
                    </m:sSupPr>
                    <m:e>
                      <m: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  <m:t>𝑟</m:t>
                      </m:r>
                      <m: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  <m:t>∙</m:t>
                      </m:r>
                      <m:r>
                        <a:rPr lang="de-DE" sz="1100" i="1">
                          <a:effectLst/>
                          <a:latin typeface="Cambria Math"/>
                          <a:ea typeface="Cambria Math"/>
                        </a:rPr>
                        <m:t>𝜔</m:t>
                      </m:r>
                    </m:e>
                    <m:sup>
                      <m: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  <m:t>2</m:t>
                      </m:r>
                    </m:sup>
                  </m:sSup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∙</m:t>
                  </m:r>
                  <m:acc>
                    <m:accPr>
                      <m:chr m:val="̈"/>
                      <m:ctrlPr>
                        <a:rPr lang="de-DE" sz="1100" i="1">
                          <a:effectLst/>
                          <a:latin typeface="Cambria Math"/>
                          <a:ea typeface="Times New Roman"/>
                        </a:rPr>
                      </m:ctrlPr>
                    </m:accPr>
                    <m:e>
                      <m:acc>
                        <m:accPr>
                          <m:chr m:val="̅"/>
                          <m:ctrlPr>
                            <a:rPr lang="de-DE" sz="1100" i="1">
                              <a:effectLst/>
                              <a:latin typeface="Cambria Math"/>
                              <a:ea typeface="Times New Roman"/>
                            </a:rPr>
                          </m:ctrlPr>
                        </m:accPr>
                        <m:e>
                          <m:r>
                            <a:rPr lang="de-DE" sz="1100" i="1">
                              <a:effectLst/>
                              <a:latin typeface="Cambria Math"/>
                              <a:ea typeface="Times New Roman"/>
                              <a:cs typeface="Times New Roman"/>
                            </a:rPr>
                            <m:t>𝑥</m:t>
                          </m:r>
                        </m:e>
                      </m:acc>
                    </m:e>
                  </m:acc>
                  <m:d>
                    <m:dPr>
                      <m:ctrlPr>
                        <a:rPr lang="de-DE" sz="1100" i="1">
                          <a:effectLst/>
                          <a:latin typeface="Cambria Math"/>
                          <a:ea typeface="Times New Roman"/>
                        </a:rPr>
                      </m:ctrlPr>
                    </m:dPr>
                    <m:e>
                      <m:r>
                        <a:rPr lang="de-DE" sz="1100" i="1">
                          <a:effectLst/>
                          <a:latin typeface="Cambria Math"/>
                          <a:ea typeface="Times New Roman"/>
                          <a:cs typeface="Times New Roman"/>
                        </a:rPr>
                        <m:t>𝑡</m:t>
                      </m:r>
                    </m:e>
                  </m:d>
                </m:oMath>
              </a14:m>
              <a:r>
                <a:rPr lang="de-DE" sz="1100"/>
                <a:t> [m/s²]</a:t>
              </a:r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6399439" y="2514971"/>
              <a:ext cx="1900918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effectLst/>
                  <a:latin typeface="Cambria Math"/>
                  <a:ea typeface="Cambria Math"/>
                </a:rPr>
                <a:t>𝑥 ̈(𝜑)=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〖</a:t>
              </a:r>
              <a:r>
                <a:rPr lang="de-DE" sz="1100" b="0" i="0">
                  <a:effectLst/>
                  <a:latin typeface="Cambria Math"/>
                  <a:ea typeface="Cambria Math"/>
                </a:rPr>
                <a:t>𝑟∙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𝜔〗^</a:t>
              </a:r>
              <a:r>
                <a:rPr lang="de-DE" sz="1100" b="0" i="0">
                  <a:effectLst/>
                  <a:latin typeface="Cambria Math"/>
                  <a:ea typeface="Cambria Math"/>
                </a:rPr>
                <a:t>2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∙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𝑥 ̅  ̈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𝑡)</a:t>
              </a:r>
              <a:r>
                <a:rPr lang="de-DE" sz="1100"/>
                <a:t> [m/s²]</a:t>
              </a:r>
            </a:p>
          </xdr:txBody>
        </xdr:sp>
      </mc:Fallback>
    </mc:AlternateContent>
    <xdr:clientData/>
  </xdr:oneCellAnchor>
  <xdr:oneCellAnchor>
    <xdr:from>
      <xdr:col>9</xdr:col>
      <xdr:colOff>104775</xdr:colOff>
      <xdr:row>2</xdr:row>
      <xdr:rowOff>141143</xdr:rowOff>
    </xdr:from>
    <xdr:ext cx="10382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6362700" y="579293"/>
              <a:ext cx="10382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/>
                        <a:ea typeface="Cambria Math"/>
                      </a:rPr>
                      <m:t>𝜑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𝜔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𝑡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 [−]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6362700" y="579293"/>
              <a:ext cx="10382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  <a:ea typeface="Cambria Math"/>
                </a:rPr>
                <a:t>𝜑</a:t>
              </a:r>
              <a:r>
                <a:rPr lang="de-DE" sz="1100" b="0" i="0">
                  <a:latin typeface="Cambria Math"/>
                  <a:ea typeface="Cambria Math"/>
                </a:rPr>
                <a:t>=𝜔∙𝑡 [−]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4</xdr:row>
      <xdr:rowOff>95250</xdr:rowOff>
    </xdr:from>
    <xdr:ext cx="4029075" cy="596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1371600" y="95250"/>
              <a:ext cx="4029075" cy="596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acc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𝑥</m:t>
                        </m:r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+1</m:t>
                                </m:r>
                              </m:e>
                            </m:d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e>
                    </m:ra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 −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𝜆</m:t>
                                </m:r>
                              </m:e>
                              <m:sup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𝑒</m:t>
                                </m:r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𝑠𝑖𝑛</m:t>
                                </m:r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𝜑</m:t>
                                </m:r>
                              </m:e>
                            </m:d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e>
                    </m:ra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    [−] </m:t>
                    </m:r>
                    <m:r>
                      <m:rPr>
                        <m:nor/>
                      </m:rPr>
                      <a:rPr lang="de-DE" sz="1200">
                        <a:solidFill>
                          <a:srgbClr val="C00000"/>
                        </a:solidFill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1371600" y="95250"/>
              <a:ext cx="4029075" cy="596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𝑡)=</a:t>
              </a:r>
              <a:r>
                <a:rPr lang="de-DE" sz="1100" i="0">
                  <a:effectLst/>
                  <a:latin typeface="Cambria Math"/>
                </a:rPr>
                <a:t>√((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1/𝜆+1)^2−𝑒^2 )  −𝑐𝑜𝑠𝜑−</a:t>
              </a:r>
              <a:r>
                <a:rPr lang="de-DE" sz="1100" i="0">
                  <a:effectLst/>
                  <a:latin typeface="Cambria Math"/>
                </a:rPr>
                <a:t>√(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1/𝜆^2 −(𝑒+𝑠𝑖𝑛𝜑)^2 )     [−] </a:t>
              </a:r>
              <a:r>
                <a:rPr lang="de-DE" sz="1200" i="0">
                  <a:solidFill>
                    <a:srgbClr val="C00000"/>
                  </a:solidFill>
                  <a:effectLst/>
                  <a:latin typeface="Cambria Math"/>
                  <a:ea typeface="Calibri"/>
                  <a:cs typeface="Times New Roman"/>
                </a:rPr>
                <a:t>" </a:t>
              </a:r>
              <a:r>
                <a:rPr lang="de-DE" sz="1200" i="0">
                  <a:solidFill>
                    <a:srgbClr val="C00000"/>
                  </a:solidFill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19050</xdr:colOff>
      <xdr:row>9</xdr:row>
      <xdr:rowOff>38100</xdr:rowOff>
    </xdr:from>
    <xdr:ext cx="3105150" cy="6313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1390650" y="847725"/>
              <a:ext cx="3105150" cy="631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acc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𝑠𝑖𝑛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+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𝑠𝑖𝑛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𝜑</m:t>
                            </m:r>
                          </m:e>
                        </m:d>
                      </m:num>
                      <m:den>
                        <m:rad>
                          <m:radPr>
                            <m:degHide m:val="on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e>
                                  <m:sup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𝑒</m:t>
                                    </m:r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+</m:t>
                                    </m:r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𝑠𝑖𝑛</m:t>
                                    </m:r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𝜑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den>
                    </m:f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  [−]</m:t>
                    </m:r>
                    <m:r>
                      <m:rPr>
                        <m:nor/>
                      </m:rPr>
                      <a:rPr lang="de-DE" sz="1000">
                        <a:effectLst/>
                        <a:latin typeface="+mn-lt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1390650" y="847725"/>
              <a:ext cx="3105150" cy="631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  ̇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𝑡)=𝑠𝑖𝑛𝜑+𝑐𝑜𝑠𝜑∙</a:t>
              </a:r>
              <a:r>
                <a:rPr lang="de-DE" sz="1100" i="0">
                  <a:effectLst/>
                  <a:latin typeface="Cambria Math"/>
                </a:rPr>
                <a:t>((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𝑒+𝑠𝑖𝑛𝜑))/√(1/𝜆^2 −(𝑒+𝑠𝑖𝑛𝜑)^2 )   [−]</a:t>
              </a:r>
              <a:r>
                <a:rPr lang="de-DE" sz="1000" i="0">
                  <a:effectLst/>
                  <a:latin typeface="Cambria Math"/>
                  <a:ea typeface="Calibri"/>
                  <a:cs typeface="Times New Roman"/>
                </a:rPr>
                <a:t>" </a:t>
              </a:r>
              <a:r>
                <a:rPr lang="de-DE" sz="1000" i="0">
                  <a:effectLst/>
                  <a:latin typeface="+mn-lt"/>
                  <a:ea typeface="Calibri"/>
                  <a:cs typeface="Times New Roman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666751</xdr:colOff>
      <xdr:row>13</xdr:row>
      <xdr:rowOff>152400</xdr:rowOff>
    </xdr:from>
    <xdr:ext cx="4972050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1352551" y="1609725"/>
              <a:ext cx="4972050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̈"/>
                        <m:ctrlPr>
                          <a:rPr lang="de-DE" sz="1100" i="1">
                            <a:effectLst/>
                            <a:latin typeface="Cambria Math"/>
                            <a:ea typeface="Times New Roman"/>
                          </a:rPr>
                        </m:ctrlPr>
                      </m:accPr>
                      <m:e>
                        <m:r>
                          <a:rPr lang="de-DE" sz="1100" i="1"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𝑥</m:t>
                        </m:r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  <a:ea typeface="Times New Roman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𝑡</m:t>
                        </m:r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Times New Roman"/>
                        <a:cs typeface="Times New Roman"/>
                      </a:rPr>
                      <m:t>=</m:t>
                    </m:r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  <a:ea typeface="Times New Roman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𝑐𝑜𝑠</m:t>
                        </m:r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𝜑</m:t>
                        </m:r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𝜆</m:t>
                        </m:r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𝑠𝑖𝑛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𝜑</m:t>
                            </m:r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𝑒</m:t>
                                </m:r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</m:t>
                                </m:r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𝑠𝑖𝑛</m:t>
                                </m:r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𝜑</m:t>
                                </m:r>
                              </m:e>
                            </m:d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1−</m:t>
                                </m:r>
                                <m:sSup>
                                  <m:sSup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e>
                                  <m:sup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sSup>
                                  <m:sSup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𝑒</m:t>
                                        </m:r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+</m:t>
                                        </m:r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𝑠𝑖𝑛</m:t>
                                        </m:r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𝜑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d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𝑐𝑜𝑠</m:t>
                                </m:r>
                              </m:e>
                              <m:sup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𝜑</m:t>
                            </m:r>
                          </m:num>
                          <m:den>
                            <m:sSup>
                              <m:sSup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ad>
                                      <m:radPr>
                                        <m:degHide m:val="on"/>
                                        <m:ctrlPr>
                                          <a:rPr lang="de-DE" sz="1100" i="1">
                                            <a:effectLst/>
                                            <a:latin typeface="Cambria Math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1−</m:t>
                                        </m:r>
                                        <m:sSup>
                                          <m:sSupPr>
                                            <m:ctrlPr>
                                              <a:rPr lang="de-DE" sz="1100" i="1">
                                                <a:effectLst/>
                                                <a:latin typeface="Cambria Math"/>
                                              </a:rPr>
                                            </m:ctrlPr>
                                          </m:sSupPr>
                                          <m:e>
                                            <m:r>
                                              <a:rPr lang="de-DE" sz="1100" i="1">
                                                <a:effectLst/>
                                                <a:latin typeface="Cambria Math"/>
                                                <a:ea typeface="Calibri"/>
                                                <a:cs typeface="Times New Roman"/>
                                              </a:rPr>
                                              <m:t>𝜆</m:t>
                                            </m:r>
                                          </m:e>
                                          <m:sup>
                                            <m:r>
                                              <a:rPr lang="de-DE" sz="1100" i="1">
                                                <a:effectLst/>
                                                <a:latin typeface="Cambria Math"/>
                                                <a:ea typeface="Calibri"/>
                                                <a:cs typeface="Times New Roman"/>
                                              </a:rPr>
                                              <m:t>2</m:t>
                                            </m:r>
                                          </m:sup>
                                        </m:sSup>
                                        <m:r>
                                          <a:rPr lang="de-DE" sz="1100" i="1">
                                            <a:effectLst/>
                                            <a:latin typeface="Cambria Math"/>
                                            <a:ea typeface="Calibri"/>
                                            <a:cs typeface="Times New Roman"/>
                                          </a:rPr>
                                          <m:t>∙</m:t>
                                        </m:r>
                                        <m:sSup>
                                          <m:sSupPr>
                                            <m:ctrlPr>
                                              <a:rPr lang="de-DE" sz="1100" i="1">
                                                <a:effectLst/>
                                                <a:latin typeface="Cambria Math"/>
                                              </a:rPr>
                                            </m:ctrlPr>
                                          </m:sSupPr>
                                          <m:e>
                                            <m:d>
                                              <m:dPr>
                                                <m:ctrlPr>
                                                  <a:rPr lang="de-DE" sz="1100" i="1">
                                                    <a:effectLst/>
                                                    <a:latin typeface="Cambria Math"/>
                                                  </a:rPr>
                                                </m:ctrlPr>
                                              </m:dPr>
                                              <m:e>
                                                <m:r>
                                                  <a:rPr lang="de-DE" sz="1100" i="1">
                                                    <a:effectLst/>
                                                    <a:latin typeface="Cambria Math"/>
                                                    <a:ea typeface="Calibri"/>
                                                    <a:cs typeface="Times New Roman"/>
                                                  </a:rPr>
                                                  <m:t>𝑒</m:t>
                                                </m:r>
                                                <m:r>
                                                  <a:rPr lang="de-DE" sz="1100" i="1">
                                                    <a:effectLst/>
                                                    <a:latin typeface="Cambria Math"/>
                                                    <a:ea typeface="Calibri"/>
                                                    <a:cs typeface="Times New Roman"/>
                                                  </a:rPr>
                                                  <m:t>+</m:t>
                                                </m:r>
                                                <m:r>
                                                  <a:rPr lang="de-DE" sz="1100" i="1">
                                                    <a:effectLst/>
                                                    <a:latin typeface="Cambria Math"/>
                                                    <a:ea typeface="Calibri"/>
                                                    <a:cs typeface="Times New Roman"/>
                                                  </a:rPr>
                                                  <m:t>𝑠𝑖𝑛</m:t>
                                                </m:r>
                                                <m:r>
                                                  <a:rPr lang="de-DE" sz="1100" i="1">
                                                    <a:effectLst/>
                                                    <a:latin typeface="Cambria Math"/>
                                                    <a:ea typeface="Calibri"/>
                                                    <a:cs typeface="Times New Roman"/>
                                                  </a:rPr>
                                                  <m:t>𝜑</m:t>
                                                </m:r>
                                              </m:e>
                                            </m:d>
                                          </m:e>
                                          <m:sup>
                                            <m:r>
                                              <a:rPr lang="de-DE" sz="1100" i="1">
                                                <a:effectLst/>
                                                <a:latin typeface="Cambria Math"/>
                                                <a:ea typeface="Calibri"/>
                                                <a:cs typeface="Times New Roman"/>
                                              </a:rPr>
                                              <m:t>2</m:t>
                                            </m:r>
                                          </m:sup>
                                        </m:sSup>
                                      </m:e>
                                    </m:rad>
                                  </m:e>
                                </m:d>
                              </m:e>
                              <m:sup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3</m:t>
                                </m:r>
                              </m:sup>
                            </m:sSup>
                          </m:den>
                        </m:f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Times New Roman"/>
                        <a:cs typeface="Times New Roman"/>
                      </a:rPr>
                      <m:t> [−]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1352551" y="1609725"/>
              <a:ext cx="4972050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𝑥 ̈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𝑡)=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𝑐𝑜𝑠𝜑−𝜆∙(𝑠𝑖𝑛𝜑∙(𝑒+𝑠𝑖𝑛𝜑)∙(1−𝜆^2∙(𝑒+𝑠𝑖𝑛𝜑)^2 )−〖𝑐𝑜𝑠〗^2 𝜑)/(√(1−𝜆^2∙(𝑒+𝑠𝑖𝑛𝜑)^2 ))^3 ) 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 [−]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638174</xdr:colOff>
      <xdr:row>18</xdr:row>
      <xdr:rowOff>38100</xdr:rowOff>
    </xdr:from>
    <xdr:ext cx="1943101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1323974" y="2305050"/>
              <a:ext cx="1943101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acc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𝑂𝑇</m:t>
                        </m:r>
                      </m:e>
                    </m:acc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+1</m:t>
                                </m:r>
                              </m:e>
                            </m:d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1323974" y="2305050"/>
              <a:ext cx="1943101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𝑂𝑇) ̅=</a:t>
              </a:r>
              <a:r>
                <a:rPr lang="de-DE" sz="1100" i="0">
                  <a:effectLst/>
                  <a:latin typeface="Cambria Math"/>
                </a:rPr>
                <a:t>√((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1/𝜆+1)^2−𝑒^2 )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647700</xdr:colOff>
      <xdr:row>18</xdr:row>
      <xdr:rowOff>57150</xdr:rowOff>
    </xdr:from>
    <xdr:ext cx="1895474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3390900" y="2324100"/>
              <a:ext cx="1895474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acc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𝑈𝑇</m:t>
                        </m:r>
                      </m:e>
                    </m:acc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−1</m:t>
                                </m:r>
                              </m:e>
                            </m:d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3390900" y="2324100"/>
              <a:ext cx="1895474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𝑈𝑇) ̅=</a:t>
              </a:r>
              <a:r>
                <a:rPr lang="de-DE" sz="1100" i="0">
                  <a:effectLst/>
                  <a:latin typeface="Cambria Math"/>
                </a:rPr>
                <a:t>√((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1/𝜆−1)^2−𝑒^2 )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12</xdr:col>
      <xdr:colOff>361950</xdr:colOff>
      <xdr:row>25</xdr:row>
      <xdr:rowOff>57150</xdr:rowOff>
    </xdr:from>
    <xdr:ext cx="3600450" cy="264560"/>
    <xdr:sp macro="" textlink="">
      <xdr:nvSpPr>
        <xdr:cNvPr id="39" name="Textfeld 38"/>
        <xdr:cNvSpPr txBox="1"/>
      </xdr:nvSpPr>
      <xdr:spPr>
        <a:xfrm>
          <a:off x="8591550" y="3467100"/>
          <a:ext cx="3600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11</xdr:col>
      <xdr:colOff>244929</xdr:colOff>
      <xdr:row>19</xdr:row>
      <xdr:rowOff>20410</xdr:rowOff>
    </xdr:from>
    <xdr:ext cx="1066800" cy="2834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7728858" y="2469696"/>
              <a:ext cx="1066800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effectLst/>
                        <a:latin typeface="Cambria Math"/>
                        <a:ea typeface="Calibri"/>
                        <a:cs typeface="Times New Roman"/>
                      </a:rPr>
                      <m:t>𝑈𝑇</m:t>
                    </m:r>
                    <m:r>
                      <a:rPr lang="de-DE" sz="1200" b="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200" b="0" i="1">
                        <a:effectLst/>
                        <a:latin typeface="Cambria Math"/>
                        <a:ea typeface="Calibri"/>
                        <a:cs typeface="Times New Roman"/>
                      </a:rPr>
                      <m:t>𝑟</m:t>
                    </m:r>
                    <m:r>
                      <a:rPr lang="de-DE" sz="1200" b="0" i="1">
                        <a:effectLst/>
                        <a:latin typeface="Cambria Math"/>
                        <a:ea typeface="Cambria Math"/>
                        <a:cs typeface="Times New Roman"/>
                      </a:rPr>
                      <m:t>∙</m:t>
                    </m:r>
                    <m:acc>
                      <m:accPr>
                        <m:chr m:val="̅"/>
                        <m:ctrlPr>
                          <a:rPr lang="de-DE" sz="12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accPr>
                      <m:e>
                        <m:r>
                          <a:rPr lang="de-DE" sz="12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𝑈𝑇</m:t>
                        </m:r>
                      </m:e>
                    </m:acc>
                  </m:oMath>
                </m:oMathPara>
              </a14:m>
              <a:endParaRPr lang="de-DE" sz="1200"/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7728858" y="2469696"/>
              <a:ext cx="1066800" cy="2834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200" b="0" i="0">
                  <a:effectLst/>
                  <a:latin typeface="Cambria Math"/>
                  <a:ea typeface="Calibri"/>
                  <a:cs typeface="Times New Roman"/>
                </a:rPr>
                <a:t>𝑈𝑇=𝑟</a:t>
              </a:r>
              <a:r>
                <a:rPr lang="de-DE" sz="1200" b="0" i="0">
                  <a:effectLst/>
                  <a:latin typeface="Cambria Math"/>
                  <a:ea typeface="Cambria Math"/>
                  <a:cs typeface="Times New Roman"/>
                </a:rPr>
                <a:t>∙</a:t>
              </a:r>
              <a:r>
                <a:rPr lang="de-DE" sz="1200" i="0">
                  <a:effectLst/>
                  <a:latin typeface="Cambria Math"/>
                  <a:cs typeface="Times New Roman"/>
                </a:rPr>
                <a:t>(</a:t>
              </a:r>
              <a:r>
                <a:rPr lang="de-DE" sz="1200" i="0">
                  <a:effectLst/>
                  <a:latin typeface="Cambria Math"/>
                  <a:ea typeface="Calibri"/>
                  <a:cs typeface="Times New Roman"/>
                </a:rPr>
                <a:t>𝑈𝑇) ̅</a:t>
              </a:r>
              <a:endParaRPr lang="de-DE" sz="1200"/>
            </a:p>
          </xdr:txBody>
        </xdr:sp>
      </mc:Fallback>
    </mc:AlternateContent>
    <xdr:clientData/>
  </xdr:oneCellAnchor>
  <xdr:oneCellAnchor>
    <xdr:from>
      <xdr:col>9</xdr:col>
      <xdr:colOff>322489</xdr:colOff>
      <xdr:row>19</xdr:row>
      <xdr:rowOff>4082</xdr:rowOff>
    </xdr:from>
    <xdr:ext cx="1066800" cy="2845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6445703" y="2453368"/>
              <a:ext cx="1066800" cy="284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200" b="0">
                  <a:effectLst/>
                  <a:ea typeface="Calibri"/>
                  <a:cs typeface="Times New Roman"/>
                </a:rPr>
                <a:t>O</a:t>
              </a:r>
              <a14:m>
                <m:oMath xmlns:m="http://schemas.openxmlformats.org/officeDocument/2006/math">
                  <m:r>
                    <a:rPr lang="de-DE" sz="1200" b="0" i="1">
                      <a:effectLst/>
                      <a:latin typeface="Cambria Math"/>
                      <a:ea typeface="Calibri"/>
                      <a:cs typeface="Times New Roman"/>
                    </a:rPr>
                    <m:t>𝑇</m:t>
                  </m:r>
                  <m:r>
                    <a:rPr lang="de-DE" sz="1200" b="0" i="1">
                      <a:effectLst/>
                      <a:latin typeface="Cambria Math"/>
                      <a:ea typeface="Calibri"/>
                      <a:cs typeface="Times New Roman"/>
                    </a:rPr>
                    <m:t>=</m:t>
                  </m:r>
                  <m:r>
                    <a:rPr lang="de-DE" sz="1200" b="0" i="1">
                      <a:effectLst/>
                      <a:latin typeface="Cambria Math"/>
                      <a:ea typeface="Calibri"/>
                      <a:cs typeface="Times New Roman"/>
                    </a:rPr>
                    <m:t>𝑟</m:t>
                  </m:r>
                  <m:r>
                    <a:rPr lang="de-DE" sz="1200" b="0" i="1">
                      <a:effectLst/>
                      <a:latin typeface="Cambria Math"/>
                      <a:ea typeface="Cambria Math"/>
                      <a:cs typeface="Times New Roman"/>
                    </a:rPr>
                    <m:t>∙</m:t>
                  </m:r>
                  <m:acc>
                    <m:accPr>
                      <m:chr m:val="̅"/>
                      <m:ctrlPr>
                        <a:rPr lang="de-DE" sz="1200" i="1">
                          <a:effectLst/>
                          <a:latin typeface="Cambria Math"/>
                          <a:ea typeface="Calibri"/>
                          <a:cs typeface="Times New Roman"/>
                        </a:rPr>
                      </m:ctrlPr>
                    </m:accPr>
                    <m:e>
                      <m:r>
                        <a:rPr lang="de-DE" sz="1200" b="0" i="1"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𝑂</m:t>
                      </m:r>
                      <m:r>
                        <a:rPr lang="de-DE" sz="1200" i="1"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𝑇</m:t>
                      </m:r>
                    </m:e>
                  </m:acc>
                </m:oMath>
              </a14:m>
              <a:endParaRPr lang="de-DE" sz="1200"/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6445703" y="2453368"/>
              <a:ext cx="1066800" cy="2845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200" b="0">
                  <a:effectLst/>
                  <a:ea typeface="Calibri"/>
                  <a:cs typeface="Times New Roman"/>
                </a:rPr>
                <a:t>O</a:t>
              </a:r>
              <a:r>
                <a:rPr lang="de-DE" sz="1200" b="0" i="0">
                  <a:effectLst/>
                  <a:latin typeface="Cambria Math"/>
                  <a:ea typeface="Calibri"/>
                  <a:cs typeface="Times New Roman"/>
                </a:rPr>
                <a:t>𝑇=𝑟</a:t>
              </a:r>
              <a:r>
                <a:rPr lang="de-DE" sz="1200" b="0" i="0">
                  <a:effectLst/>
                  <a:latin typeface="Cambria Math"/>
                  <a:ea typeface="Cambria Math"/>
                  <a:cs typeface="Times New Roman"/>
                </a:rPr>
                <a:t>∙</a:t>
              </a:r>
              <a:r>
                <a:rPr lang="de-DE" sz="1200" i="0">
                  <a:effectLst/>
                  <a:latin typeface="Cambria Math"/>
                  <a:cs typeface="Times New Roman"/>
                </a:rPr>
                <a:t>(</a:t>
              </a:r>
              <a:r>
                <a:rPr lang="de-DE" sz="1200" b="0" i="0">
                  <a:effectLst/>
                  <a:latin typeface="Cambria Math"/>
                  <a:ea typeface="Calibri"/>
                  <a:cs typeface="Times New Roman"/>
                </a:rPr>
                <a:t>𝑂</a:t>
              </a:r>
              <a:r>
                <a:rPr lang="de-DE" sz="1200" i="0">
                  <a:effectLst/>
                  <a:latin typeface="Cambria Math"/>
                  <a:ea typeface="Calibri"/>
                  <a:cs typeface="Times New Roman"/>
                </a:rPr>
                <a:t>𝑇) ̅</a:t>
              </a:r>
              <a:endParaRPr lang="de-DE" sz="1200"/>
            </a:p>
          </xdr:txBody>
        </xdr:sp>
      </mc:Fallback>
    </mc:AlternateContent>
    <xdr:clientData/>
  </xdr:oneCellAnchor>
  <xdr:twoCellAnchor editAs="oneCell">
    <xdr:from>
      <xdr:col>10</xdr:col>
      <xdr:colOff>95251</xdr:colOff>
      <xdr:row>22</xdr:row>
      <xdr:rowOff>148713</xdr:rowOff>
    </xdr:from>
    <xdr:to>
      <xdr:col>19</xdr:col>
      <xdr:colOff>508148</xdr:colOff>
      <xdr:row>58</xdr:row>
      <xdr:rowOff>68035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822" y="3877070"/>
          <a:ext cx="6536112" cy="5811215"/>
        </a:xfrm>
        <a:prstGeom prst="rect">
          <a:avLst/>
        </a:prstGeom>
        <a:ln w="3175">
          <a:solidFill>
            <a:schemeClr val="tx2">
              <a:lumMod val="75000"/>
            </a:schemeClr>
          </a:solidFill>
        </a:ln>
      </xdr:spPr>
    </xdr:pic>
    <xdr:clientData/>
  </xdr:twoCellAnchor>
  <xdr:oneCellAnchor>
    <xdr:from>
      <xdr:col>13</xdr:col>
      <xdr:colOff>5440</xdr:colOff>
      <xdr:row>9</xdr:row>
      <xdr:rowOff>5442</xdr:rowOff>
    </xdr:from>
    <xdr:ext cx="2743201" cy="412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8850083" y="1502228"/>
              <a:ext cx="2743201" cy="412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acc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</m:d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𝑠𝑖𝑛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𝜆</m:t>
                    </m:r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𝑒</m:t>
                    </m:r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𝜆</m:t>
                        </m:r>
                      </m:num>
                      <m:den>
                        <m:r>
                          <a:rPr lang="en-US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</m:t>
                        </m:r>
                      </m:den>
                    </m:f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𝑠𝑖𝑛</m:t>
                    </m:r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2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8850083" y="1502228"/>
              <a:ext cx="2743201" cy="412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  ̇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𝑠𝑖𝑛𝜑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𝜆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𝑒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𝑐𝑜𝑠𝜑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+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𝜆/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2∙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𝑠𝑖𝑛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2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46265</xdr:colOff>
      <xdr:row>14</xdr:row>
      <xdr:rowOff>115660</xdr:rowOff>
    </xdr:from>
    <xdr:ext cx="2702380" cy="2692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9085490" y="2496910"/>
              <a:ext cx="2702380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̈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acc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𝜆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𝑒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𝑠𝑖𝑛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𝜆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2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9085490" y="2496910"/>
              <a:ext cx="2702380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  ̈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𝑡)=𝑐𝑜𝑠𝜑−𝜆∙𝑒∙𝑠𝑖𝑛𝜑+𝜆∙𝑐𝑜𝑠2𝜑</a:t>
              </a:r>
              <a:endParaRPr lang="de-DE" sz="1100"/>
            </a:p>
          </xdr:txBody>
        </xdr:sp>
      </mc:Fallback>
    </mc:AlternateContent>
    <xdr:clientData/>
  </xdr:oneCellAnchor>
  <xdr:twoCellAnchor editAs="oneCell">
    <xdr:from>
      <xdr:col>1</xdr:col>
      <xdr:colOff>11804</xdr:colOff>
      <xdr:row>22</xdr:row>
      <xdr:rowOff>122465</xdr:rowOff>
    </xdr:from>
    <xdr:to>
      <xdr:col>10</xdr:col>
      <xdr:colOff>40822</xdr:colOff>
      <xdr:row>63</xdr:row>
      <xdr:rowOff>115795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161" y="3850822"/>
          <a:ext cx="6152232" cy="6701652"/>
        </a:xfrm>
        <a:prstGeom prst="rect">
          <a:avLst/>
        </a:prstGeom>
        <a:ln w="3175">
          <a:solidFill>
            <a:schemeClr val="accent1">
              <a:lumMod val="75000"/>
            </a:schemeClr>
          </a:solidFill>
        </a:ln>
      </xdr:spPr>
    </xdr:pic>
    <xdr:clientData/>
  </xdr:twoCellAnchor>
  <xdr:oneCellAnchor>
    <xdr:from>
      <xdr:col>13</xdr:col>
      <xdr:colOff>85725</xdr:colOff>
      <xdr:row>5</xdr:row>
      <xdr:rowOff>76200</xdr:rowOff>
    </xdr:from>
    <xdr:ext cx="3981449" cy="450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9124950" y="1000125"/>
              <a:ext cx="3981449" cy="450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acc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𝑥</m:t>
                        </m:r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𝑡</m:t>
                        </m:r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f>
                      <m:fPr>
                        <m:ctrlPr>
                          <a:rPr lang="de-DE" sz="1050" i="1">
                            <a:effectLst/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05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05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𝜆</m:t>
                            </m:r>
                          </m:e>
                          <m:sup>
                            <m:r>
                              <a:rPr lang="de-DE" sz="105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  <m:r>
                          <a:rPr lang="de-DE" sz="105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p>
                          <m:sSupPr>
                            <m:ctrlPr>
                              <a:rPr lang="de-DE" sz="105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05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05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105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2∙</m:t>
                        </m:r>
                        <m:d>
                          <m:dPr>
                            <m:ctrlPr>
                              <a:rPr lang="de-DE" sz="1050" i="1">
                                <a:effectLst/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05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1+</m:t>
                            </m:r>
                            <m:r>
                              <a:rPr lang="de-DE" sz="105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𝜆</m:t>
                            </m:r>
                          </m:e>
                        </m:d>
                      </m:den>
                    </m:f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   +1 −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Cambria Math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Cambria Math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𝜆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𝑒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𝑠𝑖𝑛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𝜆</m:t>
                        </m:r>
                      </m:num>
                      <m:den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4</m:t>
                        </m:r>
                      </m:den>
                    </m:f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(1−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𝑐𝑜𝑠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2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𝜑</m:t>
                    </m:r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)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9124950" y="1000125"/>
              <a:ext cx="3981449" cy="450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𝑡)=</a:t>
              </a:r>
              <a:r>
                <a:rPr lang="de-DE" sz="1050" i="0">
                  <a:effectLst/>
                  <a:latin typeface="Cambria Math"/>
                </a:rPr>
                <a:t>(</a:t>
              </a:r>
              <a:r>
                <a:rPr lang="de-DE" sz="1050" i="0">
                  <a:effectLst/>
                  <a:latin typeface="Cambria Math"/>
                  <a:ea typeface="Calibri"/>
                  <a:cs typeface="Times New Roman"/>
                </a:rPr>
                <a:t>𝜆^2∙𝑒^2)/(2∙(1+𝜆) 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    +1 −</a:t>
              </a:r>
              <a:r>
                <a:rPr lang="de-DE" sz="1100" i="0">
                  <a:effectLst/>
                  <a:latin typeface="Cambria Math"/>
                  <a:ea typeface="Calibri"/>
                  <a:cs typeface="Cambria Math"/>
                </a:rPr>
                <a:t>𝑐𝑜𝑠𝜑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+𝜆∙𝑒∙𝑠𝑖𝑛𝜑+𝜆/4(1−𝑐𝑜𝑠2𝜑)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276224</xdr:colOff>
      <xdr:row>2</xdr:row>
      <xdr:rowOff>100012</xdr:rowOff>
    </xdr:from>
    <xdr:ext cx="923926" cy="3179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7229474" y="538162"/>
              <a:ext cx="923926" cy="317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/>
                <a:t>,    </a:t>
              </a:r>
              <a14:m>
                <m:oMath xmlns:m="http://schemas.openxmlformats.org/officeDocument/2006/math">
                  <m:r>
                    <a:rPr lang="de-DE" sz="1100" b="0" i="1">
                      <a:latin typeface="Cambria Math"/>
                    </a:rPr>
                    <m:t>𝑒</m:t>
                  </m:r>
                  <m:r>
                    <a:rPr lang="de-DE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de-DE" sz="1100" b="0" i="1">
                          <a:latin typeface="Cambria Math"/>
                        </a:rPr>
                      </m:ctrlPr>
                    </m:fPr>
                    <m:num>
                      <m:r>
                        <a:rPr lang="de-DE" sz="1100" b="0" i="1">
                          <a:latin typeface="Cambria Math"/>
                        </a:rPr>
                        <m:t>𝑦</m:t>
                      </m:r>
                    </m:num>
                    <m:den>
                      <m:r>
                        <a:rPr lang="de-DE" sz="1100" b="0" i="1">
                          <a:latin typeface="Cambria Math"/>
                        </a:rPr>
                        <m:t>𝑟</m:t>
                      </m:r>
                    </m:den>
                  </m:f>
                  <m:r>
                    <a:rPr lang="de-DE" sz="1100" b="0" i="1">
                      <a:latin typeface="Cambria Math"/>
                    </a:rPr>
                    <m:t> [−]</m:t>
                  </m:r>
                </m:oMath>
              </a14:m>
              <a:r>
                <a:rPr lang="de-DE" sz="1100"/>
                <a:t>  </a:t>
              </a:r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7229474" y="538162"/>
              <a:ext cx="923926" cy="317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/>
                <a:t>,    </a:t>
              </a:r>
              <a:r>
                <a:rPr lang="de-DE" sz="1100" b="0" i="0">
                  <a:latin typeface="Cambria Math"/>
                </a:rPr>
                <a:t>𝑒=𝑦/𝑟  [−]</a:t>
              </a:r>
              <a:r>
                <a:rPr lang="de-DE" sz="1100"/>
                <a:t>  </a:t>
              </a:r>
            </a:p>
          </xdr:txBody>
        </xdr:sp>
      </mc:Fallback>
    </mc:AlternateContent>
    <xdr:clientData/>
  </xdr:oneCellAnchor>
  <xdr:oneCellAnchor>
    <xdr:from>
      <xdr:col>11</xdr:col>
      <xdr:colOff>400050</xdr:colOff>
      <xdr:row>2</xdr:row>
      <xdr:rowOff>119062</xdr:rowOff>
    </xdr:from>
    <xdr:ext cx="962025" cy="3188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8048625" y="557212"/>
              <a:ext cx="962025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>
                  <a:ea typeface="Cambria Math"/>
                </a:rPr>
                <a:t>,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/>
                      <a:ea typeface="Cambria Math"/>
                    </a:rPr>
                    <m:t>𝜆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=</m:t>
                  </m:r>
                  <m:f>
                    <m:f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fPr>
                    <m:num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𝑟</m:t>
                      </m:r>
                    </m:num>
                    <m:den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𝑙</m:t>
                      </m:r>
                    </m:den>
                  </m:f>
                  <m:r>
                    <a:rPr lang="de-DE" sz="1100" b="0" i="1">
                      <a:latin typeface="Cambria Math"/>
                      <a:ea typeface="Cambria Math"/>
                    </a:rPr>
                    <m:t> [−]</m:t>
                  </m:r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8048625" y="557212"/>
              <a:ext cx="962025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>
                  <a:ea typeface="Cambria Math"/>
                </a:rPr>
                <a:t>,    </a:t>
              </a:r>
              <a:r>
                <a:rPr lang="de-DE" sz="1100" i="0">
                  <a:latin typeface="Cambria Math"/>
                  <a:ea typeface="Cambria Math"/>
                </a:rPr>
                <a:t>𝜆</a:t>
              </a:r>
              <a:r>
                <a:rPr lang="de-DE" sz="1100" b="0" i="0">
                  <a:latin typeface="Cambria Math"/>
                  <a:ea typeface="Cambria Math"/>
                </a:rPr>
                <a:t>=𝑟/𝑙  [−]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361950</xdr:colOff>
      <xdr:row>156</xdr:row>
      <xdr:rowOff>66675</xdr:rowOff>
    </xdr:from>
    <xdr:ext cx="914400" cy="609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13963650" y="25622250"/>
              <a:ext cx="914400" cy="609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6B1B23BD-A5DA-40C6-BD68-4D1B07565FD8}" type="mathplaceholder">
                      <a:rPr lang="de-DE" sz="1100" i="1">
                        <a:latin typeface="Cambria Math"/>
                      </a:rPr>
                      <a:t>Geben Sie hier eine Formel ein.</a:t>
                    </a:fl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3963650" y="25622250"/>
              <a:ext cx="914400" cy="609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"Geben Sie hier eine Formel ein."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361950</xdr:colOff>
      <xdr:row>25</xdr:row>
      <xdr:rowOff>66675</xdr:rowOff>
    </xdr:from>
    <xdr:ext cx="914400" cy="264560"/>
    <xdr:sp macro="" textlink="">
      <xdr:nvSpPr>
        <xdr:cNvPr id="3" name="Textfeld 2"/>
        <xdr:cNvSpPr txBox="1"/>
      </xdr:nvSpPr>
      <xdr:spPr>
        <a:xfrm>
          <a:off x="11668125" y="3914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150955</xdr:colOff>
      <xdr:row>39</xdr:row>
      <xdr:rowOff>76202</xdr:rowOff>
    </xdr:from>
    <xdr:to>
      <xdr:col>7</xdr:col>
      <xdr:colOff>336837</xdr:colOff>
      <xdr:row>62</xdr:row>
      <xdr:rowOff>71006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361950</xdr:colOff>
      <xdr:row>25</xdr:row>
      <xdr:rowOff>57150</xdr:rowOff>
    </xdr:from>
    <xdr:ext cx="914400" cy="264560"/>
    <xdr:sp macro="" textlink="">
      <xdr:nvSpPr>
        <xdr:cNvPr id="5" name="Textfeld 4"/>
        <xdr:cNvSpPr txBox="1"/>
      </xdr:nvSpPr>
      <xdr:spPr>
        <a:xfrm>
          <a:off x="11668125" y="390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11</xdr:col>
      <xdr:colOff>511753</xdr:colOff>
      <xdr:row>39</xdr:row>
      <xdr:rowOff>64751</xdr:rowOff>
    </xdr:from>
    <xdr:to>
      <xdr:col>17</xdr:col>
      <xdr:colOff>974147</xdr:colOff>
      <xdr:row>62</xdr:row>
      <xdr:rowOff>62635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64991</xdr:colOff>
      <xdr:row>1</xdr:row>
      <xdr:rowOff>105283</xdr:rowOff>
    </xdr:from>
    <xdr:ext cx="2010551" cy="374141"/>
    <xdr:sp macro="" textlink="">
      <xdr:nvSpPr>
        <xdr:cNvPr id="8" name="Rechteck 7"/>
        <xdr:cNvSpPr/>
      </xdr:nvSpPr>
      <xdr:spPr>
        <a:xfrm>
          <a:off x="7294466" y="362458"/>
          <a:ext cx="2010551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DE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under construction</a:t>
          </a:r>
        </a:p>
      </xdr:txBody>
    </xdr:sp>
    <xdr:clientData/>
  </xdr:oneCellAnchor>
  <xdr:twoCellAnchor editAs="oneCell">
    <xdr:from>
      <xdr:col>7</xdr:col>
      <xdr:colOff>393434</xdr:colOff>
      <xdr:row>39</xdr:row>
      <xdr:rowOff>96583</xdr:rowOff>
    </xdr:from>
    <xdr:to>
      <xdr:col>11</xdr:col>
      <xdr:colOff>384358</xdr:colOff>
      <xdr:row>62</xdr:row>
      <xdr:rowOff>78090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411" y="6712128"/>
          <a:ext cx="3313129" cy="364430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361950</xdr:colOff>
      <xdr:row>158</xdr:row>
      <xdr:rowOff>66675</xdr:rowOff>
    </xdr:from>
    <xdr:ext cx="914400" cy="609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14039850" y="25965150"/>
              <a:ext cx="914400" cy="609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0565AB05-3270-42D0-BCC5-D7DEC5EA4E9A}" type="mathplaceholder">
                      <a:rPr lang="de-DE" sz="1100" i="1">
                        <a:latin typeface="Cambria Math"/>
                      </a:rPr>
                      <a:t>Geben Sie hier eine Formel ein.</a:t>
                    </a:fl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4039850" y="25965150"/>
              <a:ext cx="914400" cy="609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"Geben Sie hier eine Formel ein."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0</xdr:colOff>
      <xdr:row>24</xdr:row>
      <xdr:rowOff>66675</xdr:rowOff>
    </xdr:from>
    <xdr:ext cx="914400" cy="264560"/>
    <xdr:sp macro="" textlink="">
      <xdr:nvSpPr>
        <xdr:cNvPr id="3" name="Textfeld 2"/>
        <xdr:cNvSpPr txBox="1"/>
      </xdr:nvSpPr>
      <xdr:spPr>
        <a:xfrm>
          <a:off x="11744325" y="4257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0</xdr:colOff>
      <xdr:row>38</xdr:row>
      <xdr:rowOff>57150</xdr:rowOff>
    </xdr:from>
    <xdr:to>
      <xdr:col>0</xdr:col>
      <xdr:colOff>10584</xdr:colOff>
      <xdr:row>61</xdr:row>
      <xdr:rowOff>19050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24</xdr:row>
      <xdr:rowOff>57150</xdr:rowOff>
    </xdr:from>
    <xdr:ext cx="914400" cy="264560"/>
    <xdr:sp macro="" textlink="">
      <xdr:nvSpPr>
        <xdr:cNvPr id="5" name="Textfeld 4"/>
        <xdr:cNvSpPr txBox="1"/>
      </xdr:nvSpPr>
      <xdr:spPr>
        <a:xfrm>
          <a:off x="11744325" y="4248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677334</xdr:colOff>
      <xdr:row>38</xdr:row>
      <xdr:rowOff>52917</xdr:rowOff>
    </xdr:from>
    <xdr:to>
      <xdr:col>6</xdr:col>
      <xdr:colOff>43296</xdr:colOff>
      <xdr:row>60</xdr:row>
      <xdr:rowOff>137583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19</xdr:col>
      <xdr:colOff>432955</xdr:colOff>
      <xdr:row>16</xdr:row>
      <xdr:rowOff>131618</xdr:rowOff>
    </xdr:from>
    <xdr:ext cx="2130136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5188046" y="3084368"/>
              <a:ext cx="2130136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𝑂𝑇</m:t>
                        </m:r>
                      </m:sub>
                    </m:sSub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effectLst/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de-DE" sz="1100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𝜆</m:t>
                                    </m:r>
                                  </m:den>
                                </m:f>
                                <m:r>
                                  <a:rPr lang="de-DE" sz="1100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+1</m:t>
                                </m:r>
                              </m:e>
                            </m:d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  <m:r>
                          <a:rPr lang="de-DE" sz="1100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sSup>
                          <m:sSup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2</m:t>
                            </m:r>
                          </m:sup>
                        </m:sSup>
                      </m:e>
                    </m:rad>
                    <m:r>
                      <m:rPr>
                        <m:nor/>
                      </m:rPr>
                      <a:rPr lang="de-DE" sz="1100">
                        <a:effectLst/>
                        <a:latin typeface="+mn-lt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5188046" y="3084368"/>
              <a:ext cx="2130136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̅_𝑂𝑇=</a:t>
              </a:r>
              <a:r>
                <a:rPr lang="de-DE" sz="1100" i="0">
                  <a:effectLst/>
                  <a:latin typeface="Cambria Math"/>
                </a:rPr>
                <a:t>√((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1/𝜆+1)^2−𝑒^2 )</a:t>
              </a:r>
              <a:r>
                <a:rPr lang="de-DE" sz="1100" i="0">
                  <a:effectLst/>
                  <a:latin typeface="+mn-lt"/>
                  <a:ea typeface="Calibri"/>
                  <a:cs typeface="Times New Roman"/>
                </a:rPr>
                <a:t> 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" </a:t>
              </a:r>
              <a:r>
                <a:rPr lang="de-DE" sz="1100" i="0">
                  <a:effectLst/>
                  <a:latin typeface="+mn-lt"/>
                  <a:ea typeface="Calibri"/>
                  <a:cs typeface="Times New Roman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19</xdr:col>
      <xdr:colOff>190500</xdr:colOff>
      <xdr:row>11</xdr:row>
      <xdr:rowOff>10391</xdr:rowOff>
    </xdr:from>
    <xdr:ext cx="143740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6611600" y="2077316"/>
              <a:ext cx="143740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de-DE" sz="1100" b="0" i="1">
                      <a:latin typeface="Cambria Math"/>
                    </a:rPr>
                    <m:t>𝑥</m:t>
                  </m:r>
                  <m:d>
                    <m:dPr>
                      <m:ctrlPr>
                        <a:rPr lang="de-DE" sz="1100" b="0" i="1">
                          <a:latin typeface="Cambria Math"/>
                        </a:rPr>
                      </m:ctrlPr>
                    </m:d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𝜑</m:t>
                      </m:r>
                    </m:e>
                  </m:d>
                  <m:r>
                    <a:rPr lang="de-DE" sz="1100" b="0" i="1">
                      <a:latin typeface="Cambria Math"/>
                    </a:rPr>
                    <m:t>=</m:t>
                  </m:r>
                  <m:r>
                    <a:rPr lang="de-DE" sz="1100" b="0" i="1">
                      <a:latin typeface="Cambria Math"/>
                    </a:rPr>
                    <m:t>𝑟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∙</m:t>
                  </m:r>
                  <m:acc>
                    <m:accPr>
                      <m:chr m:val="̅"/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acc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𝑥</m:t>
                      </m:r>
                    </m:e>
                  </m:acc>
                  <m:d>
                    <m:dPr>
                      <m:ctrlPr>
                        <a:rPr lang="de-DE" sz="1100" b="0" i="1">
                          <a:latin typeface="Cambria Math"/>
                        </a:rPr>
                      </m:ctrlPr>
                    </m:d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𝜑</m:t>
                      </m:r>
                    </m:e>
                  </m:d>
                </m:oMath>
              </a14:m>
              <a:r>
                <a:rPr lang="de-DE" sz="1100"/>
                <a:t> [m]</a:t>
              </a:r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6611600" y="2077316"/>
              <a:ext cx="143740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100" b="0" i="0">
                  <a:latin typeface="Cambria Math"/>
                </a:rPr>
                <a:t>𝑥(</a:t>
              </a:r>
              <a:r>
                <a:rPr lang="de-DE" sz="1100" b="0" i="0">
                  <a:latin typeface="Cambria Math"/>
                  <a:ea typeface="Cambria Math"/>
                </a:rPr>
                <a:t>𝜑)</a:t>
              </a:r>
              <a:r>
                <a:rPr lang="de-DE" sz="1100" b="0" i="0">
                  <a:latin typeface="Cambria Math"/>
                </a:rPr>
                <a:t>=𝑟</a:t>
              </a:r>
              <a:r>
                <a:rPr lang="de-DE" sz="1100" b="0" i="0">
                  <a:latin typeface="Cambria Math"/>
                  <a:ea typeface="Cambria Math"/>
                </a:rPr>
                <a:t>∙𝑥 ̅</a:t>
              </a:r>
              <a:r>
                <a:rPr lang="de-DE" sz="1100" b="0" i="0">
                  <a:latin typeface="Cambria Math"/>
                </a:rPr>
                <a:t>(</a:t>
              </a:r>
              <a:r>
                <a:rPr lang="de-DE" sz="1100" b="0" i="0">
                  <a:latin typeface="Cambria Math"/>
                  <a:ea typeface="Cambria Math"/>
                </a:rPr>
                <a:t>𝜑)</a:t>
              </a:r>
              <a:r>
                <a:rPr lang="de-DE" sz="1100"/>
                <a:t> [m]</a:t>
              </a:r>
            </a:p>
          </xdr:txBody>
        </xdr:sp>
      </mc:Fallback>
    </mc:AlternateContent>
    <xdr:clientData/>
  </xdr:oneCellAnchor>
  <xdr:oneCellAnchor>
    <xdr:from>
      <xdr:col>19</xdr:col>
      <xdr:colOff>251114</xdr:colOff>
      <xdr:row>13</xdr:row>
      <xdr:rowOff>1731</xdr:rowOff>
    </xdr:from>
    <xdr:ext cx="1662546" cy="2692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6672214" y="2402031"/>
              <a:ext cx="1662546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̇"/>
                      <m:ctrlP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</m:ctrlPr>
                    </m:accPr>
                    <m:e>
                      <m:r>
                        <a:rPr lang="de-DE" sz="1100" b="0" i="1">
                          <a:effectLst/>
                          <a:latin typeface="Cambria Math"/>
                          <a:ea typeface="Cambria Math"/>
                        </a:rPr>
                        <m:t>𝑥</m:t>
                      </m:r>
                    </m:e>
                  </m:acc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(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𝜑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)=</m:t>
                  </m:r>
                  <m:r>
                    <a:rPr lang="de-DE" sz="1100" b="0" i="1">
                      <a:effectLst/>
                      <a:latin typeface="Cambria Math"/>
                      <a:ea typeface="Cambria Math"/>
                    </a:rPr>
                    <m:t>𝑟</m:t>
                  </m:r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∙</m:t>
                  </m:r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𝜔</m:t>
                  </m:r>
                  <m:r>
                    <a:rPr lang="de-DE" sz="1100" i="1">
                      <a:effectLst/>
                      <a:latin typeface="Cambria Math"/>
                      <a:ea typeface="Cambria Math"/>
                    </a:rPr>
                    <m:t>∙</m:t>
                  </m:r>
                  <m:acc>
                    <m:accPr>
                      <m:chr m:val="̇"/>
                      <m:ctrlPr>
                        <a:rPr lang="de-DE" sz="1100" i="1">
                          <a:effectLst/>
                          <a:latin typeface="Cambria Math"/>
                        </a:rPr>
                      </m:ctrlPr>
                    </m:accPr>
                    <m:e>
                      <m:acc>
                        <m:accPr>
                          <m:chr m:val="̅"/>
                          <m:ctrlPr>
                            <a:rPr lang="de-DE" sz="1100" i="1">
                              <a:effectLst/>
                              <a:latin typeface="Cambria Math"/>
                            </a:rPr>
                          </m:ctrlPr>
                        </m:accPr>
                        <m:e>
                          <m:r>
                            <a:rPr lang="de-DE" sz="1100" i="1">
                              <a:effectLst/>
                              <a:latin typeface="Cambria Math"/>
                              <a:ea typeface="Calibri"/>
                              <a:cs typeface="Times New Roman"/>
                            </a:rPr>
                            <m:t>𝑥</m:t>
                          </m:r>
                        </m:e>
                      </m:acc>
                    </m:e>
                  </m:acc>
                  <m:d>
                    <m:dPr>
                      <m:ctrlPr>
                        <a:rPr lang="de-DE" sz="1100" i="1">
                          <a:effectLst/>
                          <a:latin typeface="Cambria Math"/>
                        </a:rPr>
                      </m:ctrlPr>
                    </m:dPr>
                    <m:e>
                      <m:r>
                        <a:rPr lang="de-DE" sz="1100" i="1">
                          <a:effectLst/>
                          <a:latin typeface="Cambria Math"/>
                          <a:ea typeface="Calibri"/>
                          <a:cs typeface="Times New Roman"/>
                        </a:rPr>
                        <m:t>𝑡</m:t>
                      </m:r>
                    </m:e>
                  </m:d>
                </m:oMath>
              </a14:m>
              <a:r>
                <a:rPr lang="de-DE" sz="1100"/>
                <a:t> [m/s] </a:t>
              </a:r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6672214" y="2402031"/>
              <a:ext cx="1662546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effectLst/>
                  <a:latin typeface="Cambria Math"/>
                  <a:ea typeface="Cambria Math"/>
                </a:rPr>
                <a:t>𝑥 ̇(𝜑)=𝑟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∙𝜔∙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𝑥 ̅  ̇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𝑡)</a:t>
              </a:r>
              <a:r>
                <a:rPr lang="de-DE" sz="1100"/>
                <a:t> [m/s] </a:t>
              </a:r>
            </a:p>
          </xdr:txBody>
        </xdr:sp>
      </mc:Fallback>
    </mc:AlternateContent>
    <xdr:clientData/>
  </xdr:oneCellAnchor>
  <xdr:oneCellAnchor>
    <xdr:from>
      <xdr:col>19</xdr:col>
      <xdr:colOff>199159</xdr:colOff>
      <xdr:row>14</xdr:row>
      <xdr:rowOff>96982</xdr:rowOff>
    </xdr:from>
    <xdr:ext cx="1316183" cy="2692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16620259" y="2668732"/>
              <a:ext cx="1316183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̈"/>
                        <m:ctrlPr>
                          <a:rPr lang="de-DE" sz="1100" b="0" i="1">
                            <a:effectLst/>
                            <a:latin typeface="Cambria Math"/>
                            <a:ea typeface="Cambria Math"/>
                          </a:rPr>
                        </m:ctrlPr>
                      </m:accPr>
                      <m:e>
                        <m:r>
                          <a:rPr lang="de-DE" sz="1100" b="0" i="1">
                            <a:effectLst/>
                            <a:latin typeface="Cambria Math"/>
                            <a:ea typeface="Cambria Math"/>
                          </a:rPr>
                          <m:t>𝑥</m:t>
                        </m:r>
                      </m:e>
                    </m:acc>
                    <m:r>
                      <a:rPr lang="de-DE" sz="1100" b="0" i="1">
                        <a:effectLst/>
                        <a:latin typeface="Cambria Math"/>
                        <a:ea typeface="Cambria Math"/>
                      </a:rPr>
                      <m:t>(</m:t>
                    </m:r>
                    <m:r>
                      <a:rPr lang="de-DE" sz="1100" b="0" i="1">
                        <a:effectLst/>
                        <a:latin typeface="Cambria Math"/>
                        <a:ea typeface="Cambria Math"/>
                      </a:rPr>
                      <m:t>𝜑</m:t>
                    </m:r>
                    <m:r>
                      <a:rPr lang="de-DE" sz="1100" b="0" i="1">
                        <a:effectLst/>
                        <a:latin typeface="Cambria Math"/>
                        <a:ea typeface="Cambria Math"/>
                      </a:rPr>
                      <m:t>)=</m:t>
                    </m:r>
                    <m:sSup>
                      <m:sSupPr>
                        <m:ctrlPr>
                          <a:rPr lang="de-DE" sz="1100" i="1">
                            <a:effectLst/>
                            <a:latin typeface="Cambria Math"/>
                            <a:ea typeface="Cambria Math"/>
                          </a:rPr>
                        </m:ctrlPr>
                      </m:sSupPr>
                      <m:e>
                        <m:r>
                          <a:rPr lang="de-DE" sz="1100" i="1">
                            <a:effectLst/>
                            <a:latin typeface="Cambria Math"/>
                            <a:ea typeface="Cambria Math"/>
                          </a:rPr>
                          <m:t>𝜔</m:t>
                        </m:r>
                      </m:e>
                      <m:sup>
                        <m:r>
                          <a:rPr lang="de-DE" sz="1100" b="0" i="1">
                            <a:effectLst/>
                            <a:latin typeface="Cambria Math"/>
                            <a:ea typeface="Cambria Math"/>
                          </a:rPr>
                          <m:t>2</m:t>
                        </m:r>
                      </m:sup>
                    </m:sSup>
                    <m:r>
                      <a:rPr lang="de-DE" sz="1100" i="1">
                        <a:effectLst/>
                        <a:latin typeface="Cambria Math"/>
                        <a:ea typeface="Cambria Math"/>
                      </a:rPr>
                      <m:t>∙</m:t>
                    </m:r>
                    <m:acc>
                      <m:accPr>
                        <m:chr m:val="̈"/>
                        <m:ctrlPr>
                          <a:rPr lang="de-DE" sz="1100" i="1">
                            <a:effectLst/>
                            <a:latin typeface="Cambria Math"/>
                            <a:ea typeface="Times New Roman"/>
                          </a:rPr>
                        </m:ctrlPr>
                      </m:acc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effectLst/>
                                <a:latin typeface="Cambria Math"/>
                                <a:ea typeface="Times New Roman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Times New Roman"/>
                                <a:cs typeface="Times New Roman"/>
                              </a:rPr>
                              <m:t>𝑥</m:t>
                            </m:r>
                          </m:e>
                        </m:acc>
                      </m:e>
                    </m:acc>
                    <m:d>
                      <m:dPr>
                        <m:ctrlPr>
                          <a:rPr lang="de-DE" sz="1100" i="1">
                            <a:effectLst/>
                            <a:latin typeface="Cambria Math"/>
                            <a:ea typeface="Times New Roman"/>
                          </a:rPr>
                        </m:ctrlPr>
                      </m:dPr>
                      <m:e>
                        <m:r>
                          <a:rPr lang="de-DE" sz="1100" i="1">
                            <a:effectLst/>
                            <a:latin typeface="Cambria Math"/>
                            <a:ea typeface="Times New Roman"/>
                            <a:cs typeface="Times New Roman"/>
                          </a:rPr>
                          <m:t>𝑡</m:t>
                        </m:r>
                      </m:e>
                    </m: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16620259" y="2668732"/>
              <a:ext cx="1316183" cy="2692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effectLst/>
                  <a:latin typeface="Cambria Math"/>
                  <a:ea typeface="Cambria Math"/>
                </a:rPr>
                <a:t>𝑥 ̈(𝜑)=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𝜔^</a:t>
              </a:r>
              <a:r>
                <a:rPr lang="de-DE" sz="1100" b="0" i="0">
                  <a:effectLst/>
                  <a:latin typeface="Cambria Math"/>
                  <a:ea typeface="Cambria Math"/>
                </a:rPr>
                <a:t>2</a:t>
              </a:r>
              <a:r>
                <a:rPr lang="de-DE" sz="1100" i="0">
                  <a:effectLst/>
                  <a:latin typeface="Cambria Math"/>
                  <a:ea typeface="Cambria Math"/>
                </a:rPr>
                <a:t>∙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𝑥 ̅  ̈</a:t>
              </a:r>
              <a:r>
                <a:rPr lang="de-DE" sz="1100" i="0">
                  <a:effectLst/>
                  <a:latin typeface="Cambria Math"/>
                </a:rPr>
                <a:t>(</a:t>
              </a:r>
              <a:r>
                <a:rPr lang="de-DE" sz="1100" i="0">
                  <a:effectLst/>
                  <a:latin typeface="Cambria Math"/>
                  <a:ea typeface="Times New Roman"/>
                  <a:cs typeface="Times New Roman"/>
                </a:rPr>
                <a:t>𝑡)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17</xdr:col>
      <xdr:colOff>597475</xdr:colOff>
      <xdr:row>1</xdr:row>
      <xdr:rowOff>131617</xdr:rowOff>
    </xdr:from>
    <xdr:ext cx="805295" cy="2753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13984430" y="304799"/>
              <a:ext cx="805295" cy="2753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/>
                        <a:ea typeface="Cambria Math"/>
                      </a:rPr>
                      <m:t>𝜑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𝜔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𝑡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13984430" y="304799"/>
              <a:ext cx="805295" cy="2753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i="0">
                  <a:latin typeface="Cambria Math"/>
                  <a:ea typeface="Cambria Math"/>
                </a:rPr>
                <a:t>𝜑</a:t>
              </a:r>
              <a:r>
                <a:rPr lang="de-DE" sz="1100" b="0" i="0">
                  <a:latin typeface="Cambria Math"/>
                  <a:ea typeface="Cambria Math"/>
                </a:rPr>
                <a:t>=𝜔∙𝑡</a:t>
              </a:r>
              <a:endParaRPr lang="de-DE" sz="1100"/>
            </a:p>
          </xdr:txBody>
        </xdr:sp>
      </mc:Fallback>
    </mc:AlternateContent>
    <xdr:clientData/>
  </xdr:oneCellAnchor>
  <xdr:twoCellAnchor editAs="oneCell">
    <xdr:from>
      <xdr:col>6</xdr:col>
      <xdr:colOff>43296</xdr:colOff>
      <xdr:row>38</xdr:row>
      <xdr:rowOff>77932</xdr:rowOff>
    </xdr:from>
    <xdr:to>
      <xdr:col>10</xdr:col>
      <xdr:colOff>138546</xdr:colOff>
      <xdr:row>60</xdr:row>
      <xdr:rowOff>147205</xdr:rowOff>
    </xdr:to>
    <xdr:pic>
      <xdr:nvPicPr>
        <xdr:cNvPr id="17" name="Grafik 1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6523" y="6589568"/>
          <a:ext cx="3351068" cy="3688773"/>
        </a:xfrm>
        <a:prstGeom prst="rect">
          <a:avLst/>
        </a:prstGeom>
        <a:ln w="3175">
          <a:solidFill>
            <a:srgbClr val="002060"/>
          </a:solidFill>
        </a:ln>
      </xdr:spPr>
    </xdr:pic>
    <xdr:clientData/>
  </xdr:twoCellAnchor>
  <xdr:twoCellAnchor>
    <xdr:from>
      <xdr:col>10</xdr:col>
      <xdr:colOff>164522</xdr:colOff>
      <xdr:row>38</xdr:row>
      <xdr:rowOff>17318</xdr:rowOff>
    </xdr:from>
    <xdr:to>
      <xdr:col>20</xdr:col>
      <xdr:colOff>60613</xdr:colOff>
      <xdr:row>72</xdr:row>
      <xdr:rowOff>121228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19</xdr:row>
      <xdr:rowOff>0</xdr:rowOff>
    </xdr:from>
    <xdr:to>
      <xdr:col>18</xdr:col>
      <xdr:colOff>447675</xdr:colOff>
      <xdr:row>20</xdr:row>
      <xdr:rowOff>133350</xdr:rowOff>
    </xdr:to>
    <xdr:pic>
      <xdr:nvPicPr>
        <xdr:cNvPr id="23" name="Grafik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3381375"/>
          <a:ext cx="1819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16</xdr:row>
      <xdr:rowOff>103909</xdr:rowOff>
    </xdr:from>
    <xdr:to>
      <xdr:col>19</xdr:col>
      <xdr:colOff>190500</xdr:colOff>
      <xdr:row>19</xdr:row>
      <xdr:rowOff>6061</xdr:rowOff>
    </xdr:to>
    <xdr:pic>
      <xdr:nvPicPr>
        <xdr:cNvPr id="25" name="Grafik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886" y="3048000"/>
          <a:ext cx="2242705" cy="395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25938</xdr:colOff>
      <xdr:row>1</xdr:row>
      <xdr:rowOff>163299</xdr:rowOff>
    </xdr:from>
    <xdr:ext cx="5351401" cy="843757"/>
    <xdr:sp macro="" textlink="">
      <xdr:nvSpPr>
        <xdr:cNvPr id="26" name="Rechteck 25"/>
        <xdr:cNvSpPr/>
      </xdr:nvSpPr>
      <xdr:spPr>
        <a:xfrm>
          <a:off x="5533120" y="336481"/>
          <a:ext cx="5351401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de-DE" sz="4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Test-Kräfte / Forces </a:t>
          </a:r>
        </a:p>
      </xdr:txBody>
    </xdr:sp>
    <xdr:clientData/>
  </xdr:oneCellAnchor>
  <xdr:twoCellAnchor>
    <xdr:from>
      <xdr:col>16</xdr:col>
      <xdr:colOff>0</xdr:colOff>
      <xdr:row>21</xdr:row>
      <xdr:rowOff>0</xdr:rowOff>
    </xdr:from>
    <xdr:to>
      <xdr:col>19</xdr:col>
      <xdr:colOff>85725</xdr:colOff>
      <xdr:row>23</xdr:row>
      <xdr:rowOff>47625</xdr:rowOff>
    </xdr:to>
    <xdr:pic>
      <xdr:nvPicPr>
        <xdr:cNvPr id="28" name="Grafik 2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3724275"/>
          <a:ext cx="21431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285750</xdr:colOff>
      <xdr:row>26</xdr:row>
      <xdr:rowOff>57150</xdr:rowOff>
    </xdr:to>
    <xdr:pic>
      <xdr:nvPicPr>
        <xdr:cNvPr id="30" name="Grafik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4210050"/>
          <a:ext cx="23431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447675</xdr:colOff>
      <xdr:row>3</xdr:row>
      <xdr:rowOff>95250</xdr:rowOff>
    </xdr:to>
    <xdr:pic>
      <xdr:nvPicPr>
        <xdr:cNvPr id="31" name="Grafik 3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342900"/>
          <a:ext cx="25050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0</xdr:colOff>
      <xdr:row>4</xdr:row>
      <xdr:rowOff>0</xdr:rowOff>
    </xdr:from>
    <xdr:to>
      <xdr:col>22</xdr:col>
      <xdr:colOff>381000</xdr:colOff>
      <xdr:row>7</xdr:row>
      <xdr:rowOff>19050</xdr:rowOff>
    </xdr:to>
    <xdr:pic>
      <xdr:nvPicPr>
        <xdr:cNvPr id="33" name="Grafik 3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695325"/>
          <a:ext cx="24384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0</xdr:colOff>
      <xdr:row>7</xdr:row>
      <xdr:rowOff>0</xdr:rowOff>
    </xdr:from>
    <xdr:to>
      <xdr:col>22</xdr:col>
      <xdr:colOff>228600</xdr:colOff>
      <xdr:row>8</xdr:row>
      <xdr:rowOff>104775</xdr:rowOff>
    </xdr:to>
    <xdr:pic>
      <xdr:nvPicPr>
        <xdr:cNvPr id="35" name="Grafik 3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1181100"/>
          <a:ext cx="22860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jbladt.de/technik/sonstiges-miscellaneous/" TargetMode="External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"/>
  <sheetViews>
    <sheetView tabSelected="1" workbookViewId="0">
      <selection activeCell="J9" sqref="J9"/>
    </sheetView>
  </sheetViews>
  <sheetFormatPr baseColWidth="10" defaultRowHeight="12.75" x14ac:dyDescent="0.2"/>
  <sheetData>
    <row r="2" spans="2:11" ht="13.5" thickBot="1" x14ac:dyDescent="0.25"/>
    <row r="3" spans="2:11" ht="50.25" customHeight="1" x14ac:dyDescent="0.2">
      <c r="B3" s="198" t="s">
        <v>60</v>
      </c>
      <c r="C3" s="199"/>
      <c r="D3" s="199"/>
      <c r="E3" s="199"/>
      <c r="F3" s="199"/>
      <c r="G3" s="199"/>
      <c r="H3" s="199"/>
      <c r="I3" s="200"/>
      <c r="J3" s="197"/>
      <c r="K3" s="197"/>
    </row>
    <row r="4" spans="2:11" ht="51" customHeight="1" thickBot="1" x14ac:dyDescent="0.25">
      <c r="B4" s="201" t="s">
        <v>59</v>
      </c>
      <c r="C4" s="202"/>
      <c r="D4" s="202"/>
      <c r="E4" s="202"/>
      <c r="F4" s="202"/>
      <c r="G4" s="202"/>
      <c r="H4" s="202"/>
      <c r="I4" s="203"/>
    </row>
  </sheetData>
  <sheetProtection password="CECE" sheet="1" objects="1" scenarios="1"/>
  <mergeCells count="2">
    <mergeCell ref="B3:I3"/>
    <mergeCell ref="B4:I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view="pageLayout" zoomScale="70" zoomScaleNormal="70" zoomScalePageLayoutView="70" workbookViewId="0">
      <selection activeCell="V23" sqref="V23"/>
    </sheetView>
  </sheetViews>
  <sheetFormatPr baseColWidth="10" defaultRowHeight="12.75" x14ac:dyDescent="0.2"/>
  <sheetData>
    <row r="1" spans="1:20" ht="13.5" thickBot="1" x14ac:dyDescent="0.25"/>
    <row r="2" spans="1:20" ht="21" thickBot="1" x14ac:dyDescent="0.35">
      <c r="A2" s="153" t="s">
        <v>30</v>
      </c>
      <c r="B2" s="148"/>
      <c r="C2" s="149"/>
      <c r="D2" s="149"/>
      <c r="E2" s="152" t="s">
        <v>33</v>
      </c>
      <c r="F2" s="149"/>
      <c r="G2" s="151" t="s">
        <v>37</v>
      </c>
      <c r="H2" s="149"/>
      <c r="I2" s="150"/>
      <c r="J2" s="148"/>
      <c r="K2" s="151" t="s">
        <v>38</v>
      </c>
      <c r="L2" s="149"/>
      <c r="M2" s="150"/>
      <c r="N2" s="148"/>
      <c r="O2" s="149"/>
      <c r="P2" s="152" t="s">
        <v>39</v>
      </c>
      <c r="Q2" s="149"/>
      <c r="R2" s="149"/>
      <c r="S2" s="151" t="s">
        <v>37</v>
      </c>
      <c r="T2" s="150"/>
    </row>
    <row r="3" spans="1:20" x14ac:dyDescent="0.2">
      <c r="B3" s="97"/>
      <c r="C3" s="98"/>
      <c r="D3" s="98"/>
      <c r="E3" s="98"/>
      <c r="F3" s="98"/>
      <c r="G3" s="98"/>
      <c r="H3" s="98"/>
      <c r="I3" s="99"/>
      <c r="J3" s="97"/>
      <c r="K3" s="98"/>
      <c r="L3" s="98"/>
      <c r="M3" s="99"/>
      <c r="N3" s="97"/>
      <c r="O3" s="98"/>
      <c r="P3" s="98"/>
      <c r="Q3" s="98"/>
      <c r="R3" s="98"/>
      <c r="S3" s="98"/>
      <c r="T3" s="99"/>
    </row>
    <row r="4" spans="1:20" x14ac:dyDescent="0.2">
      <c r="B4" s="143"/>
      <c r="C4" s="17"/>
      <c r="D4" s="17"/>
      <c r="E4" s="17"/>
      <c r="F4" s="17"/>
      <c r="G4" s="17"/>
      <c r="H4" s="17"/>
      <c r="I4" s="144"/>
      <c r="J4" s="143"/>
      <c r="K4" s="17"/>
      <c r="L4" s="17"/>
      <c r="M4" s="144"/>
      <c r="N4" s="143"/>
      <c r="O4" s="17"/>
      <c r="P4" s="17"/>
      <c r="Q4" s="17"/>
      <c r="R4" s="17"/>
      <c r="S4" s="17"/>
      <c r="T4" s="144"/>
    </row>
    <row r="5" spans="1:20" x14ac:dyDescent="0.2">
      <c r="B5" s="143"/>
      <c r="C5" s="17"/>
      <c r="D5" s="17"/>
      <c r="E5" s="17"/>
      <c r="F5" s="17"/>
      <c r="G5" s="17"/>
      <c r="H5" s="17"/>
      <c r="I5" s="144"/>
      <c r="J5" s="143"/>
      <c r="K5" s="17"/>
      <c r="L5" s="17"/>
      <c r="M5" s="144"/>
      <c r="N5" s="143"/>
      <c r="O5" s="17"/>
      <c r="P5" s="17"/>
      <c r="Q5" s="17"/>
      <c r="R5" s="17"/>
      <c r="S5" s="17"/>
      <c r="T5" s="144"/>
    </row>
    <row r="6" spans="1:20" x14ac:dyDescent="0.2">
      <c r="B6" s="143"/>
      <c r="C6" s="17"/>
      <c r="D6" s="17"/>
      <c r="E6" s="17"/>
      <c r="F6" s="17"/>
      <c r="G6" s="17"/>
      <c r="H6" s="17"/>
      <c r="I6" s="144"/>
      <c r="J6" s="143"/>
      <c r="K6" s="17"/>
      <c r="L6" s="17"/>
      <c r="M6" s="144"/>
      <c r="N6" s="143"/>
      <c r="O6" s="17"/>
      <c r="P6" s="17"/>
      <c r="Q6" s="17"/>
      <c r="R6" s="17"/>
      <c r="S6" s="17"/>
      <c r="T6" s="144"/>
    </row>
    <row r="7" spans="1:20" x14ac:dyDescent="0.2">
      <c r="B7" s="143"/>
      <c r="C7" s="17"/>
      <c r="D7" s="17"/>
      <c r="E7" s="17"/>
      <c r="F7" s="17"/>
      <c r="G7" s="17"/>
      <c r="H7" s="17"/>
      <c r="I7" s="144"/>
      <c r="J7" s="143"/>
      <c r="K7" s="17"/>
      <c r="L7" s="17"/>
      <c r="M7" s="144"/>
      <c r="N7" s="143"/>
      <c r="O7" s="17"/>
      <c r="P7" s="17"/>
      <c r="Q7" s="17"/>
      <c r="R7" s="17"/>
      <c r="S7" s="17"/>
      <c r="T7" s="144"/>
    </row>
    <row r="8" spans="1:20" x14ac:dyDescent="0.2">
      <c r="B8" s="143"/>
      <c r="C8" s="17"/>
      <c r="D8" s="17"/>
      <c r="E8" s="17"/>
      <c r="F8" s="17"/>
      <c r="G8" s="17"/>
      <c r="H8" s="17"/>
      <c r="I8" s="144"/>
      <c r="J8" s="143"/>
      <c r="K8" s="17"/>
      <c r="L8" s="17"/>
      <c r="M8" s="144"/>
      <c r="N8" s="143"/>
      <c r="O8" s="17"/>
      <c r="P8" s="17"/>
      <c r="Q8" s="17"/>
      <c r="R8" s="17"/>
      <c r="S8" s="17"/>
      <c r="T8" s="144"/>
    </row>
    <row r="9" spans="1:20" x14ac:dyDescent="0.2">
      <c r="B9" s="143"/>
      <c r="C9" s="17"/>
      <c r="D9" s="17"/>
      <c r="E9" s="17"/>
      <c r="F9" s="17"/>
      <c r="G9" s="17"/>
      <c r="H9" s="17"/>
      <c r="I9" s="144"/>
      <c r="J9" s="143"/>
      <c r="K9" s="17"/>
      <c r="L9" s="17"/>
      <c r="M9" s="144"/>
      <c r="N9" s="143"/>
      <c r="O9" s="17"/>
      <c r="P9" s="17"/>
      <c r="Q9" s="17"/>
      <c r="R9" s="17"/>
      <c r="S9" s="17"/>
      <c r="T9" s="144"/>
    </row>
    <row r="10" spans="1:20" x14ac:dyDescent="0.2">
      <c r="B10" s="143"/>
      <c r="C10" s="17"/>
      <c r="D10" s="17"/>
      <c r="E10" s="17"/>
      <c r="F10" s="17"/>
      <c r="G10" s="17"/>
      <c r="H10" s="17"/>
      <c r="I10" s="144"/>
      <c r="J10" s="143"/>
      <c r="K10" s="17"/>
      <c r="L10" s="17"/>
      <c r="M10" s="144"/>
      <c r="N10" s="143"/>
      <c r="O10" s="17"/>
      <c r="P10" s="17"/>
      <c r="Q10" s="17"/>
      <c r="R10" s="17"/>
      <c r="S10" s="17"/>
      <c r="T10" s="144"/>
    </row>
    <row r="11" spans="1:20" x14ac:dyDescent="0.2">
      <c r="B11" s="143"/>
      <c r="C11" s="17"/>
      <c r="D11" s="17"/>
      <c r="E11" s="17"/>
      <c r="F11" s="17"/>
      <c r="G11" s="17"/>
      <c r="H11" s="17"/>
      <c r="I11" s="144"/>
      <c r="J11" s="143"/>
      <c r="K11" s="17"/>
      <c r="L11" s="17"/>
      <c r="M11" s="144"/>
      <c r="N11" s="143"/>
      <c r="O11" s="17"/>
      <c r="P11" s="17"/>
      <c r="Q11" s="17"/>
      <c r="R11" s="17"/>
      <c r="S11" s="17"/>
      <c r="T11" s="144"/>
    </row>
    <row r="12" spans="1:20" x14ac:dyDescent="0.2">
      <c r="B12" s="143"/>
      <c r="C12" s="17"/>
      <c r="D12" s="17"/>
      <c r="E12" s="17"/>
      <c r="F12" s="17"/>
      <c r="G12" s="17"/>
      <c r="H12" s="17"/>
      <c r="I12" s="144"/>
      <c r="J12" s="143"/>
      <c r="K12" s="17"/>
      <c r="L12" s="17"/>
      <c r="M12" s="144"/>
      <c r="N12" s="143"/>
      <c r="O12" s="17"/>
      <c r="P12" s="17"/>
      <c r="Q12" s="17"/>
      <c r="R12" s="17"/>
      <c r="S12" s="17"/>
      <c r="T12" s="144"/>
    </row>
    <row r="13" spans="1:20" x14ac:dyDescent="0.2">
      <c r="B13" s="143"/>
      <c r="C13" s="17"/>
      <c r="D13" s="17"/>
      <c r="E13" s="17"/>
      <c r="F13" s="17"/>
      <c r="G13" s="17"/>
      <c r="H13" s="17"/>
      <c r="I13" s="144"/>
      <c r="J13" s="143"/>
      <c r="K13" s="17"/>
      <c r="L13" s="17"/>
      <c r="M13" s="144"/>
      <c r="N13" s="143"/>
      <c r="O13" s="17"/>
      <c r="P13" s="17"/>
      <c r="Q13" s="17"/>
      <c r="R13" s="17"/>
      <c r="S13" s="17"/>
      <c r="T13" s="144"/>
    </row>
    <row r="14" spans="1:20" x14ac:dyDescent="0.2">
      <c r="B14" s="143"/>
      <c r="C14" s="17"/>
      <c r="D14" s="17"/>
      <c r="E14" s="17"/>
      <c r="F14" s="17"/>
      <c r="G14" s="17"/>
      <c r="H14" s="17"/>
      <c r="I14" s="144"/>
      <c r="J14" s="143"/>
      <c r="K14" s="17"/>
      <c r="L14" s="17"/>
      <c r="M14" s="144"/>
      <c r="N14" s="143"/>
      <c r="O14" s="17"/>
      <c r="P14" s="17"/>
      <c r="Q14" s="17"/>
      <c r="R14" s="17"/>
      <c r="S14" s="17"/>
      <c r="T14" s="144"/>
    </row>
    <row r="15" spans="1:20" x14ac:dyDescent="0.2">
      <c r="B15" s="143"/>
      <c r="C15" s="17"/>
      <c r="D15" s="17"/>
      <c r="E15" s="17"/>
      <c r="F15" s="17"/>
      <c r="G15" s="17"/>
      <c r="H15" s="17"/>
      <c r="I15" s="144"/>
      <c r="J15" s="143"/>
      <c r="K15" s="17"/>
      <c r="L15" s="17"/>
      <c r="M15" s="144"/>
      <c r="N15" s="143"/>
      <c r="O15" s="17"/>
      <c r="P15" s="17"/>
      <c r="Q15" s="17"/>
      <c r="R15" s="17"/>
      <c r="S15" s="17"/>
      <c r="T15" s="144"/>
    </row>
    <row r="16" spans="1:20" x14ac:dyDescent="0.2">
      <c r="B16" s="143"/>
      <c r="C16" s="17"/>
      <c r="D16" s="17"/>
      <c r="E16" s="17"/>
      <c r="F16" s="17"/>
      <c r="G16" s="17"/>
      <c r="H16" s="17"/>
      <c r="I16" s="144"/>
      <c r="J16" s="143"/>
      <c r="K16" s="17"/>
      <c r="L16" s="17"/>
      <c r="M16" s="144"/>
      <c r="N16" s="143"/>
      <c r="O16" s="17"/>
      <c r="P16" s="17"/>
      <c r="Q16" s="17"/>
      <c r="R16" s="17"/>
      <c r="S16" s="17"/>
      <c r="T16" s="144"/>
    </row>
    <row r="17" spans="2:20" x14ac:dyDescent="0.2">
      <c r="B17" s="143"/>
      <c r="C17" s="17"/>
      <c r="D17" s="17"/>
      <c r="E17" s="17"/>
      <c r="F17" s="17"/>
      <c r="G17" s="17"/>
      <c r="H17" s="17"/>
      <c r="I17" s="144"/>
      <c r="J17" s="143"/>
      <c r="K17" s="17"/>
      <c r="L17" s="17"/>
      <c r="M17" s="144"/>
      <c r="N17" s="143"/>
      <c r="O17" s="17"/>
      <c r="P17" s="17"/>
      <c r="Q17" s="17"/>
      <c r="R17" s="17"/>
      <c r="S17" s="17"/>
      <c r="T17" s="144"/>
    </row>
    <row r="18" spans="2:20" x14ac:dyDescent="0.2">
      <c r="B18" s="143"/>
      <c r="C18" s="17"/>
      <c r="D18" s="17"/>
      <c r="E18" s="17"/>
      <c r="F18" s="17"/>
      <c r="G18" s="17"/>
      <c r="H18" s="17"/>
      <c r="I18" s="144"/>
      <c r="J18" s="143"/>
      <c r="K18" s="17"/>
      <c r="L18" s="17"/>
      <c r="M18" s="144"/>
      <c r="N18" s="143"/>
      <c r="O18" s="17"/>
      <c r="P18" s="17"/>
      <c r="Q18" s="17"/>
      <c r="R18" s="17"/>
      <c r="S18" s="17"/>
      <c r="T18" s="144"/>
    </row>
    <row r="19" spans="2:20" x14ac:dyDescent="0.2">
      <c r="B19" s="143"/>
      <c r="C19" s="17"/>
      <c r="D19" s="17"/>
      <c r="E19" s="17"/>
      <c r="F19" s="17"/>
      <c r="G19" s="17"/>
      <c r="H19" s="17"/>
      <c r="I19" s="144"/>
      <c r="J19" s="143"/>
      <c r="K19" s="17"/>
      <c r="L19" s="17"/>
      <c r="M19" s="144"/>
      <c r="N19" s="143"/>
      <c r="O19" s="17"/>
      <c r="P19" s="17"/>
      <c r="Q19" s="17"/>
      <c r="R19" s="17"/>
      <c r="S19" s="17"/>
      <c r="T19" s="144"/>
    </row>
    <row r="20" spans="2:20" x14ac:dyDescent="0.2">
      <c r="B20" s="143"/>
      <c r="C20" s="17"/>
      <c r="D20" s="17"/>
      <c r="E20" s="17"/>
      <c r="F20" s="17"/>
      <c r="G20" s="17"/>
      <c r="H20" s="17"/>
      <c r="I20" s="144"/>
      <c r="J20" s="143"/>
      <c r="K20" s="17"/>
      <c r="L20" s="17"/>
      <c r="M20" s="144"/>
      <c r="N20" s="143"/>
      <c r="O20" s="17"/>
      <c r="P20" s="17"/>
      <c r="Q20" s="17"/>
      <c r="R20" s="17"/>
      <c r="S20" s="17"/>
      <c r="T20" s="144"/>
    </row>
    <row r="21" spans="2:20" x14ac:dyDescent="0.2">
      <c r="B21" s="143"/>
      <c r="C21" s="17"/>
      <c r="D21" s="17"/>
      <c r="E21" s="17"/>
      <c r="F21" s="17"/>
      <c r="G21" s="17"/>
      <c r="H21" s="17"/>
      <c r="I21" s="144"/>
      <c r="J21" s="143"/>
      <c r="K21" s="17"/>
      <c r="L21" s="17"/>
      <c r="M21" s="144"/>
      <c r="N21" s="143"/>
      <c r="O21" s="17"/>
      <c r="P21" s="17"/>
      <c r="Q21" s="17"/>
      <c r="R21" s="17"/>
      <c r="S21" s="17"/>
      <c r="T21" s="144"/>
    </row>
    <row r="22" spans="2:20" ht="13.5" thickBot="1" x14ac:dyDescent="0.25">
      <c r="B22" s="145"/>
      <c r="C22" s="146"/>
      <c r="D22" s="146"/>
      <c r="E22" s="146"/>
      <c r="F22" s="146"/>
      <c r="G22" s="146"/>
      <c r="H22" s="146"/>
      <c r="I22" s="147"/>
      <c r="J22" s="145"/>
      <c r="K22" s="146"/>
      <c r="L22" s="146"/>
      <c r="M22" s="147"/>
      <c r="N22" s="145"/>
      <c r="O22" s="146"/>
      <c r="P22" s="146"/>
      <c r="Q22" s="146"/>
      <c r="R22" s="146"/>
      <c r="S22" s="146"/>
      <c r="T22" s="147"/>
    </row>
    <row r="23" spans="2:20" ht="13.5" x14ac:dyDescent="0.25">
      <c r="C23" s="114" t="s">
        <v>20</v>
      </c>
    </row>
    <row r="25" spans="2:20" x14ac:dyDescent="0.2">
      <c r="C25" s="115" t="s">
        <v>20</v>
      </c>
    </row>
    <row r="27" spans="2:20" x14ac:dyDescent="0.2">
      <c r="C27" s="115" t="s">
        <v>20</v>
      </c>
    </row>
  </sheetData>
  <sheetProtection password="CECE" sheet="1" objects="1" scenarios="1"/>
  <customSheetViews>
    <customSheetView guid="{43BF05FC-3742-46CC-9529-F045A8829A34}" scale="70" showGridLines="0" topLeftCell="A13">
      <selection activeCell="N69" sqref="N69:N70"/>
      <pageMargins left="0.7" right="0.7" top="0.78740157499999996" bottom="0.78740157499999996" header="0.3" footer="0.3"/>
    </customSheetView>
  </customSheetViews>
  <pageMargins left="0.51181102362204722" right="0.51181102362204722" top="0.59055118110236227" bottom="0.59055118110236227" header="0.31496062992125984" footer="0.31496062992125984"/>
  <pageSetup paperSize="9" scale="60" orientation="landscape" r:id="rId1"/>
  <headerFooter>
    <oddHeader>&amp;CKinematik des Kurbeltriebes
&amp;8Kinematic of offset crank drive</oddHeader>
    <oddFooter>&amp;L&amp;F / &amp;A
www.jbladt.de&amp;C&amp;P / &amp;N
&amp;R(c) K.-J. Bladt: 27.03.2019
Changed / Printed: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zoomScale="80" zoomScaleNormal="80" zoomScalePageLayoutView="60" workbookViewId="0">
      <selection activeCell="J10" sqref="J10"/>
    </sheetView>
  </sheetViews>
  <sheetFormatPr baseColWidth="10" defaultRowHeight="12.75" x14ac:dyDescent="0.2"/>
  <cols>
    <col min="1" max="1" width="4.6640625" customWidth="1"/>
    <col min="4" max="4" width="20" customWidth="1"/>
    <col min="5" max="5" width="21.1640625" customWidth="1"/>
    <col min="6" max="6" width="20.83203125" customWidth="1"/>
    <col min="7" max="7" width="16.6640625" customWidth="1"/>
    <col min="8" max="8" width="16.5" customWidth="1"/>
    <col min="9" max="9" width="17" customWidth="1"/>
    <col min="13" max="13" width="15.83203125" customWidth="1"/>
    <col min="14" max="14" width="16.1640625" customWidth="1"/>
    <col min="15" max="15" width="17" customWidth="1"/>
    <col min="16" max="16" width="15.1640625" customWidth="1"/>
    <col min="17" max="17" width="16.1640625" customWidth="1"/>
    <col min="18" max="18" width="17.1640625" customWidth="1"/>
    <col min="19" max="19" width="5.6640625" customWidth="1"/>
  </cols>
  <sheetData>
    <row r="1" spans="2:18" ht="20.25" x14ac:dyDescent="0.3">
      <c r="B1" s="118" t="s">
        <v>30</v>
      </c>
      <c r="E1" s="204" t="s">
        <v>34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8" s="161" customFormat="1" ht="6.75" x14ac:dyDescent="0.15">
      <c r="E2" s="162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8" ht="16.5" thickBot="1" x14ac:dyDescent="0.3">
      <c r="B3" s="118"/>
      <c r="D3" s="208" t="s">
        <v>18</v>
      </c>
      <c r="E3" s="208"/>
      <c r="F3" s="208"/>
      <c r="G3" s="208"/>
      <c r="H3" s="208"/>
      <c r="I3" s="208"/>
    </row>
    <row r="4" spans="2:18" ht="13.5" thickBot="1" x14ac:dyDescent="0.25">
      <c r="D4" s="31" t="s">
        <v>2</v>
      </c>
      <c r="E4" s="32" t="s">
        <v>3</v>
      </c>
      <c r="F4" s="33" t="s">
        <v>4</v>
      </c>
      <c r="G4" s="140" t="s">
        <v>2</v>
      </c>
      <c r="H4" s="141" t="s">
        <v>3</v>
      </c>
      <c r="I4" s="142" t="s">
        <v>4</v>
      </c>
      <c r="J4" s="21"/>
      <c r="K4" s="21"/>
      <c r="M4" s="31" t="s">
        <v>2</v>
      </c>
      <c r="N4" s="32" t="s">
        <v>3</v>
      </c>
      <c r="O4" s="33" t="s">
        <v>4</v>
      </c>
      <c r="P4" s="31" t="s">
        <v>2</v>
      </c>
      <c r="Q4" s="32" t="s">
        <v>3</v>
      </c>
      <c r="R4" s="33" t="s">
        <v>4</v>
      </c>
    </row>
    <row r="5" spans="2:18" ht="13.5" thickBot="1" x14ac:dyDescent="0.25">
      <c r="C5" s="30" t="s">
        <v>36</v>
      </c>
      <c r="D5" s="34">
        <v>20</v>
      </c>
      <c r="E5" s="35">
        <v>80</v>
      </c>
      <c r="F5" s="36">
        <v>20</v>
      </c>
      <c r="G5" s="137">
        <f>D5</f>
        <v>20</v>
      </c>
      <c r="H5" s="138">
        <f>E5</f>
        <v>80</v>
      </c>
      <c r="I5" s="139">
        <f>F5</f>
        <v>20</v>
      </c>
      <c r="J5" s="18"/>
      <c r="K5" s="18"/>
      <c r="L5" s="30" t="s">
        <v>35</v>
      </c>
      <c r="M5" s="34">
        <v>20</v>
      </c>
      <c r="N5" s="35">
        <v>80</v>
      </c>
      <c r="O5" s="36">
        <v>0</v>
      </c>
      <c r="P5" s="34">
        <v>20</v>
      </c>
      <c r="Q5" s="35">
        <v>80</v>
      </c>
      <c r="R5" s="36">
        <v>20</v>
      </c>
    </row>
    <row r="6" spans="2:18" x14ac:dyDescent="0.2">
      <c r="C6" s="1" t="s">
        <v>58</v>
      </c>
      <c r="D6" s="52" t="s">
        <v>5</v>
      </c>
      <c r="E6" s="53" t="s">
        <v>9</v>
      </c>
      <c r="F6" s="81" t="s">
        <v>23</v>
      </c>
      <c r="G6" s="54" t="s">
        <v>5</v>
      </c>
      <c r="H6" s="53" t="s">
        <v>9</v>
      </c>
      <c r="I6" s="81" t="s">
        <v>23</v>
      </c>
      <c r="J6" s="21"/>
      <c r="K6" s="21"/>
      <c r="M6" s="37" t="s">
        <v>5</v>
      </c>
      <c r="N6" s="38" t="s">
        <v>9</v>
      </c>
      <c r="O6" s="81" t="s">
        <v>23</v>
      </c>
      <c r="P6" s="37" t="s">
        <v>5</v>
      </c>
      <c r="Q6" s="38" t="s">
        <v>9</v>
      </c>
      <c r="R6" s="81" t="s">
        <v>23</v>
      </c>
    </row>
    <row r="7" spans="2:18" x14ac:dyDescent="0.2">
      <c r="D7" s="52">
        <f>D5/E5</f>
        <v>0.25</v>
      </c>
      <c r="E7" s="53">
        <f>F5/D5</f>
        <v>1</v>
      </c>
      <c r="F7" s="81">
        <v>500</v>
      </c>
      <c r="G7" s="54">
        <f>G5/H5</f>
        <v>0.25</v>
      </c>
      <c r="H7" s="53">
        <f>I5/G5</f>
        <v>1</v>
      </c>
      <c r="I7" s="81">
        <v>500</v>
      </c>
      <c r="J7" s="18"/>
      <c r="K7" s="18"/>
      <c r="M7" s="37">
        <f>M5/N5</f>
        <v>0.25</v>
      </c>
      <c r="N7" s="38">
        <f>O5/M5</f>
        <v>0</v>
      </c>
      <c r="O7" s="122">
        <v>500</v>
      </c>
      <c r="P7" s="37">
        <f>P5/Q5</f>
        <v>0.25</v>
      </c>
      <c r="Q7" s="38">
        <f>R5/P5</f>
        <v>1</v>
      </c>
      <c r="R7" s="82">
        <v>500</v>
      </c>
    </row>
    <row r="8" spans="2:18" ht="15.75" x14ac:dyDescent="0.2">
      <c r="D8" s="55" t="s">
        <v>11</v>
      </c>
      <c r="E8" s="56" t="s">
        <v>12</v>
      </c>
      <c r="F8" s="57" t="s">
        <v>10</v>
      </c>
      <c r="G8" s="58" t="s">
        <v>7</v>
      </c>
      <c r="H8" s="56" t="s">
        <v>8</v>
      </c>
      <c r="I8" s="57" t="s">
        <v>1</v>
      </c>
      <c r="J8" s="18"/>
      <c r="K8" s="18"/>
      <c r="M8" s="39" t="s">
        <v>11</v>
      </c>
      <c r="N8" s="40" t="s">
        <v>12</v>
      </c>
      <c r="O8" s="41" t="s">
        <v>10</v>
      </c>
      <c r="P8" s="39" t="s">
        <v>13</v>
      </c>
      <c r="Q8" s="40" t="s">
        <v>14</v>
      </c>
      <c r="R8" s="41" t="s">
        <v>1</v>
      </c>
    </row>
    <row r="9" spans="2:18" x14ac:dyDescent="0.2">
      <c r="D9" s="59">
        <f>((1+1/D7)^2-(E7)^2)^0.5</f>
        <v>4.8989794855663558</v>
      </c>
      <c r="E9" s="60">
        <f>((1-1/D$7)^2-E$7^2)^0.5</f>
        <v>2.8284271247461903</v>
      </c>
      <c r="F9" s="61">
        <f>D9-E9</f>
        <v>2.0705523608201655</v>
      </c>
      <c r="G9" s="59">
        <f>((1+1/G7)^2-(H7)^2)^0.5</f>
        <v>4.8989794855663558</v>
      </c>
      <c r="H9" s="60">
        <f>((1-1/G$7)^2-H$7^2)^0.5</f>
        <v>2.8284271247461903</v>
      </c>
      <c r="I9" s="61">
        <f>G9-H9</f>
        <v>2.0705523608201655</v>
      </c>
      <c r="J9" s="18"/>
      <c r="K9" s="18"/>
      <c r="M9" s="42">
        <f>((1+1/M7)^2-(N7)^2)^0.5</f>
        <v>5</v>
      </c>
      <c r="N9" s="43">
        <f>((1-1/M$7)^2-N$7^2)^0.5</f>
        <v>3</v>
      </c>
      <c r="O9" s="44">
        <f>M9-N9</f>
        <v>2</v>
      </c>
      <c r="P9" s="42">
        <f>((1+1/P7)^2-(Q7)^2)^0.5</f>
        <v>4.8989794855663558</v>
      </c>
      <c r="Q9" s="43">
        <f>((1-1/P$7)^2-Q$7^2)^0.5</f>
        <v>2.8284271247461903</v>
      </c>
      <c r="R9" s="44">
        <f>P9-Q9</f>
        <v>2.0705523608201655</v>
      </c>
    </row>
    <row r="10" spans="2:18" x14ac:dyDescent="0.2">
      <c r="D10" s="45" t="s">
        <v>15</v>
      </c>
      <c r="E10" s="48" t="s">
        <v>16</v>
      </c>
      <c r="F10" s="156"/>
      <c r="G10" s="62" t="s">
        <v>15</v>
      </c>
      <c r="H10" s="63" t="s">
        <v>16</v>
      </c>
      <c r="I10" s="158"/>
      <c r="J10" s="18"/>
      <c r="K10" s="18"/>
      <c r="M10" s="45" t="s">
        <v>15</v>
      </c>
      <c r="N10" s="46" t="s">
        <v>16</v>
      </c>
      <c r="O10" s="160"/>
      <c r="P10" s="45" t="s">
        <v>15</v>
      </c>
      <c r="Q10" s="48" t="s">
        <v>16</v>
      </c>
      <c r="R10" s="160"/>
    </row>
    <row r="11" spans="2:18" ht="13.5" thickBot="1" x14ac:dyDescent="0.25">
      <c r="D11" s="49">
        <f>ASIN(F5/(D5+E5))*180/PI()*(-F5/(F5+10^(-9)))</f>
        <v>-11.536959032238641</v>
      </c>
      <c r="E11" s="50">
        <f>180+ASIN(F5/(E5-D5))*180/PI()*(-F5)/(F5+10^(-9))</f>
        <v>160.52877936648287</v>
      </c>
      <c r="F11" s="157"/>
      <c r="G11" s="64">
        <f>ASIN(I5/(G5+H5))*180/PI()*(-I5/(I5+10^(-9)))</f>
        <v>-11.536959032238641</v>
      </c>
      <c r="H11" s="65">
        <f>180+ASIN(I5/(H5-G5))*180/PI()*(-I5)/(I5+10^(-9))</f>
        <v>160.52877936648287</v>
      </c>
      <c r="I11" s="159"/>
      <c r="J11" s="18"/>
      <c r="K11" s="18"/>
      <c r="M11" s="49">
        <f>ASIN(O5/(M5+N5))*180/PI()*(-O5/(O5+10^(-9)))</f>
        <v>0</v>
      </c>
      <c r="N11" s="50">
        <f>180+ASIN(O5/(N5-M5))*180/PI()*(-O5)/(O5+10^(-9))</f>
        <v>180</v>
      </c>
      <c r="O11" s="159"/>
      <c r="P11" s="49">
        <f>ASIN(R5/(P5+Q5))*180/PI()*(-R5/(R5+10^(-9)))</f>
        <v>-11.536959032238641</v>
      </c>
      <c r="Q11" s="50">
        <f>180+ASIN(R5/(Q5-P5))*180/PI()*(-R5)/(R5+10^(-9))</f>
        <v>160.52877936648287</v>
      </c>
      <c r="R11" s="159"/>
    </row>
    <row r="12" spans="2:18" ht="27" customHeight="1" thickBot="1" x14ac:dyDescent="0.25">
      <c r="D12" s="209" t="s">
        <v>17</v>
      </c>
      <c r="E12" s="210"/>
      <c r="F12" s="211"/>
      <c r="G12" s="212" t="s">
        <v>6</v>
      </c>
      <c r="H12" s="213"/>
      <c r="I12" s="214"/>
      <c r="J12" s="17"/>
      <c r="K12" s="17"/>
      <c r="M12" s="215" t="s">
        <v>31</v>
      </c>
      <c r="N12" s="216"/>
      <c r="O12" s="217"/>
      <c r="P12" s="218" t="s">
        <v>31</v>
      </c>
      <c r="Q12" s="219"/>
      <c r="R12" s="220"/>
    </row>
    <row r="13" spans="2:18" x14ac:dyDescent="0.2">
      <c r="D13" s="10"/>
      <c r="E13" s="11" t="s">
        <v>0</v>
      </c>
      <c r="F13" s="12"/>
      <c r="G13" s="66"/>
      <c r="H13" s="67">
        <f>E7</f>
        <v>1</v>
      </c>
      <c r="I13" s="68"/>
      <c r="J13" s="17"/>
      <c r="K13" s="17"/>
      <c r="M13" s="3"/>
      <c r="N13" s="19">
        <f>N$7</f>
        <v>0</v>
      </c>
      <c r="O13" s="4"/>
      <c r="P13" s="8"/>
      <c r="Q13" s="19">
        <f>Q$7</f>
        <v>1</v>
      </c>
      <c r="R13" s="4"/>
    </row>
    <row r="14" spans="2:18" ht="13.5" thickBot="1" x14ac:dyDescent="0.25">
      <c r="B14" s="126" t="s">
        <v>22</v>
      </c>
      <c r="C14" s="127" t="s">
        <v>21</v>
      </c>
      <c r="D14" s="128">
        <f>E7</f>
        <v>1</v>
      </c>
      <c r="E14" s="129">
        <f>E7</f>
        <v>1</v>
      </c>
      <c r="F14" s="130">
        <f>E7</f>
        <v>1</v>
      </c>
      <c r="G14" s="131">
        <f>H7</f>
        <v>1</v>
      </c>
      <c r="H14" s="132">
        <f>H7</f>
        <v>1</v>
      </c>
      <c r="I14" s="133">
        <f>H7</f>
        <v>1</v>
      </c>
      <c r="J14" s="18"/>
      <c r="K14" s="126" t="s">
        <v>22</v>
      </c>
      <c r="L14" s="127" t="s">
        <v>21</v>
      </c>
      <c r="M14" s="134">
        <f>N7</f>
        <v>0</v>
      </c>
      <c r="N14" s="135">
        <f>N7</f>
        <v>0</v>
      </c>
      <c r="O14" s="136">
        <f>N7</f>
        <v>0</v>
      </c>
      <c r="P14" s="134">
        <f>Q7</f>
        <v>1</v>
      </c>
      <c r="Q14" s="135">
        <f>Q7</f>
        <v>1</v>
      </c>
      <c r="R14" s="136">
        <f>Q7</f>
        <v>1</v>
      </c>
    </row>
    <row r="15" spans="2:18" ht="13.5" thickTop="1" x14ac:dyDescent="0.2">
      <c r="B15" s="15">
        <v>0</v>
      </c>
      <c r="C15" s="69">
        <v>0</v>
      </c>
      <c r="D15" s="5">
        <f>1/2*D$7^2*E$7^2/(1+D$7)+D$7*E$7*SIN($B15)+1-COS($B15)+D$7/4*(1-COS(2*$B15))</f>
        <v>2.4999999999999911E-2</v>
      </c>
      <c r="E15" s="13">
        <f>SIN($B15)+D$7*E$7*COS($B15)+D$7/2*SIN(2*$B15)</f>
        <v>0.25</v>
      </c>
      <c r="F15" s="14">
        <f>COS($B15)-D$7*E$7*SIN($B15)+$D$7*COS(2*$B15)</f>
        <v>1.25</v>
      </c>
      <c r="G15" s="5">
        <f>1*(((1+1/G$7)^2-H$7^2)^0.5)-(COS($K15)+(1/G$7^2-(H$7+SIN($K15))^2)^0.5)</f>
        <v>2.5996139358938741E-2</v>
      </c>
      <c r="H15" s="2">
        <f>SIN($K15)+COS($K15)*(H$7+SIN($K15)) / (1/G$7^2-(H$7+SIN($K15))^2)^0.5</f>
        <v>0.2581988897471611</v>
      </c>
      <c r="I15" s="16">
        <f>COS($K15)+(G$7*COS($K15)^2-G$7*SIN($K15)*(H$7+SIN($K15))*(1-G$7^2*(H$7+SIN($K15))^2))/((1-G$7^2*(H$7+SIN($K15))^2)^0.5)^3</f>
        <v>1.2754121490636385</v>
      </c>
      <c r="J15" s="22"/>
      <c r="K15" s="15">
        <v>0</v>
      </c>
      <c r="L15" s="69">
        <v>0</v>
      </c>
      <c r="M15" s="5">
        <f>((1+1/M$7)^2-N$7^2)^0.5-COS($K15)-(1/M$7^2-(N$7-SIN($K15))^2)^0.5</f>
        <v>0</v>
      </c>
      <c r="N15" s="2">
        <f>SIN($K15)+COS($K15)*(N$7+SIN($K15)) / (1/M$7^2-(N$7+SIN($K15))^2)^0.5</f>
        <v>0</v>
      </c>
      <c r="O15" s="20">
        <f>COS($K15)+(M$7*COS($K15)^2-M$7*SIN($K15)*(N$7+SIN($K15))*(1-M$7^2*(N$7+SIN($K15))^2))/((1-M$7^2*(N$7+SIN($K15))^2)^0.5)^3</f>
        <v>1.25</v>
      </c>
      <c r="P15" s="9">
        <f>1*(((1+1/P$7)^2-Q$7^2)^0.5)-(COS($K15)+(1/P$7^2-(Q$7+SIN($K15))^2)^0.5)*1</f>
        <v>2.5996139358938741E-2</v>
      </c>
      <c r="Q15" s="2">
        <f>SIN($K15)+COS($K15)*(Q$7+SIN($K15)) / (1/P$7^2-(Q$7+SIN($K15))^2)^0.5</f>
        <v>0.2581988897471611</v>
      </c>
      <c r="R15" s="16">
        <f>COS($K15)+(P$7*COS($K15)^2-P$7*SIN($K15)*(Q$7+SIN($K15))*(1-P$7^2*(Q$7+SIN($K15))^2))/((1-P$7^2*(Q$7+SIN($K15))^2)^0.5)^3</f>
        <v>1.2754121490636385</v>
      </c>
    </row>
    <row r="16" spans="2:18" x14ac:dyDescent="0.2">
      <c r="B16" s="5">
        <f>PI()/180*C16</f>
        <v>0.26179938779914941</v>
      </c>
      <c r="C16" s="70">
        <v>15</v>
      </c>
      <c r="D16" s="5">
        <f>0*1/2*D$7^2*E$7^2/(1+D$7)+D$7*E$7*SIN($B16)+1-COS($B16)+D$7/4*(1-COS(2*$B16))</f>
        <v>0.10715234725003445</v>
      </c>
      <c r="E16" s="13">
        <f t="shared" ref="E16:E39" si="0">SIN($B16)+D$7*E$7*COS($B16)+D$7/2*SIN(2*$B16)</f>
        <v>0.56280050167478779</v>
      </c>
      <c r="F16" s="14">
        <f t="shared" ref="F16:F39" si="1">COS($B16)-D$7*E$7*SIN($B16)+$D$7*COS(2*$B16)</f>
        <v>1.1177274159595478</v>
      </c>
      <c r="G16" s="5">
        <f>1*(((1+1/G$7)^2-H$7^2)^0.5)-(COS($K16)+(1/G$7^2-(H$7+SIN($K16))^2)^0.5)</f>
        <v>0.13629522454810683</v>
      </c>
      <c r="H16" s="2">
        <f t="shared" ref="H16:H39" si="2">SIN($K16)+COS($K16)*(H$7+SIN($K16)) / (1/G$7^2-(H$7+SIN($K16))^2)^0.5</f>
        <v>0.57907271601477062</v>
      </c>
      <c r="I16" s="16">
        <f t="shared" ref="I16:I39" si="3">COS($K16)+(G$7*COS($K16)^2-G$7*SIN($K16)*(H$7+SIN($K16))*(1-G$7^2*(H$7+SIN($K16))^2))/((1-G$7^2*(H$7+SIN($K16))^2)^0.5)^3</f>
        <v>1.1528665507561273</v>
      </c>
      <c r="J16" s="22"/>
      <c r="K16" s="5">
        <f>PI()/180*L16</f>
        <v>0.26179938779914941</v>
      </c>
      <c r="L16" s="70">
        <v>15</v>
      </c>
      <c r="M16" s="5">
        <f t="shared" ref="M16:M39" si="4">((1+1/M$7)^2-N$7^2)^0.5-COS($K16)-(1/M$7^2-(N$7-SIN($K16))^2)^0.5</f>
        <v>4.2456368623347895E-2</v>
      </c>
      <c r="N16" s="2">
        <f t="shared" ref="N16:N39" si="5">SIN($K16)+COS($K16)*(N$7+SIN($K16)) / (1/M$7^2-(N$7+SIN($K16))^2)^0.5</f>
        <v>0.32145029193215413</v>
      </c>
      <c r="O16" s="20">
        <f t="shared" ref="O16:O39" si="6">COS($K16)+(M$7*COS($K16)^2-M$7*SIN($K16)*(N$7+SIN($K16))*(1-M$7^2*(N$7+SIN($K16))^2))/((1-M$7^2*(N$7+SIN($K16))^2)^0.5)^3</f>
        <v>1.183869557213173</v>
      </c>
      <c r="P16" s="9">
        <f t="shared" ref="P16:P39" si="7">1*(((1+1/P$7)^2-Q$7^2)^0.5)-(COS($K16)+(1/P$7^2-(Q$7+SIN($K16))^2)^0.5)*1</f>
        <v>0.13629522454810683</v>
      </c>
      <c r="Q16" s="2">
        <f t="shared" ref="Q16:Q39" si="8">SIN($K16)+COS($K16)*(Q$7+SIN($K16)) / (1/P$7^2-(Q$7+SIN($K16))^2)^0.5</f>
        <v>0.57907271601477062</v>
      </c>
      <c r="R16" s="16">
        <f t="shared" ref="R16:R39" si="9">COS($K16)+(P$7*COS($K16)^2-P$7*SIN($K16)*(Q$7+SIN($K16))*(1-P$7^2*(Q$7+SIN($K16))^2))/((1-P$7^2*(Q$7+SIN($K16))^2)^0.5)^3</f>
        <v>1.1528665507561273</v>
      </c>
    </row>
    <row r="17" spans="2:18" x14ac:dyDescent="0.2">
      <c r="B17" s="5">
        <f t="shared" ref="B17:B39" si="10">PI()/180*C17</f>
        <v>0.52359877559829882</v>
      </c>
      <c r="C17" s="70">
        <v>30</v>
      </c>
      <c r="D17" s="5">
        <f t="shared" ref="D17:D39" si="11">1/2*D$7^2*E$7^2/(1+D$7)+D$7*E$7*SIN($B17)+1-COS($B17)+D$7/4*(1-COS(2*$B17))</f>
        <v>0.3152245962155612</v>
      </c>
      <c r="E17" s="13">
        <f t="shared" si="0"/>
        <v>0.82475952641916439</v>
      </c>
      <c r="F17" s="14">
        <f t="shared" si="1"/>
        <v>0.86602540378443871</v>
      </c>
      <c r="G17" s="5">
        <f t="shared" ref="G17:G39" si="12">1*(((1+1/G$7)^2-H$7^2)^0.5)-(COS($K17)+(1/G$7^2-(H$7+SIN($K17))^2)^0.5)*1</f>
        <v>0.3248548382340859</v>
      </c>
      <c r="H17" s="2">
        <f t="shared" si="2"/>
        <v>0.85032452487268528</v>
      </c>
      <c r="I17" s="16">
        <f t="shared" si="3"/>
        <v>0.89912248794172522</v>
      </c>
      <c r="J17" s="22"/>
      <c r="K17" s="5">
        <f t="shared" ref="K17:K39" si="13">PI()/180*L17</f>
        <v>0.52359877559829882</v>
      </c>
      <c r="L17" s="70">
        <v>30</v>
      </c>
      <c r="M17" s="5">
        <f t="shared" si="4"/>
        <v>0.16534762961867555</v>
      </c>
      <c r="N17" s="2">
        <f t="shared" si="5"/>
        <v>0.60910894511799607</v>
      </c>
      <c r="O17" s="20">
        <f t="shared" si="6"/>
        <v>0.99501327949393692</v>
      </c>
      <c r="P17" s="9">
        <f t="shared" si="7"/>
        <v>0.3248548382340859</v>
      </c>
      <c r="Q17" s="2">
        <f t="shared" si="8"/>
        <v>0.85032452487268528</v>
      </c>
      <c r="R17" s="16">
        <f t="shared" si="9"/>
        <v>0.89912248794172522</v>
      </c>
    </row>
    <row r="18" spans="2:18" x14ac:dyDescent="0.2">
      <c r="B18" s="5">
        <f t="shared" si="10"/>
        <v>0.78539816339744828</v>
      </c>
      <c r="C18" s="70">
        <v>45</v>
      </c>
      <c r="D18" s="5">
        <f t="shared" si="11"/>
        <v>0.55716991411008931</v>
      </c>
      <c r="E18" s="13">
        <f t="shared" si="0"/>
        <v>1.0088834764831844</v>
      </c>
      <c r="F18" s="14">
        <f t="shared" si="1"/>
        <v>0.53033008588991071</v>
      </c>
      <c r="G18" s="5">
        <f t="shared" si="12"/>
        <v>0.57444455200042643</v>
      </c>
      <c r="H18" s="2">
        <f t="shared" si="2"/>
        <v>1.0407987663038101</v>
      </c>
      <c r="I18" s="16">
        <f t="shared" si="3"/>
        <v>0.54241617361686134</v>
      </c>
      <c r="J18" s="22"/>
      <c r="K18" s="5">
        <f t="shared" si="13"/>
        <v>0.78539816339744828</v>
      </c>
      <c r="L18" s="70">
        <v>45</v>
      </c>
      <c r="M18" s="5">
        <f t="shared" si="4"/>
        <v>0.35588928180754653</v>
      </c>
      <c r="N18" s="2">
        <f t="shared" si="5"/>
        <v>0.83410690818673794</v>
      </c>
      <c r="O18" s="20">
        <f t="shared" si="6"/>
        <v>0.71120355947687641</v>
      </c>
      <c r="P18" s="9">
        <f t="shared" si="7"/>
        <v>0.57444455200042643</v>
      </c>
      <c r="Q18" s="2">
        <f t="shared" si="8"/>
        <v>1.0407987663038101</v>
      </c>
      <c r="R18" s="16">
        <f t="shared" si="9"/>
        <v>0.54241617361686134</v>
      </c>
    </row>
    <row r="19" spans="2:18" x14ac:dyDescent="0.2">
      <c r="B19" s="5">
        <f t="shared" si="10"/>
        <v>1.0471975511965976</v>
      </c>
      <c r="C19" s="70">
        <v>60</v>
      </c>
      <c r="D19" s="5">
        <f t="shared" si="11"/>
        <v>0.83525635094610962</v>
      </c>
      <c r="E19" s="13">
        <f t="shared" si="0"/>
        <v>1.0992785792574935</v>
      </c>
      <c r="F19" s="14">
        <f t="shared" si="1"/>
        <v>0.15849364905389052</v>
      </c>
      <c r="G19" s="5">
        <f t="shared" si="12"/>
        <v>0.86090809108727839</v>
      </c>
      <c r="H19" s="2">
        <f t="shared" si="2"/>
        <v>1.1297319822746643</v>
      </c>
      <c r="I19" s="16">
        <f t="shared" si="3"/>
        <v>0.13356187603548836</v>
      </c>
      <c r="J19" s="22"/>
      <c r="K19" s="5">
        <f t="shared" si="13"/>
        <v>1.0471975511965976</v>
      </c>
      <c r="L19" s="70">
        <v>60</v>
      </c>
      <c r="M19" s="5">
        <f t="shared" si="4"/>
        <v>0.59487516204667301</v>
      </c>
      <c r="N19" s="2">
        <f t="shared" si="5"/>
        <v>0.97690859442762457</v>
      </c>
      <c r="O19" s="20">
        <f t="shared" si="6"/>
        <v>0.37511156793430656</v>
      </c>
      <c r="P19" s="9">
        <f t="shared" si="7"/>
        <v>0.86090809108727839</v>
      </c>
      <c r="Q19" s="2">
        <f t="shared" si="8"/>
        <v>1.1297319822746643</v>
      </c>
      <c r="R19" s="16">
        <f t="shared" si="9"/>
        <v>0.13356187603548836</v>
      </c>
    </row>
    <row r="20" spans="2:18" x14ac:dyDescent="0.2">
      <c r="B20" s="5">
        <f t="shared" si="10"/>
        <v>1.3089969389957472</v>
      </c>
      <c r="C20" s="70">
        <v>75</v>
      </c>
      <c r="D20" s="5">
        <f t="shared" si="11"/>
        <v>1.1242889992062737</v>
      </c>
      <c r="E20" s="13">
        <f t="shared" si="0"/>
        <v>1.0931305875646986</v>
      </c>
      <c r="F20" s="14">
        <f t="shared" si="1"/>
        <v>-0.19916876241585602</v>
      </c>
      <c r="G20" s="5">
        <f t="shared" si="12"/>
        <v>1.1566082813122538</v>
      </c>
      <c r="H20" s="2">
        <f t="shared" si="2"/>
        <v>1.1119891036152914</v>
      </c>
      <c r="I20" s="16">
        <f t="shared" si="3"/>
        <v>-0.26094258508682178</v>
      </c>
      <c r="J20" s="22"/>
      <c r="K20" s="5">
        <f t="shared" si="13"/>
        <v>1.3089969389957472</v>
      </c>
      <c r="L20" s="70">
        <v>75</v>
      </c>
      <c r="M20" s="5">
        <f t="shared" si="4"/>
        <v>0.85955921931996659</v>
      </c>
      <c r="N20" s="2">
        <f t="shared" si="5"/>
        <v>1.0303318959760221</v>
      </c>
      <c r="O20" s="20">
        <f t="shared" si="6"/>
        <v>3.6778537117863469E-2</v>
      </c>
      <c r="P20" s="9">
        <f t="shared" si="7"/>
        <v>1.1566082813122538</v>
      </c>
      <c r="Q20" s="2">
        <f t="shared" si="8"/>
        <v>1.1119891036152914</v>
      </c>
      <c r="R20" s="16">
        <f t="shared" si="9"/>
        <v>-0.26094258508682178</v>
      </c>
    </row>
    <row r="21" spans="2:18" x14ac:dyDescent="0.2">
      <c r="B21" s="24">
        <f t="shared" si="10"/>
        <v>1.5707963267948966</v>
      </c>
      <c r="C21" s="71">
        <v>90</v>
      </c>
      <c r="D21" s="24">
        <f t="shared" si="11"/>
        <v>1.4</v>
      </c>
      <c r="E21" s="74">
        <f t="shared" si="0"/>
        <v>1</v>
      </c>
      <c r="F21" s="75">
        <f t="shared" si="1"/>
        <v>-0.49999999999999994</v>
      </c>
      <c r="G21" s="24">
        <f t="shared" si="12"/>
        <v>1.4348778704286014</v>
      </c>
      <c r="H21" s="25">
        <f t="shared" si="2"/>
        <v>1</v>
      </c>
      <c r="I21" s="28">
        <f t="shared" si="3"/>
        <v>-0.57735026918962573</v>
      </c>
      <c r="J21" s="22"/>
      <c r="K21" s="24">
        <f t="shared" si="13"/>
        <v>1.5707963267948966</v>
      </c>
      <c r="L21" s="71">
        <v>90</v>
      </c>
      <c r="M21" s="5">
        <f t="shared" si="4"/>
        <v>1.127016653792583</v>
      </c>
      <c r="N21" s="25">
        <f t="shared" si="5"/>
        <v>1</v>
      </c>
      <c r="O21" s="26">
        <f t="shared" si="6"/>
        <v>-0.25819888974716104</v>
      </c>
      <c r="P21" s="27">
        <f t="shared" si="7"/>
        <v>1.4348778704286014</v>
      </c>
      <c r="Q21" s="25">
        <f t="shared" si="8"/>
        <v>1</v>
      </c>
      <c r="R21" s="28">
        <f t="shared" si="9"/>
        <v>-0.57735026918962573</v>
      </c>
    </row>
    <row r="22" spans="2:18" x14ac:dyDescent="0.2">
      <c r="B22" s="5">
        <f t="shared" si="10"/>
        <v>1.8325957145940461</v>
      </c>
      <c r="C22" s="70">
        <v>105</v>
      </c>
      <c r="D22" s="5">
        <f t="shared" si="11"/>
        <v>1.6419270894113154</v>
      </c>
      <c r="E22" s="13">
        <f t="shared" si="0"/>
        <v>0.83872106501343813</v>
      </c>
      <c r="F22" s="14">
        <f t="shared" si="1"/>
        <v>-0.71680685262089749</v>
      </c>
      <c r="G22" s="5">
        <f t="shared" si="12"/>
        <v>1.6742463715172953</v>
      </c>
      <c r="H22" s="2">
        <f t="shared" si="2"/>
        <v>0.81986254896284516</v>
      </c>
      <c r="I22" s="16">
        <f t="shared" si="3"/>
        <v>-0.77858067529186326</v>
      </c>
      <c r="J22" s="22"/>
      <c r="K22" s="5">
        <f t="shared" si="13"/>
        <v>1.8325957145940461</v>
      </c>
      <c r="L22" s="70">
        <v>105</v>
      </c>
      <c r="M22" s="5">
        <f t="shared" si="4"/>
        <v>1.3771973095250081</v>
      </c>
      <c r="N22" s="2">
        <f t="shared" si="5"/>
        <v>0.90151975660211447</v>
      </c>
      <c r="O22" s="20">
        <f t="shared" si="6"/>
        <v>-0.48085955308717809</v>
      </c>
      <c r="P22" s="9">
        <f t="shared" si="7"/>
        <v>1.6742463715172953</v>
      </c>
      <c r="Q22" s="2">
        <f t="shared" si="8"/>
        <v>0.81986254896284516</v>
      </c>
      <c r="R22" s="16">
        <f t="shared" si="9"/>
        <v>-0.77858067529186326</v>
      </c>
    </row>
    <row r="23" spans="2:18" x14ac:dyDescent="0.2">
      <c r="B23" s="5">
        <f t="shared" si="10"/>
        <v>2.0943951023931953</v>
      </c>
      <c r="C23" s="70">
        <v>120</v>
      </c>
      <c r="D23" s="5">
        <f t="shared" si="11"/>
        <v>1.8352563509461095</v>
      </c>
      <c r="E23" s="13">
        <f t="shared" si="0"/>
        <v>0.63277222831138402</v>
      </c>
      <c r="F23" s="14">
        <f t="shared" si="1"/>
        <v>-0.84150635094610959</v>
      </c>
      <c r="G23" s="5">
        <f t="shared" si="12"/>
        <v>1.8609080910872784</v>
      </c>
      <c r="H23" s="2">
        <f t="shared" si="2"/>
        <v>0.60231882529421299</v>
      </c>
      <c r="I23" s="16">
        <f t="shared" si="3"/>
        <v>-0.8664381239645117</v>
      </c>
      <c r="J23" s="22"/>
      <c r="K23" s="5">
        <f t="shared" si="13"/>
        <v>2.0943951023931953</v>
      </c>
      <c r="L23" s="70">
        <v>120</v>
      </c>
      <c r="M23" s="5">
        <f t="shared" si="4"/>
        <v>1.594875162046673</v>
      </c>
      <c r="N23" s="2">
        <f t="shared" si="5"/>
        <v>0.75514221314125285</v>
      </c>
      <c r="O23" s="20">
        <f t="shared" si="6"/>
        <v>-0.62488843206569356</v>
      </c>
      <c r="P23" s="9">
        <f t="shared" si="7"/>
        <v>1.8609080910872784</v>
      </c>
      <c r="Q23" s="2">
        <f t="shared" si="8"/>
        <v>0.60231882529421299</v>
      </c>
      <c r="R23" s="16">
        <f t="shared" si="9"/>
        <v>-0.8664381239645117</v>
      </c>
    </row>
    <row r="24" spans="2:18" x14ac:dyDescent="0.2">
      <c r="B24" s="5">
        <f t="shared" si="10"/>
        <v>2.3561944901923448</v>
      </c>
      <c r="C24" s="70">
        <v>135</v>
      </c>
      <c r="D24" s="5">
        <f t="shared" si="11"/>
        <v>1.9713834764831843</v>
      </c>
      <c r="E24" s="13">
        <f t="shared" si="0"/>
        <v>0.40533008588991071</v>
      </c>
      <c r="F24" s="14">
        <f t="shared" si="1"/>
        <v>-0.88388347648318433</v>
      </c>
      <c r="G24" s="5">
        <f t="shared" si="12"/>
        <v>1.9886581143735218</v>
      </c>
      <c r="H24" s="2">
        <f t="shared" si="2"/>
        <v>0.3734147960692849</v>
      </c>
      <c r="I24" s="16">
        <f t="shared" si="3"/>
        <v>-0.8717973887562338</v>
      </c>
      <c r="J24" s="22"/>
      <c r="K24" s="5">
        <f t="shared" si="13"/>
        <v>2.3561944901923448</v>
      </c>
      <c r="L24" s="70">
        <v>135</v>
      </c>
      <c r="M24" s="5">
        <f t="shared" si="4"/>
        <v>1.7701028441806423</v>
      </c>
      <c r="N24" s="2">
        <f t="shared" si="5"/>
        <v>0.5801066541863571</v>
      </c>
      <c r="O24" s="20">
        <f t="shared" si="6"/>
        <v>-0.70301000289621884</v>
      </c>
      <c r="P24" s="9">
        <f t="shared" si="7"/>
        <v>1.9886581143735218</v>
      </c>
      <c r="Q24" s="2">
        <f t="shared" si="8"/>
        <v>0.3734147960692849</v>
      </c>
      <c r="R24" s="16">
        <f t="shared" si="9"/>
        <v>-0.8717973887562338</v>
      </c>
    </row>
    <row r="25" spans="2:18" x14ac:dyDescent="0.2">
      <c r="B25" s="5">
        <f t="shared" si="10"/>
        <v>2.6179938779914944</v>
      </c>
      <c r="C25" s="70">
        <v>150</v>
      </c>
      <c r="D25" s="5">
        <f t="shared" si="11"/>
        <v>2.0472754037844387</v>
      </c>
      <c r="E25" s="13">
        <f t="shared" si="0"/>
        <v>0.17524047358083547</v>
      </c>
      <c r="F25" s="14">
        <f t="shared" si="1"/>
        <v>-0.86602540378443871</v>
      </c>
      <c r="G25" s="5">
        <f t="shared" si="12"/>
        <v>2.0569056458029631</v>
      </c>
      <c r="H25" s="2">
        <f t="shared" si="2"/>
        <v>0.14967547512731461</v>
      </c>
      <c r="I25" s="16">
        <f t="shared" si="3"/>
        <v>-0.83292831962715219</v>
      </c>
      <c r="J25" s="22"/>
      <c r="K25" s="5">
        <f t="shared" si="13"/>
        <v>2.6179938779914944</v>
      </c>
      <c r="L25" s="70">
        <v>150</v>
      </c>
      <c r="M25" s="5">
        <f t="shared" si="4"/>
        <v>1.8973984371875523</v>
      </c>
      <c r="N25" s="2">
        <f t="shared" si="5"/>
        <v>0.39089105488200376</v>
      </c>
      <c r="O25" s="20">
        <f t="shared" si="6"/>
        <v>-0.7370375280749405</v>
      </c>
      <c r="P25" s="9">
        <f t="shared" si="7"/>
        <v>2.0569056458029631</v>
      </c>
      <c r="Q25" s="2">
        <f t="shared" si="8"/>
        <v>0.14967547512731461</v>
      </c>
      <c r="R25" s="16">
        <f t="shared" si="9"/>
        <v>-0.83292831962715219</v>
      </c>
    </row>
    <row r="26" spans="2:18" x14ac:dyDescent="0.2">
      <c r="B26" s="5">
        <f t="shared" si="10"/>
        <v>2.8797932657906435</v>
      </c>
      <c r="C26" s="70">
        <v>165</v>
      </c>
      <c r="D26" s="5">
        <f t="shared" si="11"/>
        <v>2.064003999828171</v>
      </c>
      <c r="E26" s="13">
        <f t="shared" si="0"/>
        <v>-4.5162411469746089E-2</v>
      </c>
      <c r="F26" s="14">
        <f t="shared" si="1"/>
        <v>-0.81412423661858879</v>
      </c>
      <c r="G26" s="5">
        <f t="shared" si="12"/>
        <v>2.0681468771262432</v>
      </c>
      <c r="H26" s="2">
        <f t="shared" si="2"/>
        <v>-6.1434625809728971E-2</v>
      </c>
      <c r="I26" s="16">
        <f t="shared" si="3"/>
        <v>-0.77898510182200942</v>
      </c>
      <c r="J26" s="22"/>
      <c r="K26" s="5">
        <f t="shared" si="13"/>
        <v>2.8797932657906435</v>
      </c>
      <c r="L26" s="70">
        <v>165</v>
      </c>
      <c r="M26" s="5">
        <f t="shared" si="4"/>
        <v>1.9743080212014843</v>
      </c>
      <c r="N26" s="2">
        <f t="shared" si="5"/>
        <v>0.19618779827288754</v>
      </c>
      <c r="O26" s="20">
        <f t="shared" si="6"/>
        <v>-0.74798209536496363</v>
      </c>
      <c r="P26" s="9">
        <f t="shared" si="7"/>
        <v>2.0681468771262432</v>
      </c>
      <c r="Q26" s="2">
        <f t="shared" si="8"/>
        <v>-6.1434625809728971E-2</v>
      </c>
      <c r="R26" s="16">
        <f t="shared" si="9"/>
        <v>-0.77898510182200942</v>
      </c>
    </row>
    <row r="27" spans="2:18" x14ac:dyDescent="0.2">
      <c r="B27" s="29">
        <f t="shared" si="10"/>
        <v>3.1415926535897931</v>
      </c>
      <c r="C27" s="72">
        <v>180</v>
      </c>
      <c r="D27" s="29">
        <f t="shared" si="11"/>
        <v>2.0250000000000004</v>
      </c>
      <c r="E27" s="78">
        <f t="shared" si="0"/>
        <v>-0.24999999999999992</v>
      </c>
      <c r="F27" s="79">
        <f t="shared" si="1"/>
        <v>-0.75</v>
      </c>
      <c r="G27" s="76">
        <f t="shared" si="12"/>
        <v>2.0259961393589387</v>
      </c>
      <c r="H27" s="77">
        <f t="shared" si="2"/>
        <v>-0.25819888974716104</v>
      </c>
      <c r="I27" s="80">
        <f t="shared" si="3"/>
        <v>-0.72458785093636147</v>
      </c>
      <c r="J27" s="22"/>
      <c r="K27" s="29">
        <f t="shared" si="13"/>
        <v>3.1415926535897931</v>
      </c>
      <c r="L27" s="72">
        <v>180</v>
      </c>
      <c r="M27" s="76">
        <f t="shared" si="4"/>
        <v>2</v>
      </c>
      <c r="N27" s="77">
        <f t="shared" si="5"/>
        <v>9.1886134118146501E-17</v>
      </c>
      <c r="O27" s="110">
        <f t="shared" si="6"/>
        <v>-0.75</v>
      </c>
      <c r="P27" s="119">
        <f t="shared" si="7"/>
        <v>2.0259961393589387</v>
      </c>
      <c r="Q27" s="77">
        <f t="shared" si="8"/>
        <v>-0.25819888974716104</v>
      </c>
      <c r="R27" s="80">
        <f t="shared" si="9"/>
        <v>-0.72458785093636147</v>
      </c>
    </row>
    <row r="28" spans="2:18" x14ac:dyDescent="0.2">
      <c r="B28" s="5">
        <f t="shared" si="10"/>
        <v>3.4033920413889427</v>
      </c>
      <c r="C28" s="70">
        <v>195</v>
      </c>
      <c r="D28" s="5">
        <f t="shared" si="11"/>
        <v>1.9345944772769108</v>
      </c>
      <c r="E28" s="13">
        <f t="shared" si="0"/>
        <v>-0.4378005016747879</v>
      </c>
      <c r="F28" s="14">
        <f t="shared" si="1"/>
        <v>-0.68471471406732842</v>
      </c>
      <c r="G28" s="5">
        <f t="shared" si="12"/>
        <v>1.934173727010529</v>
      </c>
      <c r="H28" s="2">
        <f t="shared" si="2"/>
        <v>-0.44095456131262051</v>
      </c>
      <c r="I28" s="16">
        <f t="shared" si="3"/>
        <v>-0.6713196518006177</v>
      </c>
      <c r="J28" s="22"/>
      <c r="K28" s="5">
        <f t="shared" si="13"/>
        <v>3.4033920413889427</v>
      </c>
      <c r="L28" s="70">
        <v>195</v>
      </c>
      <c r="M28" s="5">
        <f t="shared" si="4"/>
        <v>1.9743080212014852</v>
      </c>
      <c r="N28" s="2">
        <f t="shared" si="5"/>
        <v>-0.19618779827288735</v>
      </c>
      <c r="O28" s="20">
        <f t="shared" si="6"/>
        <v>-0.74798209536496374</v>
      </c>
      <c r="P28" s="9">
        <f t="shared" si="7"/>
        <v>1.934173727010529</v>
      </c>
      <c r="Q28" s="2">
        <f t="shared" si="8"/>
        <v>-0.44095456131262051</v>
      </c>
      <c r="R28" s="16">
        <f t="shared" si="9"/>
        <v>-0.6713196518006177</v>
      </c>
    </row>
    <row r="29" spans="2:18" x14ac:dyDescent="0.2">
      <c r="B29" s="5">
        <f t="shared" si="10"/>
        <v>3.6651914291880923</v>
      </c>
      <c r="C29" s="70">
        <v>210</v>
      </c>
      <c r="D29" s="5">
        <f t="shared" si="11"/>
        <v>1.7972754037844385</v>
      </c>
      <c r="E29" s="13">
        <f t="shared" si="0"/>
        <v>-0.60825317547305491</v>
      </c>
      <c r="F29" s="14">
        <f t="shared" si="1"/>
        <v>-0.61602540378443871</v>
      </c>
      <c r="G29" s="5">
        <f t="shared" si="12"/>
        <v>1.7963779227539085</v>
      </c>
      <c r="H29" s="2">
        <f t="shared" si="2"/>
        <v>-0.60910894511799629</v>
      </c>
      <c r="I29" s="16">
        <f t="shared" si="3"/>
        <v>-0.61104937040519802</v>
      </c>
      <c r="J29" s="22"/>
      <c r="K29" s="5">
        <f t="shared" si="13"/>
        <v>3.6651914291880923</v>
      </c>
      <c r="L29" s="70">
        <v>210</v>
      </c>
      <c r="M29" s="5">
        <f t="shared" si="4"/>
        <v>1.8973984371875523</v>
      </c>
      <c r="N29" s="2">
        <f t="shared" si="5"/>
        <v>-0.39089105488200393</v>
      </c>
      <c r="O29" s="20">
        <f t="shared" si="6"/>
        <v>-0.7370375280749405</v>
      </c>
      <c r="P29" s="9">
        <f t="shared" si="7"/>
        <v>1.7963779227539085</v>
      </c>
      <c r="Q29" s="2">
        <f t="shared" si="8"/>
        <v>-0.60910894511799629</v>
      </c>
      <c r="R29" s="16">
        <f t="shared" si="9"/>
        <v>-0.61104937040519802</v>
      </c>
    </row>
    <row r="30" spans="2:18" x14ac:dyDescent="0.2">
      <c r="B30" s="5">
        <f t="shared" si="10"/>
        <v>3.9269908169872414</v>
      </c>
      <c r="C30" s="70">
        <v>225</v>
      </c>
      <c r="D30" s="5">
        <f t="shared" si="11"/>
        <v>1.6178300858899108</v>
      </c>
      <c r="E30" s="13">
        <f t="shared" si="0"/>
        <v>-0.75888347648318444</v>
      </c>
      <c r="F30" s="14">
        <f t="shared" si="1"/>
        <v>-0.53033008588991071</v>
      </c>
      <c r="G30" s="5">
        <f t="shared" si="12"/>
        <v>1.6168239837771283</v>
      </c>
      <c r="H30" s="2">
        <f t="shared" si="2"/>
        <v>-0.7590228414742799</v>
      </c>
      <c r="I30" s="16">
        <f t="shared" si="3"/>
        <v>-0.5291786310292026</v>
      </c>
      <c r="J30" s="22"/>
      <c r="K30" s="5">
        <f t="shared" si="13"/>
        <v>3.9269908169872414</v>
      </c>
      <c r="L30" s="70">
        <v>225</v>
      </c>
      <c r="M30" s="5">
        <f t="shared" si="4"/>
        <v>1.7701028441806423</v>
      </c>
      <c r="N30" s="2">
        <f t="shared" si="5"/>
        <v>-0.58010665418635687</v>
      </c>
      <c r="O30" s="20">
        <f t="shared" si="6"/>
        <v>-0.70301000289621884</v>
      </c>
      <c r="P30" s="9">
        <f t="shared" si="7"/>
        <v>1.6168239837771283</v>
      </c>
      <c r="Q30" s="2">
        <f t="shared" si="8"/>
        <v>-0.7590228414742799</v>
      </c>
      <c r="R30" s="16">
        <f t="shared" si="9"/>
        <v>-0.5291786310292026</v>
      </c>
    </row>
    <row r="31" spans="2:18" x14ac:dyDescent="0.2">
      <c r="B31" s="5">
        <f t="shared" si="10"/>
        <v>4.1887902047863905</v>
      </c>
      <c r="C31" s="70">
        <v>240</v>
      </c>
      <c r="D31" s="5">
        <f t="shared" si="11"/>
        <v>1.402243649053891</v>
      </c>
      <c r="E31" s="13">
        <f t="shared" si="0"/>
        <v>-0.88277222831138358</v>
      </c>
      <c r="F31" s="14">
        <f t="shared" si="1"/>
        <v>-0.40849364905389063</v>
      </c>
      <c r="G31" s="5">
        <f t="shared" si="12"/>
        <v>1.4012237642185803</v>
      </c>
      <c r="H31" s="2">
        <f t="shared" si="2"/>
        <v>-0.88278162972142415</v>
      </c>
      <c r="I31" s="16">
        <f t="shared" si="3"/>
        <v>-0.4083720466120439</v>
      </c>
      <c r="J31" s="22"/>
      <c r="K31" s="5">
        <f t="shared" si="13"/>
        <v>4.1887902047863905</v>
      </c>
      <c r="L31" s="70">
        <v>240</v>
      </c>
      <c r="M31" s="5">
        <f t="shared" si="4"/>
        <v>1.594875162046673</v>
      </c>
      <c r="N31" s="2">
        <f t="shared" si="5"/>
        <v>-0.75514221314125241</v>
      </c>
      <c r="O31" s="20">
        <f t="shared" si="6"/>
        <v>-0.62488843206569389</v>
      </c>
      <c r="P31" s="9">
        <f t="shared" si="7"/>
        <v>1.4012237642185803</v>
      </c>
      <c r="Q31" s="2">
        <f t="shared" si="8"/>
        <v>-0.88278162972142415</v>
      </c>
      <c r="R31" s="16">
        <f t="shared" si="9"/>
        <v>-0.4083720466120439</v>
      </c>
    </row>
    <row r="32" spans="2:18" x14ac:dyDescent="0.2">
      <c r="B32" s="5">
        <f t="shared" si="10"/>
        <v>4.4505895925855405</v>
      </c>
      <c r="C32" s="70">
        <v>255</v>
      </c>
      <c r="D32" s="5">
        <f t="shared" si="11"/>
        <v>1.1589641762667811</v>
      </c>
      <c r="E32" s="13">
        <f t="shared" si="0"/>
        <v>-0.96813058756469839</v>
      </c>
      <c r="F32" s="14">
        <f t="shared" si="1"/>
        <v>-0.23384393947636326</v>
      </c>
      <c r="G32" s="5">
        <f t="shared" si="12"/>
        <v>1.1579436644661141</v>
      </c>
      <c r="H32" s="2">
        <f t="shared" si="2"/>
        <v>-0.96813066756394517</v>
      </c>
      <c r="I32" s="16">
        <f t="shared" si="3"/>
        <v>-0.23384181788514377</v>
      </c>
      <c r="J32" s="22"/>
      <c r="K32" s="5">
        <f t="shared" si="13"/>
        <v>4.4505895925855405</v>
      </c>
      <c r="L32" s="70">
        <v>255</v>
      </c>
      <c r="M32" s="5">
        <f t="shared" si="4"/>
        <v>1.3771973095250081</v>
      </c>
      <c r="N32" s="2">
        <f t="shared" si="5"/>
        <v>-0.90151975660211447</v>
      </c>
      <c r="O32" s="20">
        <f t="shared" si="6"/>
        <v>-0.48085955308717793</v>
      </c>
      <c r="P32" s="9">
        <f t="shared" si="7"/>
        <v>1.1579436644661141</v>
      </c>
      <c r="Q32" s="2">
        <f t="shared" si="8"/>
        <v>-0.96813066756394517</v>
      </c>
      <c r="R32" s="16">
        <f t="shared" si="9"/>
        <v>-0.23384181788514377</v>
      </c>
    </row>
    <row r="33" spans="2:18" x14ac:dyDescent="0.2">
      <c r="B33" s="24">
        <f t="shared" si="10"/>
        <v>4.7123889803846897</v>
      </c>
      <c r="C33" s="71">
        <v>270</v>
      </c>
      <c r="D33" s="24">
        <f t="shared" si="11"/>
        <v>0.90000000000000024</v>
      </c>
      <c r="E33" s="74">
        <f t="shared" si="0"/>
        <v>-1</v>
      </c>
      <c r="F33" s="75">
        <f t="shared" si="1"/>
        <v>0</v>
      </c>
      <c r="G33" s="24">
        <f t="shared" si="12"/>
        <v>0.89897948556635576</v>
      </c>
      <c r="H33" s="25">
        <f t="shared" si="2"/>
        <v>-1</v>
      </c>
      <c r="I33" s="28">
        <f t="shared" si="3"/>
        <v>-1.83772268236293E-16</v>
      </c>
      <c r="J33" s="22"/>
      <c r="K33" s="24">
        <f t="shared" si="13"/>
        <v>4.7123889803846897</v>
      </c>
      <c r="L33" s="71">
        <v>270</v>
      </c>
      <c r="M33" s="24">
        <f t="shared" si="4"/>
        <v>1.127016653792583</v>
      </c>
      <c r="N33" s="25">
        <f t="shared" si="5"/>
        <v>-1</v>
      </c>
      <c r="O33" s="26">
        <f t="shared" si="6"/>
        <v>-0.25819888974716126</v>
      </c>
      <c r="P33" s="27">
        <f t="shared" si="7"/>
        <v>0.89897948556635576</v>
      </c>
      <c r="Q33" s="25">
        <f t="shared" si="8"/>
        <v>-1</v>
      </c>
      <c r="R33" s="28">
        <f t="shared" si="9"/>
        <v>-1.83772268236293E-16</v>
      </c>
    </row>
    <row r="34" spans="2:18" x14ac:dyDescent="0.2">
      <c r="B34" s="5">
        <f t="shared" si="10"/>
        <v>4.9741883681838388</v>
      </c>
      <c r="C34" s="70">
        <v>285</v>
      </c>
      <c r="D34" s="5">
        <f t="shared" si="11"/>
        <v>0.64132608606174002</v>
      </c>
      <c r="E34" s="13">
        <f t="shared" si="0"/>
        <v>-0.96372106501343824</v>
      </c>
      <c r="F34" s="14">
        <f t="shared" si="1"/>
        <v>0.28379415072867764</v>
      </c>
      <c r="G34" s="5">
        <f t="shared" si="12"/>
        <v>0.64030557426107304</v>
      </c>
      <c r="H34" s="2">
        <f t="shared" si="2"/>
        <v>-0.96372098501419157</v>
      </c>
      <c r="I34" s="16">
        <f t="shared" si="3"/>
        <v>0.28379627231989707</v>
      </c>
      <c r="J34" s="22"/>
      <c r="K34" s="5">
        <f t="shared" si="13"/>
        <v>4.9741883681838388</v>
      </c>
      <c r="L34" s="70">
        <v>285</v>
      </c>
      <c r="M34" s="5">
        <f t="shared" si="4"/>
        <v>0.85955921931996793</v>
      </c>
      <c r="N34" s="2">
        <f t="shared" si="5"/>
        <v>-1.0303318959760221</v>
      </c>
      <c r="O34" s="20">
        <f t="shared" si="6"/>
        <v>3.6778537117862831E-2</v>
      </c>
      <c r="P34" s="9">
        <f t="shared" si="7"/>
        <v>0.64030557426107304</v>
      </c>
      <c r="Q34" s="2">
        <f t="shared" si="8"/>
        <v>-0.96372098501419157</v>
      </c>
      <c r="R34" s="16">
        <f t="shared" si="9"/>
        <v>0.28379627231989707</v>
      </c>
    </row>
    <row r="35" spans="2:18" x14ac:dyDescent="0.2">
      <c r="B35" s="5">
        <f t="shared" si="10"/>
        <v>5.2359877559829888</v>
      </c>
      <c r="C35" s="70">
        <v>300</v>
      </c>
      <c r="D35" s="5">
        <f t="shared" si="11"/>
        <v>0.40224364905389021</v>
      </c>
      <c r="E35" s="13">
        <f t="shared" si="0"/>
        <v>-0.84927857925749339</v>
      </c>
      <c r="F35" s="14">
        <f t="shared" si="1"/>
        <v>0.59150635094610982</v>
      </c>
      <c r="G35" s="5">
        <f t="shared" si="12"/>
        <v>0.40122376421857986</v>
      </c>
      <c r="H35" s="2">
        <f t="shared" si="2"/>
        <v>-0.84926917784745282</v>
      </c>
      <c r="I35" s="16">
        <f t="shared" si="3"/>
        <v>0.59162795338795648</v>
      </c>
      <c r="J35" s="22"/>
      <c r="K35" s="5">
        <f t="shared" si="13"/>
        <v>5.2359877559829888</v>
      </c>
      <c r="L35" s="70">
        <v>300</v>
      </c>
      <c r="M35" s="5">
        <f t="shared" si="4"/>
        <v>0.59487516204667301</v>
      </c>
      <c r="N35" s="2">
        <f t="shared" si="5"/>
        <v>-0.97690859442762457</v>
      </c>
      <c r="O35" s="20">
        <f t="shared" si="6"/>
        <v>0.37511156793430656</v>
      </c>
      <c r="P35" s="9">
        <f t="shared" si="7"/>
        <v>0.40122376421857986</v>
      </c>
      <c r="Q35" s="2">
        <f t="shared" si="8"/>
        <v>-0.84926917784745282</v>
      </c>
      <c r="R35" s="16">
        <f t="shared" si="9"/>
        <v>0.59162795338795648</v>
      </c>
    </row>
    <row r="36" spans="2:18" x14ac:dyDescent="0.2">
      <c r="B36" s="5">
        <f t="shared" si="10"/>
        <v>5.497787143782138</v>
      </c>
      <c r="C36" s="70">
        <v>315</v>
      </c>
      <c r="D36" s="5">
        <f t="shared" si="11"/>
        <v>0.20361652351681572</v>
      </c>
      <c r="E36" s="13">
        <f t="shared" si="0"/>
        <v>-0.65533008588991082</v>
      </c>
      <c r="F36" s="14">
        <f t="shared" si="1"/>
        <v>0.88388347648318411</v>
      </c>
      <c r="G36" s="5">
        <f t="shared" si="12"/>
        <v>0.2026104214040334</v>
      </c>
      <c r="H36" s="2">
        <f t="shared" si="2"/>
        <v>-0.65519072089881525</v>
      </c>
      <c r="I36" s="16">
        <f t="shared" si="3"/>
        <v>0.88503493134389233</v>
      </c>
      <c r="J36" s="22"/>
      <c r="K36" s="5">
        <f t="shared" si="13"/>
        <v>5.497787143782138</v>
      </c>
      <c r="L36" s="70">
        <v>315</v>
      </c>
      <c r="M36" s="5">
        <f t="shared" si="4"/>
        <v>0.35588928180754742</v>
      </c>
      <c r="N36" s="2">
        <f t="shared" si="5"/>
        <v>-0.83410690818673816</v>
      </c>
      <c r="O36" s="20">
        <f t="shared" si="6"/>
        <v>0.71120355947687597</v>
      </c>
      <c r="P36" s="9">
        <f t="shared" si="7"/>
        <v>0.2026104214040334</v>
      </c>
      <c r="Q36" s="2">
        <f t="shared" si="8"/>
        <v>-0.65519072089881525</v>
      </c>
      <c r="R36" s="16">
        <f t="shared" si="9"/>
        <v>0.88503493134389233</v>
      </c>
    </row>
    <row r="37" spans="2:18" x14ac:dyDescent="0.2">
      <c r="B37" s="5">
        <f t="shared" si="10"/>
        <v>5.7595865315812871</v>
      </c>
      <c r="C37" s="70">
        <v>330</v>
      </c>
      <c r="D37" s="5">
        <f t="shared" si="11"/>
        <v>6.5224596215561592E-2</v>
      </c>
      <c r="E37" s="13">
        <f t="shared" si="0"/>
        <v>-0.39174682452694576</v>
      </c>
      <c r="F37" s="14">
        <f t="shared" si="1"/>
        <v>1.1160254037844384</v>
      </c>
      <c r="G37" s="5">
        <f t="shared" si="12"/>
        <v>6.4327115185031758E-2</v>
      </c>
      <c r="H37" s="2">
        <f t="shared" si="2"/>
        <v>-0.39089105488200437</v>
      </c>
      <c r="I37" s="16">
        <f t="shared" si="3"/>
        <v>1.1210014371636787</v>
      </c>
      <c r="J37" s="22"/>
      <c r="K37" s="5">
        <f t="shared" si="13"/>
        <v>5.7595865315812871</v>
      </c>
      <c r="L37" s="70">
        <v>330</v>
      </c>
      <c r="M37" s="5">
        <f t="shared" si="4"/>
        <v>0.16534762961867555</v>
      </c>
      <c r="N37" s="2">
        <f t="shared" si="5"/>
        <v>-0.60910894511799674</v>
      </c>
      <c r="O37" s="20">
        <f t="shared" si="6"/>
        <v>0.99501327949393636</v>
      </c>
      <c r="P37" s="9">
        <f t="shared" si="7"/>
        <v>6.4327115185031758E-2</v>
      </c>
      <c r="Q37" s="2">
        <f t="shared" si="8"/>
        <v>-0.39089105488200437</v>
      </c>
      <c r="R37" s="16">
        <f t="shared" si="9"/>
        <v>1.1210014371636787</v>
      </c>
    </row>
    <row r="38" spans="2:18" x14ac:dyDescent="0.2">
      <c r="B38" s="5">
        <f t="shared" si="10"/>
        <v>6.0213859193804371</v>
      </c>
      <c r="C38" s="70">
        <v>345</v>
      </c>
      <c r="D38" s="5">
        <f t="shared" si="11"/>
        <v>2.7428246987741059E-3</v>
      </c>
      <c r="E38" s="13">
        <f t="shared" si="0"/>
        <v>-7.9837588530253592E-2</v>
      </c>
      <c r="F38" s="14">
        <f t="shared" si="1"/>
        <v>1.247136938510808</v>
      </c>
      <c r="G38" s="5">
        <f t="shared" si="12"/>
        <v>2.3220744323921849E-3</v>
      </c>
      <c r="H38" s="2">
        <f t="shared" si="2"/>
        <v>-7.6683528892420971E-2</v>
      </c>
      <c r="I38" s="16">
        <f t="shared" si="3"/>
        <v>1.2605320007775189</v>
      </c>
      <c r="J38" s="22"/>
      <c r="K38" s="5">
        <f t="shared" si="13"/>
        <v>6.0213859193804371</v>
      </c>
      <c r="L38" s="70">
        <v>345</v>
      </c>
      <c r="M38" s="123">
        <f t="shared" si="4"/>
        <v>4.2456368623347895E-2</v>
      </c>
      <c r="N38" s="2">
        <f t="shared" si="5"/>
        <v>-0.32145029193215408</v>
      </c>
      <c r="O38" s="20">
        <f t="shared" si="6"/>
        <v>1.183869557213173</v>
      </c>
      <c r="P38" s="9">
        <f t="shared" si="7"/>
        <v>2.3220744323921849E-3</v>
      </c>
      <c r="Q38" s="2">
        <f t="shared" si="8"/>
        <v>-7.6683528892420971E-2</v>
      </c>
      <c r="R38" s="16">
        <f t="shared" si="9"/>
        <v>1.2605320007775189</v>
      </c>
    </row>
    <row r="39" spans="2:18" ht="13.5" thickBot="1" x14ac:dyDescent="0.25">
      <c r="B39" s="6">
        <f t="shared" si="10"/>
        <v>6.2831853071795862</v>
      </c>
      <c r="C39" s="73">
        <v>360</v>
      </c>
      <c r="D39" s="6">
        <f t="shared" si="11"/>
        <v>2.4999999999999911E-2</v>
      </c>
      <c r="E39" s="7">
        <f t="shared" si="0"/>
        <v>0.24999999999999969</v>
      </c>
      <c r="F39" s="120">
        <f t="shared" si="1"/>
        <v>1.25</v>
      </c>
      <c r="G39" s="6">
        <f t="shared" si="12"/>
        <v>2.5996139358938741E-2</v>
      </c>
      <c r="H39" s="7">
        <f t="shared" si="2"/>
        <v>0.25819888974716082</v>
      </c>
      <c r="I39" s="23">
        <f t="shared" si="3"/>
        <v>1.2754121490636385</v>
      </c>
      <c r="J39" s="22"/>
      <c r="K39" s="6">
        <f t="shared" si="13"/>
        <v>6.2831853071795862</v>
      </c>
      <c r="L39" s="73">
        <v>360</v>
      </c>
      <c r="M39" s="124">
        <f t="shared" si="4"/>
        <v>0</v>
      </c>
      <c r="N39" s="121">
        <f t="shared" si="5"/>
        <v>-3.06287113727155E-16</v>
      </c>
      <c r="O39" s="104">
        <f t="shared" si="6"/>
        <v>1.25</v>
      </c>
      <c r="P39" s="6">
        <f t="shared" si="7"/>
        <v>2.5996139358938741E-2</v>
      </c>
      <c r="Q39" s="7">
        <f t="shared" si="8"/>
        <v>0.25819888974716082</v>
      </c>
      <c r="R39" s="23">
        <f t="shared" si="9"/>
        <v>1.2754121490636385</v>
      </c>
    </row>
    <row r="40" spans="2:18" s="154" customFormat="1" ht="8.25" x14ac:dyDescent="0.15">
      <c r="C40" s="155"/>
      <c r="D40" s="125">
        <f>MAX(D15:D39)-MIN(D15:D39)</f>
        <v>2.0612611751293968</v>
      </c>
      <c r="E40" s="155"/>
      <c r="F40" s="155"/>
      <c r="G40" s="125">
        <f>MAX(G15:G39)-MIN(G15:G39)</f>
        <v>2.065824802693851</v>
      </c>
      <c r="M40" s="125">
        <f>MAX(M15:M39)-MIN(M15:M39)</f>
        <v>2</v>
      </c>
      <c r="P40" s="125">
        <f>MAX(P15:P39)-MIN(P15:P39)</f>
        <v>2.065824802693851</v>
      </c>
    </row>
    <row r="41" spans="2:18" s="154" customFormat="1" ht="8.25" x14ac:dyDescent="0.15">
      <c r="C41" s="155"/>
      <c r="D41" s="155"/>
      <c r="E41" s="155"/>
      <c r="F41" s="155"/>
    </row>
    <row r="42" spans="2:18" x14ac:dyDescent="0.2">
      <c r="C42" s="1"/>
      <c r="D42" s="1"/>
      <c r="E42" s="1"/>
      <c r="F42" s="1"/>
    </row>
    <row r="43" spans="2:18" x14ac:dyDescent="0.2">
      <c r="C43" s="1"/>
      <c r="D43" s="1"/>
      <c r="E43" s="1"/>
      <c r="F43" s="1"/>
    </row>
    <row r="44" spans="2:18" x14ac:dyDescent="0.2">
      <c r="C44" s="1"/>
      <c r="D44" s="1"/>
      <c r="E44" s="1"/>
      <c r="F44" s="1"/>
    </row>
    <row r="45" spans="2:18" x14ac:dyDescent="0.2">
      <c r="C45" s="1"/>
      <c r="D45" s="1"/>
      <c r="E45" s="1"/>
      <c r="F45" s="1"/>
    </row>
    <row r="46" spans="2:18" x14ac:dyDescent="0.2">
      <c r="C46" s="1"/>
      <c r="D46" s="1"/>
      <c r="E46" s="1"/>
      <c r="F46" s="1"/>
    </row>
    <row r="47" spans="2:18" x14ac:dyDescent="0.2">
      <c r="C47" s="1"/>
      <c r="D47" s="1"/>
      <c r="E47" s="1"/>
      <c r="F47" s="1"/>
    </row>
    <row r="48" spans="2:18" x14ac:dyDescent="0.2">
      <c r="C48" s="1"/>
      <c r="D48" s="1"/>
      <c r="E48" s="1"/>
      <c r="F48" s="1"/>
    </row>
    <row r="49" spans="3:12" x14ac:dyDescent="0.2">
      <c r="C49" s="1"/>
      <c r="D49" s="1"/>
      <c r="E49" s="1"/>
      <c r="F49" s="1"/>
    </row>
    <row r="50" spans="3:12" x14ac:dyDescent="0.2">
      <c r="C50" s="1"/>
      <c r="D50" s="1"/>
      <c r="E50" s="1"/>
      <c r="F50" s="1"/>
    </row>
    <row r="51" spans="3:12" x14ac:dyDescent="0.2">
      <c r="C51" s="1"/>
      <c r="D51" s="1"/>
      <c r="E51" s="1"/>
      <c r="F51" s="1"/>
    </row>
    <row r="52" spans="3:12" x14ac:dyDescent="0.2">
      <c r="C52" s="1"/>
      <c r="D52" s="1"/>
      <c r="E52" s="1"/>
      <c r="F52" s="1"/>
    </row>
    <row r="64" spans="3:12" x14ac:dyDescent="0.2">
      <c r="F64" s="117" t="s">
        <v>29</v>
      </c>
      <c r="G64" s="206" t="s">
        <v>28</v>
      </c>
      <c r="H64" s="207"/>
      <c r="I64" s="207"/>
      <c r="J64" s="116" t="s">
        <v>32</v>
      </c>
      <c r="K64" s="116"/>
      <c r="L64" s="116"/>
    </row>
    <row r="66" spans="1:18" x14ac:dyDescent="0.2">
      <c r="A66" s="164"/>
      <c r="B66" s="164"/>
      <c r="C66" s="164"/>
      <c r="R66" s="165"/>
    </row>
    <row r="70" spans="1:18" x14ac:dyDescent="0.2">
      <c r="G70" t="s">
        <v>40</v>
      </c>
    </row>
  </sheetData>
  <sheetProtection password="CECE" sheet="1" objects="1" scenarios="1"/>
  <customSheetViews>
    <customSheetView guid="{43BF05FC-3742-46CC-9529-F045A8829A34}" scale="60" showPageBreaks="1" showGridLines="0" printArea="1" view="pageLayout">
      <selection activeCell="K11" sqref="K11"/>
      <pageMargins left="0.51181102362204722" right="0.51181102362204722" top="0.59055118110236227" bottom="0.39370078740157483" header="0.31496062992125984" footer="0.31496062992125984"/>
      <pageSetup paperSize="9" scale="60" orientation="landscape" r:id="rId1"/>
      <headerFooter>
        <oddFooter xml:space="preserve">&amp;L
&amp;F  / &amp;A
&amp;C&amp;P / &amp;N
&amp;R
(c) K.-J- Bladt: 27.03.2019
changed / printed: &amp;D </oddFooter>
      </headerFooter>
    </customSheetView>
  </customSheetViews>
  <mergeCells count="7">
    <mergeCell ref="E1:P1"/>
    <mergeCell ref="G64:I64"/>
    <mergeCell ref="D3:I3"/>
    <mergeCell ref="D12:F12"/>
    <mergeCell ref="G12:I12"/>
    <mergeCell ref="M12:O12"/>
    <mergeCell ref="P12:R12"/>
  </mergeCells>
  <hyperlinks>
    <hyperlink ref="G64" r:id="rId2"/>
  </hyperlinks>
  <pageMargins left="0.47244094488188981" right="0.47244094488188981" top="0.59055118110236227" bottom="0.39370078740157483" header="0.31496062992125984" footer="0.31496062992125984"/>
  <pageSetup paperSize="9" scale="60" orientation="landscape" r:id="rId3"/>
  <headerFooter>
    <oddFooter xml:space="preserve">&amp;L
&amp;F  / &amp;A
&amp;K0070C0www.jbladt.de&amp;C&amp;8
&amp;P / &amp;N
&amp;R&amp;K000000
(c) K.-J- Bladt: 27.03.2019
changed / printed: &amp;D 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="90" zoomScaleNormal="90" workbookViewId="0">
      <selection activeCell="Q35" sqref="Q35"/>
    </sheetView>
  </sheetViews>
  <sheetFormatPr baseColWidth="10" defaultRowHeight="12.75" x14ac:dyDescent="0.2"/>
  <cols>
    <col min="4" max="4" width="15.83203125" customWidth="1"/>
    <col min="5" max="5" width="16" customWidth="1"/>
    <col min="6" max="15" width="14.1640625" customWidth="1"/>
  </cols>
  <sheetData>
    <row r="1" spans="1:20" ht="13.5" thickBot="1" x14ac:dyDescent="0.25"/>
    <row r="2" spans="1:20" ht="13.5" thickBot="1" x14ac:dyDescent="0.25"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20" ht="14.25" thickBot="1" x14ac:dyDescent="0.3">
      <c r="A3" s="21"/>
      <c r="B3" s="21"/>
      <c r="D3" s="193" t="s">
        <v>2</v>
      </c>
      <c r="E3" s="194" t="s">
        <v>3</v>
      </c>
      <c r="F3" s="195" t="s">
        <v>4</v>
      </c>
      <c r="G3" s="194"/>
      <c r="H3" s="194"/>
      <c r="I3" s="194"/>
      <c r="J3" s="194"/>
      <c r="K3" s="194"/>
      <c r="L3" s="194"/>
      <c r="M3" s="194"/>
      <c r="N3" s="194"/>
      <c r="O3" s="196"/>
      <c r="T3" s="114" t="s">
        <v>20</v>
      </c>
    </row>
    <row r="4" spans="1:20" ht="13.5" thickBot="1" x14ac:dyDescent="0.25">
      <c r="A4" s="18"/>
      <c r="B4" s="18"/>
      <c r="C4" s="96" t="s">
        <v>19</v>
      </c>
      <c r="D4" s="34">
        <v>20</v>
      </c>
      <c r="E4" s="35">
        <v>80</v>
      </c>
      <c r="F4" s="83">
        <v>0</v>
      </c>
      <c r="G4" s="35"/>
      <c r="H4" s="35"/>
      <c r="I4" s="35"/>
      <c r="J4" s="35"/>
      <c r="K4" s="35"/>
      <c r="L4" s="35"/>
      <c r="M4" s="35"/>
      <c r="N4" s="35"/>
      <c r="O4" s="36"/>
    </row>
    <row r="5" spans="1:20" x14ac:dyDescent="0.2">
      <c r="A5" s="21"/>
      <c r="B5" s="21"/>
      <c r="D5" s="166" t="s">
        <v>5</v>
      </c>
      <c r="E5" s="167" t="s">
        <v>9</v>
      </c>
      <c r="F5" s="84" t="s">
        <v>41</v>
      </c>
      <c r="G5" s="89"/>
      <c r="H5" s="89"/>
      <c r="I5" s="89"/>
      <c r="J5" s="89"/>
      <c r="K5" s="89"/>
      <c r="L5" s="89"/>
      <c r="M5" s="89"/>
      <c r="N5" s="89"/>
      <c r="O5" s="81"/>
    </row>
    <row r="6" spans="1:20" x14ac:dyDescent="0.2">
      <c r="A6" s="18"/>
      <c r="B6" s="18"/>
      <c r="C6" s="1" t="s">
        <v>55</v>
      </c>
      <c r="D6" s="37">
        <f>D4/E4</f>
        <v>0.25</v>
      </c>
      <c r="E6" s="38">
        <f>F4/D4</f>
        <v>0</v>
      </c>
      <c r="F6" s="84">
        <v>1</v>
      </c>
      <c r="G6" s="90"/>
      <c r="H6" s="90"/>
      <c r="I6" s="90"/>
      <c r="J6" s="90"/>
      <c r="K6" s="90"/>
      <c r="L6" s="90"/>
      <c r="M6" s="90"/>
      <c r="N6" s="90"/>
      <c r="O6" s="82"/>
    </row>
    <row r="7" spans="1:20" x14ac:dyDescent="0.2">
      <c r="A7" s="18"/>
      <c r="B7" s="18"/>
      <c r="C7" s="1" t="s">
        <v>56</v>
      </c>
      <c r="D7" s="39" t="s">
        <v>11</v>
      </c>
      <c r="E7" s="40" t="s">
        <v>12</v>
      </c>
      <c r="F7" s="85" t="s">
        <v>10</v>
      </c>
      <c r="G7" s="40"/>
      <c r="H7" s="40"/>
      <c r="I7" s="40"/>
      <c r="J7" s="40"/>
      <c r="K7" s="40"/>
      <c r="L7" s="40"/>
      <c r="M7" s="40"/>
      <c r="N7" s="40"/>
      <c r="O7" s="41"/>
    </row>
    <row r="8" spans="1:20" x14ac:dyDescent="0.2">
      <c r="A8" s="18"/>
      <c r="B8" s="18"/>
      <c r="C8" s="1" t="s">
        <v>56</v>
      </c>
      <c r="D8" s="192">
        <f>((1+1/D6)^2-(E6)^2)^0.5</f>
        <v>5</v>
      </c>
      <c r="E8" s="43">
        <f>((1-1/D$6)^2-E$6^2)^0.5</f>
        <v>3</v>
      </c>
      <c r="F8" s="86">
        <f>D8-E8</f>
        <v>2</v>
      </c>
      <c r="G8" s="91"/>
      <c r="H8" s="91"/>
      <c r="I8" s="91"/>
      <c r="J8" s="91"/>
      <c r="K8" s="91"/>
      <c r="L8" s="91"/>
      <c r="M8" s="91"/>
      <c r="N8" s="91"/>
      <c r="O8" s="100"/>
      <c r="T8" s="115" t="s">
        <v>20</v>
      </c>
    </row>
    <row r="9" spans="1:20" x14ac:dyDescent="0.2">
      <c r="A9" s="18"/>
      <c r="B9" s="18"/>
      <c r="D9" s="45" t="s">
        <v>15</v>
      </c>
      <c r="E9" s="46" t="s">
        <v>16</v>
      </c>
      <c r="F9" s="87"/>
      <c r="G9" s="48"/>
      <c r="H9" s="48"/>
      <c r="I9" s="48"/>
      <c r="J9" s="48"/>
      <c r="K9" s="48"/>
      <c r="L9" s="48"/>
      <c r="M9" s="48"/>
      <c r="N9" s="48"/>
      <c r="O9" s="47"/>
    </row>
    <row r="10" spans="1:20" ht="13.5" thickBot="1" x14ac:dyDescent="0.25">
      <c r="A10" s="18"/>
      <c r="B10" s="18"/>
      <c r="D10" s="169">
        <f>ASIN(F4/(D4+E4))*180/PI()*(-F4/(F4+10^(-9)))</f>
        <v>0</v>
      </c>
      <c r="E10" s="168">
        <f>180+ASIN(F4/(E4-D4))*180/PI()*(-F4)/(F4+10^(-9))</f>
        <v>180</v>
      </c>
      <c r="F10" s="88"/>
      <c r="G10" s="65"/>
      <c r="H10" s="65"/>
      <c r="I10" s="65"/>
      <c r="J10" s="65"/>
      <c r="K10" s="65"/>
      <c r="L10" s="65"/>
      <c r="M10" s="65"/>
      <c r="N10" s="65"/>
      <c r="O10" s="51"/>
    </row>
    <row r="11" spans="1:20" ht="23.25" customHeight="1" thickBot="1" x14ac:dyDescent="0.45">
      <c r="A11" s="17"/>
      <c r="B11" s="17"/>
      <c r="D11" s="221" t="s">
        <v>57</v>
      </c>
      <c r="E11" s="222"/>
      <c r="F11" s="222"/>
      <c r="G11" s="180" t="s">
        <v>50</v>
      </c>
      <c r="H11" s="105"/>
      <c r="I11" s="105"/>
      <c r="J11" s="105"/>
      <c r="K11" s="105"/>
      <c r="L11" s="105"/>
      <c r="M11" s="109" t="s">
        <v>25</v>
      </c>
      <c r="N11" s="105"/>
      <c r="O11" s="106"/>
    </row>
    <row r="12" spans="1:20" ht="14.25" thickBot="1" x14ac:dyDescent="0.3">
      <c r="A12" s="17"/>
      <c r="B12" s="17"/>
      <c r="D12" s="3"/>
      <c r="E12" s="19">
        <f>E$6</f>
        <v>0</v>
      </c>
      <c r="F12" s="4"/>
      <c r="G12" s="181" t="s">
        <v>54</v>
      </c>
      <c r="H12" s="3"/>
      <c r="I12" s="183"/>
      <c r="J12" s="183"/>
      <c r="K12" s="183"/>
      <c r="L12" s="183" t="s">
        <v>53</v>
      </c>
      <c r="M12" s="189" t="s">
        <v>51</v>
      </c>
      <c r="N12" s="190" t="s">
        <v>52</v>
      </c>
      <c r="O12" s="4"/>
    </row>
    <row r="13" spans="1:20" ht="16.5" thickBot="1" x14ac:dyDescent="0.35">
      <c r="A13" s="18"/>
      <c r="B13" s="107" t="s">
        <v>22</v>
      </c>
      <c r="C13" s="108" t="s">
        <v>21</v>
      </c>
      <c r="D13" s="94">
        <f>E6</f>
        <v>0</v>
      </c>
      <c r="E13" s="95">
        <f>E6</f>
        <v>0</v>
      </c>
      <c r="F13" s="101">
        <f>E6</f>
        <v>0</v>
      </c>
      <c r="G13" s="182" t="s">
        <v>42</v>
      </c>
      <c r="H13" s="184" t="s">
        <v>45</v>
      </c>
      <c r="I13" s="173" t="s">
        <v>47</v>
      </c>
      <c r="J13" s="171" t="s">
        <v>43</v>
      </c>
      <c r="K13" s="172" t="s">
        <v>44</v>
      </c>
      <c r="L13" s="170" t="s">
        <v>48</v>
      </c>
      <c r="M13" s="170" t="s">
        <v>46</v>
      </c>
      <c r="N13" s="179" t="s">
        <v>49</v>
      </c>
      <c r="O13" s="101" t="s">
        <v>24</v>
      </c>
    </row>
    <row r="14" spans="1:20" ht="13.5" thickTop="1" x14ac:dyDescent="0.2">
      <c r="A14" s="22"/>
      <c r="B14" s="15">
        <v>0</v>
      </c>
      <c r="C14" s="69">
        <v>0</v>
      </c>
      <c r="D14" s="15">
        <f>((1+1/D$6)^2-E$6^2)^0.5-COS($B14)-(1/D$6^2-(E$6-SIN($B14))^2)^0.5</f>
        <v>0</v>
      </c>
      <c r="E14" s="13">
        <f>SIN($B14)+COS($B14)*(E$6+SIN($B14)) / (1/D$6^2-(E$6+SIN($B14))^2)^0.5</f>
        <v>0</v>
      </c>
      <c r="F14" s="102">
        <f>COS($B14)+(D$6*COS($B14)^2-D$6*SIN($B14)*(E$6+SIN($B14))*(1-D$6^2*(E$6+SIN($B14))^2))/((1-D$6^2*(E$6+SIN($B14))^2)^0.5)^3</f>
        <v>1.25</v>
      </c>
      <c r="G14" s="191">
        <f>0+1/2*(1+SIN($B14))</f>
        <v>0.5</v>
      </c>
      <c r="H14" s="15">
        <f>D$6*(E$6+SIN($B14))/(1-D$6^2*(E$6+SIN($B14))^2)^0.5</f>
        <v>0</v>
      </c>
      <c r="I14" s="174">
        <f>$G14/((1-D$6^2*(E$6+SIN($B14)^2)^0.5))</f>
        <v>0.5</v>
      </c>
      <c r="J14" s="13">
        <f>$G14*(COS($B14)-D$6*SIN($B14)*(E$6+SIN($B14))/(1-D$6^2*(E$6+SIN($B14)^2)^0.5))</f>
        <v>0.5</v>
      </c>
      <c r="K14" s="13">
        <f>$G14*(SIN($B14)+D$6*COS($B14)*(E$6+SIN($B14))/(1-D$6^2*(E$6+SIN($B14))^2)^0.5)</f>
        <v>0</v>
      </c>
      <c r="L14" s="13">
        <f>$K14*1</f>
        <v>0</v>
      </c>
      <c r="M14" s="13">
        <f>G14*E14</f>
        <v>0</v>
      </c>
      <c r="N14" s="13">
        <f>L14*1</f>
        <v>0</v>
      </c>
      <c r="O14" s="102"/>
    </row>
    <row r="15" spans="1:20" x14ac:dyDescent="0.2">
      <c r="A15" s="22"/>
      <c r="B15" s="5">
        <f>PI()/180*C15</f>
        <v>0.26179938779914941</v>
      </c>
      <c r="C15" s="70">
        <v>15</v>
      </c>
      <c r="D15" s="5">
        <f t="shared" ref="D15:D38" si="0">((1+1/D$6)^2-E$6^2)^0.5-COS($B15)-(1/D$6^2-(E$6-SIN($B15))^2)^0.5</f>
        <v>4.2456368623347895E-2</v>
      </c>
      <c r="E15" s="2">
        <f t="shared" ref="E15:E38" si="1">SIN($B15)+COS($B15)*(E$6+SIN($B15)) / (1/D$6^2-(E$6+SIN($B15))^2)^0.5</f>
        <v>0.32145029193215413</v>
      </c>
      <c r="F15" s="20">
        <f t="shared" ref="F15:F38" si="2">COS($B15)+(D$6*COS($B15)^2-D$6*SIN($B15)*(E$6+SIN($B15))*(1-D$6^2*(E$6+SIN($B15))^2))/((1-D$6^2*(E$6+SIN($B15))^2)^0.5)^3</f>
        <v>1.183869557213173</v>
      </c>
      <c r="G15" s="191">
        <f>0+1/2*(1+SIN($B15))</f>
        <v>0.62940952255126037</v>
      </c>
      <c r="H15" s="185">
        <f t="shared" ref="H15:H38" si="3">D$6*(E$6+SIN($B15))/(1-D$6^2*(E$6+SIN($B15))^2)^0.5</f>
        <v>6.4840637992104003E-2</v>
      </c>
      <c r="I15" s="175">
        <f t="shared" ref="I15:I37" si="4">$G15/((1-D$6^2*(E$6+SIN($B15)^2)^0.5))</f>
        <v>0.63975837579625572</v>
      </c>
      <c r="J15" s="2">
        <f t="shared" ref="J15:J38" si="5">$G15*(COS(B15)-D$6*SIN($B15)*(E$6+SIN($B15))/(1-D$6^2*(E$6+SIN($B15)^2)^0.5))</f>
        <v>0.59724899188543079</v>
      </c>
      <c r="K15" s="2">
        <f t="shared" ref="K15:K37" si="6">$G15*(SIN($B15)+D$6*COS($B15)*(E$6+SIN($B15))/(1-D$6^2*(E$6+SIN($B15))^2)^0.5)</f>
        <v>0.20232387476898039</v>
      </c>
      <c r="L15" s="2">
        <f t="shared" ref="L15:L38" si="7">$K15*1</f>
        <v>0.20232387476898039</v>
      </c>
      <c r="M15" s="2">
        <f t="shared" ref="M15:M38" si="8">G15*E15</f>
        <v>0.20232387476898039</v>
      </c>
      <c r="N15" s="2">
        <f t="shared" ref="N15:N38" si="9">L15*1</f>
        <v>0.20232387476898039</v>
      </c>
      <c r="O15" s="20"/>
    </row>
    <row r="16" spans="1:20" x14ac:dyDescent="0.2">
      <c r="A16" s="22"/>
      <c r="B16" s="5">
        <f t="shared" ref="B16:B38" si="10">PI()/180*C16</f>
        <v>0.52359877559829882</v>
      </c>
      <c r="C16" s="70">
        <v>30</v>
      </c>
      <c r="D16" s="5">
        <f t="shared" si="0"/>
        <v>0.16534762961867555</v>
      </c>
      <c r="E16" s="2">
        <f t="shared" si="1"/>
        <v>0.60910894511799607</v>
      </c>
      <c r="F16" s="20">
        <f t="shared" si="2"/>
        <v>0.99501327949393692</v>
      </c>
      <c r="G16" s="191">
        <f t="shared" ref="G16:G38" si="11">0+1/2*(1+SIN($B16))</f>
        <v>0.75</v>
      </c>
      <c r="H16" s="185">
        <f t="shared" si="3"/>
        <v>0.12598815766974239</v>
      </c>
      <c r="I16" s="175">
        <f t="shared" si="4"/>
        <v>0.77419354838709675</v>
      </c>
      <c r="J16" s="2">
        <f t="shared" si="5"/>
        <v>0.6011319560641355</v>
      </c>
      <c r="K16" s="2">
        <f t="shared" si="6"/>
        <v>0.45683170883849705</v>
      </c>
      <c r="L16" s="2">
        <f t="shared" si="7"/>
        <v>0.45683170883849705</v>
      </c>
      <c r="M16" s="2">
        <f t="shared" si="8"/>
        <v>0.45683170883849705</v>
      </c>
      <c r="N16" s="2">
        <f t="shared" si="9"/>
        <v>0.45683170883849705</v>
      </c>
      <c r="O16" s="20"/>
    </row>
    <row r="17" spans="1:17" x14ac:dyDescent="0.2">
      <c r="A17" s="22"/>
      <c r="B17" s="5">
        <f t="shared" si="10"/>
        <v>0.78539816339744828</v>
      </c>
      <c r="C17" s="70">
        <v>45</v>
      </c>
      <c r="D17" s="5">
        <f t="shared" si="0"/>
        <v>0.35588928180754653</v>
      </c>
      <c r="E17" s="2">
        <f t="shared" si="1"/>
        <v>0.83410690818673794</v>
      </c>
      <c r="F17" s="20">
        <f t="shared" si="2"/>
        <v>0.71120355947687641</v>
      </c>
      <c r="G17" s="191">
        <f t="shared" si="11"/>
        <v>0.85355339059327373</v>
      </c>
      <c r="H17" s="185">
        <f t="shared" si="3"/>
        <v>0.17960530202677488</v>
      </c>
      <c r="I17" s="175">
        <f t="shared" si="4"/>
        <v>0.89301965652199788</v>
      </c>
      <c r="J17" s="2">
        <f t="shared" si="5"/>
        <v>0.49192593352802405</v>
      </c>
      <c r="K17" s="2">
        <f t="shared" si="6"/>
        <v>0.71195477960006259</v>
      </c>
      <c r="L17" s="2">
        <f t="shared" si="7"/>
        <v>0.71195477960006259</v>
      </c>
      <c r="M17" s="2">
        <f t="shared" si="8"/>
        <v>0.71195477960006259</v>
      </c>
      <c r="N17" s="2">
        <f t="shared" si="9"/>
        <v>0.71195477960006259</v>
      </c>
      <c r="O17" s="20"/>
    </row>
    <row r="18" spans="1:17" x14ac:dyDescent="0.2">
      <c r="A18" s="22"/>
      <c r="B18" s="5">
        <f t="shared" si="10"/>
        <v>1.0471975511965976</v>
      </c>
      <c r="C18" s="70">
        <v>60</v>
      </c>
      <c r="D18" s="5">
        <f t="shared" si="0"/>
        <v>0.59487516204667301</v>
      </c>
      <c r="E18" s="2">
        <f t="shared" si="1"/>
        <v>0.97690859442762457</v>
      </c>
      <c r="F18" s="20">
        <f t="shared" si="2"/>
        <v>0.37511156793430656</v>
      </c>
      <c r="G18" s="191">
        <f t="shared" si="11"/>
        <v>0.9330127018922193</v>
      </c>
      <c r="H18" s="185">
        <f t="shared" si="3"/>
        <v>0.22176638128637186</v>
      </c>
      <c r="I18" s="175">
        <f t="shared" si="4"/>
        <v>0.98640334932295259</v>
      </c>
      <c r="J18" s="2">
        <f t="shared" si="5"/>
        <v>0.28155572294805614</v>
      </c>
      <c r="K18" s="2">
        <f t="shared" si="6"/>
        <v>0.91146812718864823</v>
      </c>
      <c r="L18" s="2">
        <f t="shared" si="7"/>
        <v>0.91146812718864823</v>
      </c>
      <c r="M18" s="2">
        <f t="shared" si="8"/>
        <v>0.91146812718864823</v>
      </c>
      <c r="N18" s="2">
        <f t="shared" si="9"/>
        <v>0.91146812718864823</v>
      </c>
      <c r="O18" s="20"/>
    </row>
    <row r="19" spans="1:17" x14ac:dyDescent="0.2">
      <c r="A19" s="22"/>
      <c r="B19" s="5">
        <f t="shared" si="10"/>
        <v>1.3089969389957472</v>
      </c>
      <c r="C19" s="70">
        <v>75</v>
      </c>
      <c r="D19" s="5">
        <f t="shared" si="0"/>
        <v>0.85955921931996659</v>
      </c>
      <c r="E19" s="2">
        <f t="shared" si="1"/>
        <v>1.0303318959760221</v>
      </c>
      <c r="F19" s="20">
        <f t="shared" si="2"/>
        <v>3.6778537117863469E-2</v>
      </c>
      <c r="G19" s="191">
        <f t="shared" si="11"/>
        <v>0.9829629131445341</v>
      </c>
      <c r="H19" s="185">
        <f t="shared" si="3"/>
        <v>0.24884594432160881</v>
      </c>
      <c r="I19" s="175">
        <f t="shared" si="4"/>
        <v>1.0461174016165224</v>
      </c>
      <c r="J19" s="2">
        <f t="shared" si="5"/>
        <v>1.0399316706585475E-2</v>
      </c>
      <c r="K19" s="2">
        <f t="shared" si="6"/>
        <v>1.0127780419743218</v>
      </c>
      <c r="L19" s="2">
        <f t="shared" si="7"/>
        <v>1.0127780419743218</v>
      </c>
      <c r="M19" s="2">
        <f t="shared" si="8"/>
        <v>1.0127780419743218</v>
      </c>
      <c r="N19" s="2">
        <f t="shared" si="9"/>
        <v>1.0127780419743218</v>
      </c>
      <c r="O19" s="20"/>
    </row>
    <row r="20" spans="1:17" x14ac:dyDescent="0.2">
      <c r="A20" s="22"/>
      <c r="B20" s="24">
        <f t="shared" si="10"/>
        <v>1.5707963267948966</v>
      </c>
      <c r="C20" s="71">
        <v>90</v>
      </c>
      <c r="D20" s="24">
        <f t="shared" si="0"/>
        <v>1.127016653792583</v>
      </c>
      <c r="E20" s="25">
        <f t="shared" si="1"/>
        <v>1</v>
      </c>
      <c r="F20" s="26">
        <f t="shared" si="2"/>
        <v>-0.25819888974716104</v>
      </c>
      <c r="G20" s="191">
        <f t="shared" si="11"/>
        <v>1</v>
      </c>
      <c r="H20" s="186">
        <f t="shared" si="3"/>
        <v>0.2581988897471611</v>
      </c>
      <c r="I20" s="176">
        <f t="shared" si="4"/>
        <v>1.0666666666666667</v>
      </c>
      <c r="J20" s="25">
        <f t="shared" si="5"/>
        <v>-0.26666666666666661</v>
      </c>
      <c r="K20" s="25">
        <f t="shared" si="6"/>
        <v>1</v>
      </c>
      <c r="L20" s="25">
        <f t="shared" si="7"/>
        <v>1</v>
      </c>
      <c r="M20" s="25">
        <f t="shared" si="8"/>
        <v>1</v>
      </c>
      <c r="N20" s="25">
        <f t="shared" si="9"/>
        <v>1</v>
      </c>
      <c r="O20" s="26"/>
      <c r="Q20" s="93" t="s">
        <v>20</v>
      </c>
    </row>
    <row r="21" spans="1:17" x14ac:dyDescent="0.2">
      <c r="A21" s="22"/>
      <c r="B21" s="5">
        <f t="shared" si="10"/>
        <v>1.8325957145940461</v>
      </c>
      <c r="C21" s="70">
        <v>105</v>
      </c>
      <c r="D21" s="5">
        <f t="shared" si="0"/>
        <v>1.3771973095250081</v>
      </c>
      <c r="E21" s="2">
        <f t="shared" si="1"/>
        <v>0.90151975660211447</v>
      </c>
      <c r="F21" s="20">
        <f t="shared" si="2"/>
        <v>-0.48085955308717809</v>
      </c>
      <c r="G21" s="191">
        <f t="shared" si="11"/>
        <v>0.9829629131445341</v>
      </c>
      <c r="H21" s="185">
        <f t="shared" si="3"/>
        <v>0.24884594432160881</v>
      </c>
      <c r="I21" s="175">
        <f t="shared" si="4"/>
        <v>1.0461174016165224</v>
      </c>
      <c r="J21" s="2">
        <f t="shared" si="5"/>
        <v>-0.49841972839593535</v>
      </c>
      <c r="K21" s="2">
        <f t="shared" si="6"/>
        <v>0.88616048620696575</v>
      </c>
      <c r="L21" s="2">
        <f t="shared" si="7"/>
        <v>0.88616048620696575</v>
      </c>
      <c r="M21" s="2">
        <f t="shared" si="8"/>
        <v>0.88616048620696575</v>
      </c>
      <c r="N21" s="2">
        <f t="shared" si="9"/>
        <v>0.88616048620696575</v>
      </c>
      <c r="O21" s="20"/>
    </row>
    <row r="22" spans="1:17" x14ac:dyDescent="0.2">
      <c r="A22" s="22"/>
      <c r="B22" s="5">
        <f t="shared" si="10"/>
        <v>2.0943951023931953</v>
      </c>
      <c r="C22" s="70">
        <v>120</v>
      </c>
      <c r="D22" s="5">
        <f t="shared" si="0"/>
        <v>1.594875162046673</v>
      </c>
      <c r="E22" s="2">
        <f t="shared" si="1"/>
        <v>0.75514221314125285</v>
      </c>
      <c r="F22" s="20">
        <f t="shared" si="2"/>
        <v>-0.62488843206569356</v>
      </c>
      <c r="G22" s="191">
        <f t="shared" si="11"/>
        <v>0.93301270189221941</v>
      </c>
      <c r="H22" s="185">
        <f t="shared" si="3"/>
        <v>0.22176638128637188</v>
      </c>
      <c r="I22" s="175">
        <f t="shared" si="4"/>
        <v>0.9864033493229527</v>
      </c>
      <c r="J22" s="2">
        <f t="shared" si="5"/>
        <v>-0.6514569789441631</v>
      </c>
      <c r="K22" s="2">
        <f t="shared" si="6"/>
        <v>0.70455727659579059</v>
      </c>
      <c r="L22" s="2">
        <f t="shared" si="7"/>
        <v>0.70455727659579059</v>
      </c>
      <c r="M22" s="2">
        <f t="shared" si="8"/>
        <v>0.70455727659579059</v>
      </c>
      <c r="N22" s="2">
        <f t="shared" si="9"/>
        <v>0.70455727659579059</v>
      </c>
      <c r="O22" s="20"/>
    </row>
    <row r="23" spans="1:17" x14ac:dyDescent="0.2">
      <c r="A23" s="22"/>
      <c r="B23" s="5">
        <f t="shared" si="10"/>
        <v>2.3561944901923448</v>
      </c>
      <c r="C23" s="70">
        <v>135</v>
      </c>
      <c r="D23" s="5">
        <f t="shared" si="0"/>
        <v>1.7701028441806423</v>
      </c>
      <c r="E23" s="2">
        <f t="shared" si="1"/>
        <v>0.5801066541863571</v>
      </c>
      <c r="F23" s="20">
        <f t="shared" si="2"/>
        <v>-0.70301000289621884</v>
      </c>
      <c r="G23" s="191">
        <f t="shared" si="11"/>
        <v>0.85355339059327373</v>
      </c>
      <c r="H23" s="185">
        <f t="shared" si="3"/>
        <v>0.17960530202677491</v>
      </c>
      <c r="I23" s="175">
        <f t="shared" si="4"/>
        <v>0.89301965652199788</v>
      </c>
      <c r="J23" s="2">
        <f t="shared" si="5"/>
        <v>-0.71518084765852352</v>
      </c>
      <c r="K23" s="2">
        <f t="shared" si="6"/>
        <v>0.49515200158648481</v>
      </c>
      <c r="L23" s="2">
        <f t="shared" si="7"/>
        <v>0.49515200158648481</v>
      </c>
      <c r="M23" s="2">
        <f t="shared" si="8"/>
        <v>0.49515200158648481</v>
      </c>
      <c r="N23" s="2">
        <f t="shared" si="9"/>
        <v>0.49515200158648481</v>
      </c>
      <c r="O23" s="20"/>
    </row>
    <row r="24" spans="1:17" x14ac:dyDescent="0.2">
      <c r="A24" s="22"/>
      <c r="B24" s="5">
        <f t="shared" si="10"/>
        <v>2.6179938779914944</v>
      </c>
      <c r="C24" s="70">
        <v>150</v>
      </c>
      <c r="D24" s="5">
        <f t="shared" si="0"/>
        <v>1.8973984371875523</v>
      </c>
      <c r="E24" s="2">
        <f t="shared" si="1"/>
        <v>0.39089105488200376</v>
      </c>
      <c r="F24" s="20">
        <f t="shared" si="2"/>
        <v>-0.7370375280749405</v>
      </c>
      <c r="G24" s="191">
        <f t="shared" si="11"/>
        <v>0.75</v>
      </c>
      <c r="H24" s="185">
        <f t="shared" si="3"/>
        <v>0.12598815766974239</v>
      </c>
      <c r="I24" s="175">
        <f t="shared" si="4"/>
        <v>0.77419354838709675</v>
      </c>
      <c r="J24" s="2">
        <f t="shared" si="5"/>
        <v>-0.69790614961252251</v>
      </c>
      <c r="K24" s="2">
        <f t="shared" si="6"/>
        <v>0.29316829116150284</v>
      </c>
      <c r="L24" s="2">
        <f t="shared" si="7"/>
        <v>0.29316829116150284</v>
      </c>
      <c r="M24" s="2">
        <f t="shared" si="8"/>
        <v>0.29316829116150284</v>
      </c>
      <c r="N24" s="2">
        <f t="shared" si="9"/>
        <v>0.29316829116150284</v>
      </c>
      <c r="O24" s="20"/>
    </row>
    <row r="25" spans="1:17" x14ac:dyDescent="0.2">
      <c r="A25" s="22"/>
      <c r="B25" s="5">
        <f t="shared" si="10"/>
        <v>2.8797932657906435</v>
      </c>
      <c r="C25" s="70">
        <v>165</v>
      </c>
      <c r="D25" s="5">
        <f t="shared" si="0"/>
        <v>1.9743080212014843</v>
      </c>
      <c r="E25" s="2">
        <f t="shared" si="1"/>
        <v>0.19618779827288754</v>
      </c>
      <c r="F25" s="20">
        <f t="shared" si="2"/>
        <v>-0.74798209536496363</v>
      </c>
      <c r="G25" s="191">
        <f t="shared" si="11"/>
        <v>0.62940952255126048</v>
      </c>
      <c r="H25" s="185">
        <f t="shared" si="3"/>
        <v>6.4840637992104072E-2</v>
      </c>
      <c r="I25" s="175">
        <f t="shared" si="4"/>
        <v>0.63975837579625594</v>
      </c>
      <c r="J25" s="2">
        <f t="shared" si="5"/>
        <v>-0.61867683440363752</v>
      </c>
      <c r="K25" s="2">
        <f t="shared" si="6"/>
        <v>0.12348246844132116</v>
      </c>
      <c r="L25" s="2">
        <f t="shared" si="7"/>
        <v>0.12348246844132116</v>
      </c>
      <c r="M25" s="2">
        <f t="shared" si="8"/>
        <v>0.12348246844132116</v>
      </c>
      <c r="N25" s="2">
        <f t="shared" si="9"/>
        <v>0.12348246844132116</v>
      </c>
      <c r="O25" s="20"/>
    </row>
    <row r="26" spans="1:17" x14ac:dyDescent="0.2">
      <c r="A26" s="22"/>
      <c r="B26" s="76">
        <f t="shared" si="10"/>
        <v>3.1415926535897931</v>
      </c>
      <c r="C26" s="111">
        <v>180</v>
      </c>
      <c r="D26" s="76">
        <f t="shared" si="0"/>
        <v>2</v>
      </c>
      <c r="E26" s="77">
        <f t="shared" si="1"/>
        <v>9.1886134118146501E-17</v>
      </c>
      <c r="F26" s="110">
        <f t="shared" si="2"/>
        <v>-0.75</v>
      </c>
      <c r="G26" s="191">
        <f t="shared" si="11"/>
        <v>0.50000000000000011</v>
      </c>
      <c r="H26" s="187">
        <f t="shared" si="3"/>
        <v>3.06287113727155E-17</v>
      </c>
      <c r="I26" s="177">
        <f t="shared" si="4"/>
        <v>0.50000000000000011</v>
      </c>
      <c r="J26" s="77">
        <f t="shared" si="5"/>
        <v>-0.50000000000000011</v>
      </c>
      <c r="K26" s="77">
        <f t="shared" si="6"/>
        <v>4.5943067059073263E-17</v>
      </c>
      <c r="L26" s="77">
        <f t="shared" si="7"/>
        <v>4.5943067059073263E-17</v>
      </c>
      <c r="M26" s="77">
        <f t="shared" si="8"/>
        <v>4.5943067059073263E-17</v>
      </c>
      <c r="N26" s="77">
        <f t="shared" si="9"/>
        <v>4.5943067059073263E-17</v>
      </c>
      <c r="O26" s="110"/>
    </row>
    <row r="27" spans="1:17" x14ac:dyDescent="0.2">
      <c r="A27" s="22"/>
      <c r="B27" s="5">
        <f t="shared" si="10"/>
        <v>3.4033920413889427</v>
      </c>
      <c r="C27" s="70">
        <v>195</v>
      </c>
      <c r="D27" s="5">
        <f t="shared" si="0"/>
        <v>1.9743080212014852</v>
      </c>
      <c r="E27" s="2">
        <f t="shared" si="1"/>
        <v>-0.19618779827288735</v>
      </c>
      <c r="F27" s="20">
        <f t="shared" si="2"/>
        <v>-0.74798209536496374</v>
      </c>
      <c r="G27" s="191">
        <f t="shared" si="11"/>
        <v>0.37059047744873963</v>
      </c>
      <c r="H27" s="185">
        <f t="shared" si="3"/>
        <v>-6.4840637992104017E-2</v>
      </c>
      <c r="I27" s="175">
        <f t="shared" si="4"/>
        <v>0.37668378606212727</v>
      </c>
      <c r="J27" s="2">
        <f t="shared" si="5"/>
        <v>-0.36427117041186197</v>
      </c>
      <c r="K27" s="2">
        <f t="shared" si="6"/>
        <v>-7.2705329831566343E-2</v>
      </c>
      <c r="L27" s="2">
        <f t="shared" si="7"/>
        <v>-7.2705329831566343E-2</v>
      </c>
      <c r="M27" s="2">
        <f t="shared" si="8"/>
        <v>-7.2705329831566343E-2</v>
      </c>
      <c r="N27" s="2">
        <f t="shared" si="9"/>
        <v>-7.2705329831566343E-2</v>
      </c>
      <c r="O27" s="20"/>
    </row>
    <row r="28" spans="1:17" x14ac:dyDescent="0.2">
      <c r="A28" s="22"/>
      <c r="B28" s="5">
        <f t="shared" si="10"/>
        <v>3.6651914291880923</v>
      </c>
      <c r="C28" s="70">
        <v>210</v>
      </c>
      <c r="D28" s="5">
        <f t="shared" si="0"/>
        <v>1.8973984371875523</v>
      </c>
      <c r="E28" s="2">
        <f t="shared" si="1"/>
        <v>-0.39089105488200393</v>
      </c>
      <c r="F28" s="20">
        <f t="shared" si="2"/>
        <v>-0.7370375280749405</v>
      </c>
      <c r="G28" s="191">
        <f t="shared" si="11"/>
        <v>0.24999999999999994</v>
      </c>
      <c r="H28" s="185">
        <f t="shared" si="3"/>
        <v>-0.12598815766974242</v>
      </c>
      <c r="I28" s="175">
        <f t="shared" si="4"/>
        <v>0.2580645161290322</v>
      </c>
      <c r="J28" s="2">
        <f t="shared" si="5"/>
        <v>-0.23263538320417412</v>
      </c>
      <c r="K28" s="2">
        <f t="shared" si="6"/>
        <v>-9.7722763720500955E-2</v>
      </c>
      <c r="L28" s="2">
        <f t="shared" si="7"/>
        <v>-9.7722763720500955E-2</v>
      </c>
      <c r="M28" s="2">
        <f t="shared" si="8"/>
        <v>-9.7722763720500955E-2</v>
      </c>
      <c r="N28" s="2">
        <f t="shared" si="9"/>
        <v>-9.7722763720500955E-2</v>
      </c>
      <c r="O28" s="20"/>
    </row>
    <row r="29" spans="1:17" x14ac:dyDescent="0.2">
      <c r="A29" s="22"/>
      <c r="B29" s="5">
        <f t="shared" si="10"/>
        <v>3.9269908169872414</v>
      </c>
      <c r="C29" s="70">
        <v>225</v>
      </c>
      <c r="D29" s="5">
        <f t="shared" si="0"/>
        <v>1.7701028441806423</v>
      </c>
      <c r="E29" s="2">
        <f t="shared" si="1"/>
        <v>-0.58010665418635687</v>
      </c>
      <c r="F29" s="20">
        <f t="shared" si="2"/>
        <v>-0.70301000289621884</v>
      </c>
      <c r="G29" s="191">
        <f t="shared" si="11"/>
        <v>0.14644660940672627</v>
      </c>
      <c r="H29" s="185">
        <f t="shared" si="3"/>
        <v>-0.17960530202677488</v>
      </c>
      <c r="I29" s="175">
        <f t="shared" si="4"/>
        <v>0.15321795012764894</v>
      </c>
      <c r="J29" s="2">
        <f t="shared" si="5"/>
        <v>-0.12270563435922992</v>
      </c>
      <c r="K29" s="2">
        <f t="shared" si="6"/>
        <v>-8.4954652599872227E-2</v>
      </c>
      <c r="L29" s="2">
        <f t="shared" si="7"/>
        <v>-8.4954652599872227E-2</v>
      </c>
      <c r="M29" s="2">
        <f t="shared" si="8"/>
        <v>-8.4954652599872227E-2</v>
      </c>
      <c r="N29" s="2">
        <f t="shared" si="9"/>
        <v>-8.4954652599872227E-2</v>
      </c>
      <c r="O29" s="20"/>
    </row>
    <row r="30" spans="1:17" x14ac:dyDescent="0.2">
      <c r="A30" s="22"/>
      <c r="B30" s="5">
        <f t="shared" si="10"/>
        <v>4.1887902047863905</v>
      </c>
      <c r="C30" s="70">
        <v>240</v>
      </c>
      <c r="D30" s="5">
        <f t="shared" si="0"/>
        <v>1.594875162046673</v>
      </c>
      <c r="E30" s="2">
        <f t="shared" si="1"/>
        <v>-0.75514221314125241</v>
      </c>
      <c r="F30" s="20">
        <f t="shared" si="2"/>
        <v>-0.62488843206569389</v>
      </c>
      <c r="G30" s="191">
        <f t="shared" si="11"/>
        <v>6.6987298107780813E-2</v>
      </c>
      <c r="H30" s="185">
        <f t="shared" si="3"/>
        <v>-0.2217663812863718</v>
      </c>
      <c r="I30" s="175">
        <f t="shared" si="4"/>
        <v>7.0820574126806646E-2</v>
      </c>
      <c r="J30" s="2">
        <f t="shared" si="5"/>
        <v>-4.677250670266668E-2</v>
      </c>
      <c r="K30" s="2">
        <f t="shared" si="6"/>
        <v>-5.0584936545462429E-2</v>
      </c>
      <c r="L30" s="2">
        <f t="shared" si="7"/>
        <v>-5.0584936545462429E-2</v>
      </c>
      <c r="M30" s="2">
        <f t="shared" si="8"/>
        <v>-5.0584936545462429E-2</v>
      </c>
      <c r="N30" s="2">
        <f t="shared" si="9"/>
        <v>-5.0584936545462429E-2</v>
      </c>
      <c r="O30" s="20"/>
    </row>
    <row r="31" spans="1:17" x14ac:dyDescent="0.2">
      <c r="A31" s="22"/>
      <c r="B31" s="5">
        <f t="shared" si="10"/>
        <v>4.4505895925855405</v>
      </c>
      <c r="C31" s="70">
        <v>255</v>
      </c>
      <c r="D31" s="5">
        <f t="shared" si="0"/>
        <v>1.3771973095250081</v>
      </c>
      <c r="E31" s="2">
        <f t="shared" si="1"/>
        <v>-0.90151975660211447</v>
      </c>
      <c r="F31" s="20">
        <f t="shared" si="2"/>
        <v>-0.48085955308717793</v>
      </c>
      <c r="G31" s="191">
        <f t="shared" si="11"/>
        <v>1.7037086855465844E-2</v>
      </c>
      <c r="H31" s="185">
        <f t="shared" si="3"/>
        <v>-0.24884594432160881</v>
      </c>
      <c r="I31" s="175">
        <f t="shared" si="4"/>
        <v>1.8131704456009611E-2</v>
      </c>
      <c r="J31" s="2">
        <f t="shared" si="5"/>
        <v>-8.6388001923635559E-3</v>
      </c>
      <c r="K31" s="2">
        <f t="shared" si="6"/>
        <v>-1.5359270395148651E-2</v>
      </c>
      <c r="L31" s="2">
        <f t="shared" si="7"/>
        <v>-1.5359270395148651E-2</v>
      </c>
      <c r="M31" s="2">
        <f t="shared" si="8"/>
        <v>-1.5359270395148651E-2</v>
      </c>
      <c r="N31" s="2">
        <f t="shared" si="9"/>
        <v>-1.5359270395148651E-2</v>
      </c>
      <c r="O31" s="20"/>
    </row>
    <row r="32" spans="1:17" x14ac:dyDescent="0.2">
      <c r="A32" s="22"/>
      <c r="B32" s="24">
        <f t="shared" si="10"/>
        <v>4.7123889803846897</v>
      </c>
      <c r="C32" s="71">
        <v>270</v>
      </c>
      <c r="D32" s="24">
        <f t="shared" si="0"/>
        <v>1.127016653792583</v>
      </c>
      <c r="E32" s="25">
        <f t="shared" si="1"/>
        <v>-1</v>
      </c>
      <c r="F32" s="26">
        <f t="shared" si="2"/>
        <v>-0.25819888974716126</v>
      </c>
      <c r="G32" s="191">
        <f t="shared" si="11"/>
        <v>0</v>
      </c>
      <c r="H32" s="186">
        <f t="shared" si="3"/>
        <v>-0.2581988897471611</v>
      </c>
      <c r="I32" s="176">
        <f t="shared" si="4"/>
        <v>0</v>
      </c>
      <c r="J32" s="25">
        <f t="shared" si="5"/>
        <v>0</v>
      </c>
      <c r="K32" s="25">
        <f t="shared" si="6"/>
        <v>0</v>
      </c>
      <c r="L32" s="25">
        <f t="shared" si="7"/>
        <v>0</v>
      </c>
      <c r="M32" s="25">
        <f t="shared" si="8"/>
        <v>0</v>
      </c>
      <c r="N32" s="25">
        <f t="shared" si="9"/>
        <v>0</v>
      </c>
      <c r="O32" s="26"/>
    </row>
    <row r="33" spans="1:15" x14ac:dyDescent="0.2">
      <c r="A33" s="22"/>
      <c r="B33" s="5">
        <f t="shared" si="10"/>
        <v>4.9741883681838388</v>
      </c>
      <c r="C33" s="70">
        <v>285</v>
      </c>
      <c r="D33" s="5">
        <f t="shared" si="0"/>
        <v>0.85955921931996793</v>
      </c>
      <c r="E33" s="2">
        <f t="shared" si="1"/>
        <v>-1.0303318959760221</v>
      </c>
      <c r="F33" s="20">
        <f t="shared" si="2"/>
        <v>3.6778537117862831E-2</v>
      </c>
      <c r="G33" s="191">
        <f t="shared" si="11"/>
        <v>1.7037086855465788E-2</v>
      </c>
      <c r="H33" s="185">
        <f t="shared" si="3"/>
        <v>-0.24884594432160886</v>
      </c>
      <c r="I33" s="175">
        <f t="shared" si="4"/>
        <v>1.8131704456009552E-2</v>
      </c>
      <c r="J33" s="2">
        <f t="shared" si="5"/>
        <v>1.8024491015718844E-4</v>
      </c>
      <c r="K33" s="2">
        <f t="shared" si="6"/>
        <v>-1.7553854001700231E-2</v>
      </c>
      <c r="L33" s="2">
        <f t="shared" si="7"/>
        <v>-1.7553854001700231E-2</v>
      </c>
      <c r="M33" s="2">
        <f t="shared" si="8"/>
        <v>-1.7553854001700231E-2</v>
      </c>
      <c r="N33" s="2">
        <f t="shared" si="9"/>
        <v>-1.7553854001700231E-2</v>
      </c>
      <c r="O33" s="20"/>
    </row>
    <row r="34" spans="1:15" x14ac:dyDescent="0.2">
      <c r="A34" s="22"/>
      <c r="B34" s="5">
        <f t="shared" si="10"/>
        <v>5.2359877559829888</v>
      </c>
      <c r="C34" s="70">
        <v>300</v>
      </c>
      <c r="D34" s="5">
        <f t="shared" si="0"/>
        <v>0.59487516204667301</v>
      </c>
      <c r="E34" s="2">
        <f t="shared" si="1"/>
        <v>-0.97690859442762457</v>
      </c>
      <c r="F34" s="20">
        <f t="shared" si="2"/>
        <v>0.37511156793430656</v>
      </c>
      <c r="G34" s="191">
        <f t="shared" si="11"/>
        <v>6.6987298107780702E-2</v>
      </c>
      <c r="H34" s="185">
        <f t="shared" si="3"/>
        <v>-0.22176638128637186</v>
      </c>
      <c r="I34" s="175">
        <f t="shared" si="4"/>
        <v>7.0820574126806549E-2</v>
      </c>
      <c r="J34" s="2">
        <f t="shared" si="5"/>
        <v>2.0214791405114133E-2</v>
      </c>
      <c r="K34" s="2">
        <f t="shared" si="6"/>
        <v>-6.5440467238976313E-2</v>
      </c>
      <c r="L34" s="2">
        <f t="shared" si="7"/>
        <v>-6.5440467238976313E-2</v>
      </c>
      <c r="M34" s="2">
        <f t="shared" si="8"/>
        <v>-6.5440467238976313E-2</v>
      </c>
      <c r="N34" s="2">
        <f t="shared" si="9"/>
        <v>-6.5440467238976313E-2</v>
      </c>
      <c r="O34" s="20"/>
    </row>
    <row r="35" spans="1:15" x14ac:dyDescent="0.2">
      <c r="A35" s="22"/>
      <c r="B35" s="5">
        <f t="shared" si="10"/>
        <v>5.497787143782138</v>
      </c>
      <c r="C35" s="70">
        <v>315</v>
      </c>
      <c r="D35" s="5">
        <f t="shared" si="0"/>
        <v>0.35588928180754742</v>
      </c>
      <c r="E35" s="2">
        <f t="shared" si="1"/>
        <v>-0.83410690818673816</v>
      </c>
      <c r="F35" s="20">
        <f t="shared" si="2"/>
        <v>0.71120355947687597</v>
      </c>
      <c r="G35" s="191">
        <f t="shared" si="11"/>
        <v>0.14644660940672616</v>
      </c>
      <c r="H35" s="185">
        <f t="shared" si="3"/>
        <v>-0.17960530202677494</v>
      </c>
      <c r="I35" s="175">
        <f t="shared" si="4"/>
        <v>0.15321795012764883</v>
      </c>
      <c r="J35" s="2">
        <f t="shared" si="5"/>
        <v>8.4401146827317558E-2</v>
      </c>
      <c r="K35" s="2">
        <f t="shared" si="6"/>
        <v>-0.12215212858667523</v>
      </c>
      <c r="L35" s="2">
        <f t="shared" si="7"/>
        <v>-0.12215212858667523</v>
      </c>
      <c r="M35" s="2">
        <f t="shared" si="8"/>
        <v>-0.12215212858667523</v>
      </c>
      <c r="N35" s="2">
        <f t="shared" si="9"/>
        <v>-0.12215212858667523</v>
      </c>
      <c r="O35" s="20"/>
    </row>
    <row r="36" spans="1:15" x14ac:dyDescent="0.2">
      <c r="A36" s="22"/>
      <c r="B36" s="5">
        <f t="shared" si="10"/>
        <v>5.7595865315812871</v>
      </c>
      <c r="C36" s="70">
        <v>330</v>
      </c>
      <c r="D36" s="5">
        <f t="shared" si="0"/>
        <v>0.16534762961867555</v>
      </c>
      <c r="E36" s="2">
        <f t="shared" si="1"/>
        <v>-0.60910894511799674</v>
      </c>
      <c r="F36" s="20">
        <f t="shared" si="2"/>
        <v>0.99501327949393636</v>
      </c>
      <c r="G36" s="191">
        <f t="shared" si="11"/>
        <v>0.24999999999999978</v>
      </c>
      <c r="H36" s="185">
        <f t="shared" si="3"/>
        <v>-0.12598815766974253</v>
      </c>
      <c r="I36" s="175">
        <f t="shared" si="4"/>
        <v>0.25806451612903203</v>
      </c>
      <c r="J36" s="2">
        <f t="shared" si="5"/>
        <v>0.20037731868804487</v>
      </c>
      <c r="K36" s="2">
        <f t="shared" si="6"/>
        <v>-0.15227723627949905</v>
      </c>
      <c r="L36" s="2">
        <f t="shared" si="7"/>
        <v>-0.15227723627949905</v>
      </c>
      <c r="M36" s="2">
        <f t="shared" si="8"/>
        <v>-0.15227723627949905</v>
      </c>
      <c r="N36" s="2">
        <f t="shared" si="9"/>
        <v>-0.15227723627949905</v>
      </c>
      <c r="O36" s="20"/>
    </row>
    <row r="37" spans="1:15" x14ac:dyDescent="0.2">
      <c r="A37" s="22"/>
      <c r="B37" s="5">
        <f t="shared" si="10"/>
        <v>6.0213859193804371</v>
      </c>
      <c r="C37" s="70">
        <v>345</v>
      </c>
      <c r="D37" s="5">
        <f t="shared" si="0"/>
        <v>4.2456368623347895E-2</v>
      </c>
      <c r="E37" s="2">
        <f t="shared" si="1"/>
        <v>-0.32145029193215408</v>
      </c>
      <c r="F37" s="20">
        <f t="shared" si="2"/>
        <v>1.183869557213173</v>
      </c>
      <c r="G37" s="191">
        <f t="shared" si="11"/>
        <v>0.37059047744873963</v>
      </c>
      <c r="H37" s="185">
        <f t="shared" si="3"/>
        <v>-6.4840637992103989E-2</v>
      </c>
      <c r="I37" s="175">
        <f t="shared" si="4"/>
        <v>0.37668378606212721</v>
      </c>
      <c r="J37" s="2">
        <f t="shared" si="5"/>
        <v>0.35165465587720635</v>
      </c>
      <c r="K37" s="2">
        <f t="shared" si="6"/>
        <v>-0.11912641716317371</v>
      </c>
      <c r="L37" s="2">
        <f t="shared" si="7"/>
        <v>-0.11912641716317371</v>
      </c>
      <c r="M37" s="2">
        <f t="shared" si="8"/>
        <v>-0.11912641716317371</v>
      </c>
      <c r="N37" s="2">
        <f t="shared" si="9"/>
        <v>-0.11912641716317371</v>
      </c>
      <c r="O37" s="20"/>
    </row>
    <row r="38" spans="1:15" ht="13.5" thickBot="1" x14ac:dyDescent="0.25">
      <c r="A38" s="22"/>
      <c r="B38" s="6">
        <f t="shared" si="10"/>
        <v>6.2831853071795862</v>
      </c>
      <c r="C38" s="73">
        <v>360</v>
      </c>
      <c r="D38" s="6">
        <f t="shared" si="0"/>
        <v>0</v>
      </c>
      <c r="E38" s="7">
        <f t="shared" si="1"/>
        <v>-3.06287113727155E-16</v>
      </c>
      <c r="F38" s="104">
        <f t="shared" si="2"/>
        <v>1.25</v>
      </c>
      <c r="G38" s="191">
        <f t="shared" si="11"/>
        <v>0.49999999999999989</v>
      </c>
      <c r="H38" s="188">
        <f t="shared" si="3"/>
        <v>-6.1257422745431001E-17</v>
      </c>
      <c r="I38" s="178">
        <f>$G38/((1-D$6^2*(E$6+SIN($B38)^2)^0.5))</f>
        <v>0.49999999999999989</v>
      </c>
      <c r="J38" s="7">
        <f t="shared" si="5"/>
        <v>0.49999999999999989</v>
      </c>
      <c r="K38" s="103">
        <f t="shared" ref="K38" si="12">$G38*(SIN($B38)+D$6*COS($B38)*(E$6+SIN($B38))/(1-D$6^2*(E$6+SIN($B38))^2)^0.5)</f>
        <v>-1.5314355686357748E-16</v>
      </c>
      <c r="L38" s="7">
        <f t="shared" si="7"/>
        <v>-1.5314355686357748E-16</v>
      </c>
      <c r="M38" s="7">
        <f t="shared" si="8"/>
        <v>-1.5314355686357748E-16</v>
      </c>
      <c r="N38" s="7">
        <f t="shared" si="9"/>
        <v>-1.5314355686357748E-16</v>
      </c>
      <c r="O38" s="104"/>
    </row>
    <row r="39" spans="1:15" x14ac:dyDescent="0.2">
      <c r="M39" s="113" t="s">
        <v>26</v>
      </c>
      <c r="N39" s="112" t="s">
        <v>27</v>
      </c>
    </row>
    <row r="64" spans="1:4" x14ac:dyDescent="0.2">
      <c r="A64" s="92"/>
      <c r="B64" s="92"/>
      <c r="C64" s="92"/>
      <c r="D64" s="92"/>
    </row>
  </sheetData>
  <sheetProtection password="CECE" sheet="1" objects="1" scenarios="1"/>
  <customSheetViews>
    <customSheetView guid="{43BF05FC-3742-46CC-9529-F045A8829A34}" scale="110" state="hidden" topLeftCell="D1">
      <selection activeCell="S10" sqref="S10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D11:F11"/>
  </mergeCell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Titel</vt:lpstr>
      <vt:lpstr>Formula</vt:lpstr>
      <vt:lpstr>KInematic-Calc</vt:lpstr>
      <vt:lpstr>Forces-Calc</vt:lpstr>
      <vt:lpstr>'KInematic-Calc'!Druckbereich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cp:lastPrinted>2019-03-27T15:28:22Z</cp:lastPrinted>
  <dcterms:created xsi:type="dcterms:W3CDTF">2019-03-17T10:32:11Z</dcterms:created>
  <dcterms:modified xsi:type="dcterms:W3CDTF">2019-04-14T16:22:58Z</dcterms:modified>
</cp:coreProperties>
</file>