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ECE" lockStructure="1"/>
  <bookViews>
    <workbookView xWindow="480" yWindow="120" windowWidth="27870" windowHeight="12090" firstSheet="1" activeTab="1"/>
  </bookViews>
  <sheets>
    <sheet name="dimless-24-Dreieck(alt)" sheetId="2" state="hidden" r:id="rId1"/>
    <sheet name="Titel" sheetId="10" r:id="rId2"/>
    <sheet name="dimless-24-free" sheetId="9" r:id="rId3"/>
    <sheet name="dimless-trapece-fix" sheetId="7" r:id="rId4"/>
    <sheet name="dimless-24-sin-fix " sheetId="5" r:id="rId5"/>
    <sheet name="dimless-triangle-fix" sheetId="6" r:id="rId6"/>
    <sheet name="info" sheetId="4" r:id="rId7"/>
  </sheets>
  <calcPr calcId="145621"/>
</workbook>
</file>

<file path=xl/calcChain.xml><?xml version="1.0" encoding="utf-8"?>
<calcChain xmlns="http://schemas.openxmlformats.org/spreadsheetml/2006/main">
  <c r="F40" i="4" l="1"/>
  <c r="E38" i="4"/>
  <c r="F38" i="4" s="1"/>
  <c r="M8" i="9"/>
  <c r="G8" i="7" l="1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13" i="9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13" i="5"/>
  <c r="L30" i="4"/>
  <c r="B30" i="4"/>
  <c r="B31" i="4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13" i="7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13" i="6"/>
  <c r="F8" i="9"/>
  <c r="H30" i="4" l="1"/>
  <c r="K30" i="4" s="1"/>
  <c r="D38" i="9" l="1"/>
  <c r="C37" i="9"/>
  <c r="E37" i="9" s="1"/>
  <c r="C36" i="9"/>
  <c r="E36" i="9" s="1"/>
  <c r="C35" i="9"/>
  <c r="E35" i="9" s="1"/>
  <c r="C34" i="9"/>
  <c r="E34" i="9" s="1"/>
  <c r="C33" i="9"/>
  <c r="E33" i="9" s="1"/>
  <c r="C32" i="9"/>
  <c r="E32" i="9" s="1"/>
  <c r="C31" i="9"/>
  <c r="E31" i="9" s="1"/>
  <c r="C30" i="9"/>
  <c r="E30" i="9" s="1"/>
  <c r="C29" i="9"/>
  <c r="E29" i="9" s="1"/>
  <c r="C28" i="9"/>
  <c r="E28" i="9" s="1"/>
  <c r="C27" i="9"/>
  <c r="E27" i="9" s="1"/>
  <c r="C26" i="9"/>
  <c r="E26" i="9" s="1"/>
  <c r="C25" i="9"/>
  <c r="E25" i="9" s="1"/>
  <c r="C24" i="9"/>
  <c r="E24" i="9" s="1"/>
  <c r="C23" i="9"/>
  <c r="E23" i="9" s="1"/>
  <c r="C22" i="9"/>
  <c r="E22" i="9" s="1"/>
  <c r="C21" i="9"/>
  <c r="E21" i="9" s="1"/>
  <c r="C20" i="9"/>
  <c r="E20" i="9" s="1"/>
  <c r="C19" i="9"/>
  <c r="E19" i="9" s="1"/>
  <c r="C18" i="9"/>
  <c r="E18" i="9" s="1"/>
  <c r="C17" i="9"/>
  <c r="E17" i="9" s="1"/>
  <c r="C16" i="9"/>
  <c r="E16" i="9" s="1"/>
  <c r="C15" i="9"/>
  <c r="E15" i="9" s="1"/>
  <c r="C14" i="9"/>
  <c r="E14" i="9" s="1"/>
  <c r="C13" i="9"/>
  <c r="E13" i="9" s="1"/>
  <c r="J9" i="9"/>
  <c r="H8" i="9"/>
  <c r="J8" i="9" s="1"/>
  <c r="O8" i="9" s="1"/>
  <c r="G8" i="9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11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" i="4"/>
  <c r="C10" i="4"/>
  <c r="C3" i="4"/>
  <c r="C4" i="4"/>
  <c r="C5" i="4"/>
  <c r="C6" i="4"/>
  <c r="C7" i="4"/>
  <c r="C8" i="4"/>
  <c r="C9" i="4"/>
  <c r="C2" i="4"/>
  <c r="D20" i="4"/>
  <c r="D21" i="4"/>
  <c r="D22" i="4"/>
  <c r="D23" i="4"/>
  <c r="D24" i="4"/>
  <c r="D25" i="4"/>
  <c r="D26" i="4"/>
  <c r="D19" i="4"/>
  <c r="D11" i="4"/>
  <c r="D12" i="4"/>
  <c r="D13" i="4"/>
  <c r="D14" i="4"/>
  <c r="D15" i="4"/>
  <c r="D16" i="4"/>
  <c r="D17" i="4"/>
  <c r="D18" i="4"/>
  <c r="D10" i="4"/>
  <c r="D3" i="4"/>
  <c r="D4" i="4"/>
  <c r="D5" i="4"/>
  <c r="D6" i="4"/>
  <c r="D7" i="4"/>
  <c r="D8" i="4"/>
  <c r="D9" i="4"/>
  <c r="D2" i="4"/>
  <c r="D38" i="6"/>
  <c r="D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H8" i="7"/>
  <c r="J8" i="7" s="1"/>
  <c r="O8" i="7" s="1"/>
  <c r="P8" i="9" l="1"/>
  <c r="K8" i="9"/>
  <c r="I13" i="9"/>
  <c r="AN13" i="9" s="1"/>
  <c r="I18" i="9"/>
  <c r="AN18" i="9" s="1"/>
  <c r="I14" i="9"/>
  <c r="AN14" i="9" s="1"/>
  <c r="I15" i="9"/>
  <c r="AN15" i="9" s="1"/>
  <c r="I16" i="9"/>
  <c r="AN16" i="9" s="1"/>
  <c r="I17" i="9"/>
  <c r="AN17" i="9" s="1"/>
  <c r="I36" i="9"/>
  <c r="AN36" i="9" s="1"/>
  <c r="I35" i="9"/>
  <c r="AN35" i="9" s="1"/>
  <c r="I34" i="9"/>
  <c r="AN34" i="9" s="1"/>
  <c r="I33" i="9"/>
  <c r="AN33" i="9" s="1"/>
  <c r="I32" i="9"/>
  <c r="AN32" i="9" s="1"/>
  <c r="I31" i="9"/>
  <c r="AN31" i="9" s="1"/>
  <c r="I30" i="9"/>
  <c r="AN30" i="9" s="1"/>
  <c r="I29" i="9"/>
  <c r="AN29" i="9" s="1"/>
  <c r="I28" i="9"/>
  <c r="AN28" i="9" s="1"/>
  <c r="I27" i="9"/>
  <c r="AN27" i="9" s="1"/>
  <c r="I26" i="9"/>
  <c r="AN26" i="9" s="1"/>
  <c r="I25" i="9"/>
  <c r="AN25" i="9" s="1"/>
  <c r="I24" i="9"/>
  <c r="AN24" i="9" s="1"/>
  <c r="I23" i="9"/>
  <c r="AN23" i="9" s="1"/>
  <c r="I22" i="9"/>
  <c r="AN22" i="9" s="1"/>
  <c r="I21" i="9"/>
  <c r="AN21" i="9" s="1"/>
  <c r="I20" i="9"/>
  <c r="AN20" i="9" s="1"/>
  <c r="I19" i="9"/>
  <c r="AN19" i="9" s="1"/>
  <c r="I14" i="7"/>
  <c r="AN14" i="7" s="1"/>
  <c r="J9" i="5"/>
  <c r="M12" i="9" l="1"/>
  <c r="N12" i="9"/>
  <c r="R12" i="9"/>
  <c r="V12" i="9"/>
  <c r="Z12" i="9"/>
  <c r="AD12" i="9"/>
  <c r="AH12" i="9"/>
  <c r="AL12" i="9"/>
  <c r="K12" i="9"/>
  <c r="O12" i="9"/>
  <c r="S12" i="9"/>
  <c r="W12" i="9"/>
  <c r="AA12" i="9"/>
  <c r="AE12" i="9"/>
  <c r="AI12" i="9"/>
  <c r="AM12" i="9"/>
  <c r="L12" i="9"/>
  <c r="P12" i="9"/>
  <c r="T12" i="9"/>
  <c r="X12" i="9"/>
  <c r="AB12" i="9"/>
  <c r="AF12" i="9"/>
  <c r="AJ12" i="9"/>
  <c r="J12" i="9"/>
  <c r="Q12" i="9"/>
  <c r="U12" i="9"/>
  <c r="Y12" i="9"/>
  <c r="AC12" i="9"/>
  <c r="AG12" i="9"/>
  <c r="AK12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L8" i="9"/>
  <c r="G18" i="9"/>
  <c r="G17" i="9"/>
  <c r="G16" i="9"/>
  <c r="G15" i="9"/>
  <c r="G14" i="9"/>
  <c r="G13" i="9"/>
  <c r="I16" i="7"/>
  <c r="AN16" i="7" s="1"/>
  <c r="I15" i="7"/>
  <c r="AN15" i="7" s="1"/>
  <c r="K8" i="7"/>
  <c r="P8" i="7"/>
  <c r="I25" i="7"/>
  <c r="AN25" i="7" s="1"/>
  <c r="I20" i="7"/>
  <c r="AN20" i="7" s="1"/>
  <c r="I19" i="7"/>
  <c r="AN19" i="7" s="1"/>
  <c r="I23" i="7"/>
  <c r="AN23" i="7" s="1"/>
  <c r="I22" i="7"/>
  <c r="AN22" i="7" s="1"/>
  <c r="I29" i="7"/>
  <c r="AN29" i="7" s="1"/>
  <c r="I36" i="7"/>
  <c r="AN36" i="7" s="1"/>
  <c r="I30" i="7"/>
  <c r="AN30" i="7" s="1"/>
  <c r="I13" i="7"/>
  <c r="AN13" i="7" s="1"/>
  <c r="I24" i="7"/>
  <c r="AN24" i="7" s="1"/>
  <c r="I26" i="7"/>
  <c r="AN26" i="7" s="1"/>
  <c r="I33" i="7"/>
  <c r="AN33" i="7" s="1"/>
  <c r="I27" i="7"/>
  <c r="AN27" i="7" s="1"/>
  <c r="I34" i="7"/>
  <c r="AN34" i="7" s="1"/>
  <c r="I21" i="7"/>
  <c r="AN21" i="7" s="1"/>
  <c r="I28" i="7"/>
  <c r="AN28" i="7" s="1"/>
  <c r="I31" i="7"/>
  <c r="AN31" i="7" s="1"/>
  <c r="I18" i="7"/>
  <c r="AN18" i="7" s="1"/>
  <c r="I32" i="7"/>
  <c r="AN32" i="7" s="1"/>
  <c r="I35" i="7"/>
  <c r="AN35" i="7" s="1"/>
  <c r="I17" i="7"/>
  <c r="AN17" i="7" s="1"/>
  <c r="G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H8" i="6"/>
  <c r="J8" i="6" s="1"/>
  <c r="O8" i="6" s="1"/>
  <c r="L31" i="4"/>
  <c r="H31" i="4"/>
  <c r="I31" i="4" s="1"/>
  <c r="G15" i="7" l="1"/>
  <c r="G30" i="7"/>
  <c r="G34" i="7"/>
  <c r="G27" i="7"/>
  <c r="G23" i="7"/>
  <c r="G29" i="7"/>
  <c r="G13" i="7"/>
  <c r="G24" i="7"/>
  <c r="G18" i="7"/>
  <c r="G31" i="7"/>
  <c r="G16" i="7"/>
  <c r="G17" i="7"/>
  <c r="G22" i="7"/>
  <c r="G25" i="7"/>
  <c r="G32" i="7"/>
  <c r="G35" i="7"/>
  <c r="G14" i="7"/>
  <c r="G21" i="7"/>
  <c r="G28" i="7"/>
  <c r="G33" i="7"/>
  <c r="L8" i="7"/>
  <c r="G19" i="7"/>
  <c r="G26" i="7"/>
  <c r="G20" i="7"/>
  <c r="G36" i="7"/>
  <c r="I15" i="6"/>
  <c r="AN15" i="6" s="1"/>
  <c r="I23" i="6"/>
  <c r="AN23" i="6" s="1"/>
  <c r="K31" i="4"/>
  <c r="I30" i="4"/>
  <c r="U38" i="2"/>
  <c r="N7" i="2"/>
  <c r="M8" i="7" l="1"/>
  <c r="J12" i="7" s="1"/>
  <c r="M9" i="7"/>
  <c r="AE26" i="9"/>
  <c r="AE25" i="9"/>
  <c r="AE24" i="9"/>
  <c r="AE23" i="9"/>
  <c r="AE22" i="9"/>
  <c r="AE21" i="9"/>
  <c r="AE20" i="9"/>
  <c r="AE36" i="9"/>
  <c r="AE35" i="9"/>
  <c r="AE34" i="9"/>
  <c r="AE33" i="9"/>
  <c r="AE32" i="9"/>
  <c r="AE31" i="9"/>
  <c r="AE30" i="9"/>
  <c r="AE29" i="9"/>
  <c r="AE28" i="9"/>
  <c r="AE27" i="9"/>
  <c r="AE19" i="9"/>
  <c r="AE17" i="9"/>
  <c r="AE16" i="9"/>
  <c r="AE15" i="9"/>
  <c r="AE14" i="9"/>
  <c r="AE13" i="9"/>
  <c r="AE18" i="9"/>
  <c r="AF36" i="9"/>
  <c r="AF35" i="9"/>
  <c r="AF34" i="9"/>
  <c r="AF33" i="9"/>
  <c r="AF32" i="9"/>
  <c r="AF31" i="9"/>
  <c r="AF30" i="9"/>
  <c r="AF29" i="9"/>
  <c r="AF28" i="9"/>
  <c r="AF27" i="9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S27" i="9"/>
  <c r="S26" i="9"/>
  <c r="S25" i="9"/>
  <c r="S24" i="9"/>
  <c r="S23" i="9"/>
  <c r="S22" i="9"/>
  <c r="S21" i="9"/>
  <c r="S20" i="9"/>
  <c r="S19" i="9"/>
  <c r="S18" i="9"/>
  <c r="S36" i="9"/>
  <c r="S35" i="9"/>
  <c r="S34" i="9"/>
  <c r="S33" i="9"/>
  <c r="S32" i="9"/>
  <c r="S31" i="9"/>
  <c r="S30" i="9"/>
  <c r="S29" i="9"/>
  <c r="S28" i="9"/>
  <c r="S17" i="9"/>
  <c r="S16" i="9"/>
  <c r="S15" i="9"/>
  <c r="S14" i="9"/>
  <c r="S13" i="9"/>
  <c r="AI26" i="9"/>
  <c r="AI25" i="9"/>
  <c r="AI24" i="9"/>
  <c r="AI23" i="9"/>
  <c r="AI22" i="9"/>
  <c r="AI21" i="9"/>
  <c r="AI20" i="9"/>
  <c r="AI19" i="9"/>
  <c r="AI18" i="9"/>
  <c r="AI36" i="9"/>
  <c r="AI35" i="9"/>
  <c r="AI34" i="9"/>
  <c r="AI33" i="9"/>
  <c r="AI32" i="9"/>
  <c r="AI31" i="9"/>
  <c r="AI30" i="9"/>
  <c r="AI29" i="9"/>
  <c r="AI28" i="9"/>
  <c r="AI27" i="9"/>
  <c r="AI17" i="9"/>
  <c r="AI16" i="9"/>
  <c r="AI15" i="9"/>
  <c r="AI14" i="9"/>
  <c r="AI13" i="9"/>
  <c r="T36" i="9"/>
  <c r="T35" i="9"/>
  <c r="T34" i="9"/>
  <c r="T33" i="9"/>
  <c r="T32" i="9"/>
  <c r="T31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AJ36" i="9"/>
  <c r="AJ35" i="9"/>
  <c r="AJ34" i="9"/>
  <c r="AJ33" i="9"/>
  <c r="AJ32" i="9"/>
  <c r="AJ31" i="9"/>
  <c r="AJ30" i="9"/>
  <c r="AJ29" i="9"/>
  <c r="AJ28" i="9"/>
  <c r="AJ27" i="9"/>
  <c r="AJ26" i="9"/>
  <c r="AJ25" i="9"/>
  <c r="AJ24" i="9"/>
  <c r="AJ23" i="9"/>
  <c r="AJ22" i="9"/>
  <c r="AJ21" i="9"/>
  <c r="AJ20" i="9"/>
  <c r="AJ19" i="9"/>
  <c r="AJ18" i="9"/>
  <c r="AJ17" i="9"/>
  <c r="AJ16" i="9"/>
  <c r="AJ15" i="9"/>
  <c r="AJ14" i="9"/>
  <c r="AJ13" i="9"/>
  <c r="Y33" i="9"/>
  <c r="Y29" i="9"/>
  <c r="Y34" i="9"/>
  <c r="Y30" i="9"/>
  <c r="Y35" i="9"/>
  <c r="Y31" i="9"/>
  <c r="Y36" i="9"/>
  <c r="Y32" i="9"/>
  <c r="Y28" i="9"/>
  <c r="Y23" i="9"/>
  <c r="Y19" i="9"/>
  <c r="Y16" i="9"/>
  <c r="Y27" i="9"/>
  <c r="Y24" i="9"/>
  <c r="Y20" i="9"/>
  <c r="Y18" i="9"/>
  <c r="Y17" i="9"/>
  <c r="Y13" i="9"/>
  <c r="Y26" i="9"/>
  <c r="Y21" i="9"/>
  <c r="Y14" i="9"/>
  <c r="Y25" i="9"/>
  <c r="Y22" i="9"/>
  <c r="Y15" i="9"/>
  <c r="J36" i="9"/>
  <c r="J35" i="9"/>
  <c r="J34" i="9"/>
  <c r="J33" i="9"/>
  <c r="J32" i="9"/>
  <c r="J31" i="9"/>
  <c r="J30" i="9"/>
  <c r="J29" i="9"/>
  <c r="J28" i="9"/>
  <c r="J18" i="9"/>
  <c r="J17" i="9"/>
  <c r="J16" i="9"/>
  <c r="J15" i="9"/>
  <c r="J14" i="9"/>
  <c r="J26" i="9"/>
  <c r="J24" i="9"/>
  <c r="J22" i="9"/>
  <c r="J20" i="9"/>
  <c r="J27" i="9"/>
  <c r="J25" i="9"/>
  <c r="J23" i="9"/>
  <c r="J21" i="9"/>
  <c r="J19" i="9"/>
  <c r="J13" i="9"/>
  <c r="Z36" i="9"/>
  <c r="Z35" i="9"/>
  <c r="Z34" i="9"/>
  <c r="Z33" i="9"/>
  <c r="Z32" i="9"/>
  <c r="Z31" i="9"/>
  <c r="Z30" i="9"/>
  <c r="Z29" i="9"/>
  <c r="Z28" i="9"/>
  <c r="Z27" i="9"/>
  <c r="Z25" i="9"/>
  <c r="Z23" i="9"/>
  <c r="Z21" i="9"/>
  <c r="Z19" i="9"/>
  <c r="Z17" i="9"/>
  <c r="Z16" i="9"/>
  <c r="Z15" i="9"/>
  <c r="Z14" i="9"/>
  <c r="Z13" i="9"/>
  <c r="Z26" i="9"/>
  <c r="Z24" i="9"/>
  <c r="Z22" i="9"/>
  <c r="Z20" i="9"/>
  <c r="Z18" i="9"/>
  <c r="W27" i="9"/>
  <c r="W26" i="9"/>
  <c r="W25" i="9"/>
  <c r="W24" i="9"/>
  <c r="W23" i="9"/>
  <c r="W22" i="9"/>
  <c r="W21" i="9"/>
  <c r="W36" i="9"/>
  <c r="W35" i="9"/>
  <c r="W34" i="9"/>
  <c r="W33" i="9"/>
  <c r="W32" i="9"/>
  <c r="W31" i="9"/>
  <c r="W30" i="9"/>
  <c r="W29" i="9"/>
  <c r="W28" i="9"/>
  <c r="W17" i="9"/>
  <c r="W16" i="9"/>
  <c r="W15" i="9"/>
  <c r="W14" i="9"/>
  <c r="W13" i="9"/>
  <c r="W20" i="9"/>
  <c r="W18" i="9"/>
  <c r="W19" i="9"/>
  <c r="AM26" i="9"/>
  <c r="AM25" i="9"/>
  <c r="AM24" i="9"/>
  <c r="AM23" i="9"/>
  <c r="AM22" i="9"/>
  <c r="AM21" i="9"/>
  <c r="AM20" i="9"/>
  <c r="AM36" i="9"/>
  <c r="AM35" i="9"/>
  <c r="AM34" i="9"/>
  <c r="AM33" i="9"/>
  <c r="AM32" i="9"/>
  <c r="AM31" i="9"/>
  <c r="AM30" i="9"/>
  <c r="AM29" i="9"/>
  <c r="AM28" i="9"/>
  <c r="AM27" i="9"/>
  <c r="AM19" i="9"/>
  <c r="AM17" i="9"/>
  <c r="AM16" i="9"/>
  <c r="AM15" i="9"/>
  <c r="AM14" i="9"/>
  <c r="AM13" i="9"/>
  <c r="AM18" i="9"/>
  <c r="M34" i="9"/>
  <c r="M30" i="9"/>
  <c r="M35" i="9"/>
  <c r="M31" i="9"/>
  <c r="M28" i="9"/>
  <c r="M25" i="9"/>
  <c r="M36" i="9"/>
  <c r="M32" i="9"/>
  <c r="M33" i="9"/>
  <c r="M29" i="9"/>
  <c r="M26" i="9"/>
  <c r="M24" i="9"/>
  <c r="M20" i="9"/>
  <c r="M13" i="9"/>
  <c r="M21" i="9"/>
  <c r="M18" i="9"/>
  <c r="M14" i="9"/>
  <c r="M17" i="9"/>
  <c r="M22" i="9"/>
  <c r="M15" i="9"/>
  <c r="M27" i="9"/>
  <c r="M23" i="9"/>
  <c r="M19" i="9"/>
  <c r="M16" i="9"/>
  <c r="AC34" i="9"/>
  <c r="AC30" i="9"/>
  <c r="AC35" i="9"/>
  <c r="AC31" i="9"/>
  <c r="AC25" i="9"/>
  <c r="AC36" i="9"/>
  <c r="AC32" i="9"/>
  <c r="AC28" i="9"/>
  <c r="AC33" i="9"/>
  <c r="AC29" i="9"/>
  <c r="AC24" i="9"/>
  <c r="AC20" i="9"/>
  <c r="AC18" i="9"/>
  <c r="AC17" i="9"/>
  <c r="AC26" i="9"/>
  <c r="AC21" i="9"/>
  <c r="AC14" i="9"/>
  <c r="AC22" i="9"/>
  <c r="AC15" i="9"/>
  <c r="AC23" i="9"/>
  <c r="AC19" i="9"/>
  <c r="AC27" i="9"/>
  <c r="AC16" i="9"/>
  <c r="AC13" i="9"/>
  <c r="N36" i="9"/>
  <c r="N35" i="9"/>
  <c r="N34" i="9"/>
  <c r="N33" i="9"/>
  <c r="N32" i="9"/>
  <c r="N31" i="9"/>
  <c r="N30" i="9"/>
  <c r="N29" i="9"/>
  <c r="N28" i="9"/>
  <c r="N26" i="9"/>
  <c r="N24" i="9"/>
  <c r="N22" i="9"/>
  <c r="N20" i="9"/>
  <c r="N27" i="9"/>
  <c r="N25" i="9"/>
  <c r="N23" i="9"/>
  <c r="N21" i="9"/>
  <c r="N19" i="9"/>
  <c r="N18" i="9"/>
  <c r="N17" i="9"/>
  <c r="N16" i="9"/>
  <c r="N15" i="9"/>
  <c r="N14" i="9"/>
  <c r="N13" i="9"/>
  <c r="AD36" i="9"/>
  <c r="AD35" i="9"/>
  <c r="AD34" i="9"/>
  <c r="AD33" i="9"/>
  <c r="AD32" i="9"/>
  <c r="AD31" i="9"/>
  <c r="AD30" i="9"/>
  <c r="AD29" i="9"/>
  <c r="AD28" i="9"/>
  <c r="AD27" i="9"/>
  <c r="AD26" i="9"/>
  <c r="AD24" i="9"/>
  <c r="AD22" i="9"/>
  <c r="AD20" i="9"/>
  <c r="AD18" i="9"/>
  <c r="AD25" i="9"/>
  <c r="AD23" i="9"/>
  <c r="AD21" i="9"/>
  <c r="AD19" i="9"/>
  <c r="AD17" i="9"/>
  <c r="AD16" i="9"/>
  <c r="AD15" i="9"/>
  <c r="AD14" i="9"/>
  <c r="AD13" i="9"/>
  <c r="X36" i="9"/>
  <c r="X35" i="9"/>
  <c r="X34" i="9"/>
  <c r="X33" i="9"/>
  <c r="X32" i="9"/>
  <c r="X31" i="9"/>
  <c r="X30" i="9"/>
  <c r="X29" i="9"/>
  <c r="X28" i="9"/>
  <c r="X27" i="9"/>
  <c r="X26" i="9"/>
  <c r="X25" i="9"/>
  <c r="X24" i="9"/>
  <c r="X23" i="9"/>
  <c r="X22" i="9"/>
  <c r="X21" i="9"/>
  <c r="X20" i="9"/>
  <c r="X19" i="9"/>
  <c r="X17" i="9"/>
  <c r="X16" i="9"/>
  <c r="X15" i="9"/>
  <c r="X14" i="9"/>
  <c r="X13" i="9"/>
  <c r="X18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2" i="9"/>
  <c r="K19" i="9"/>
  <c r="K23" i="9"/>
  <c r="K21" i="9"/>
  <c r="K20" i="9"/>
  <c r="K18" i="9"/>
  <c r="K17" i="9"/>
  <c r="K16" i="9"/>
  <c r="K15" i="9"/>
  <c r="K14" i="9"/>
  <c r="K13" i="9"/>
  <c r="AA36" i="9"/>
  <c r="AA35" i="9"/>
  <c r="AA34" i="9"/>
  <c r="AA33" i="9"/>
  <c r="AA32" i="9"/>
  <c r="AA31" i="9"/>
  <c r="AA30" i="9"/>
  <c r="AA29" i="9"/>
  <c r="AA28" i="9"/>
  <c r="AA27" i="9"/>
  <c r="AA26" i="9"/>
  <c r="AA25" i="9"/>
  <c r="AA24" i="9"/>
  <c r="AA22" i="9"/>
  <c r="AA20" i="9"/>
  <c r="AA18" i="9"/>
  <c r="AA23" i="9"/>
  <c r="AA21" i="9"/>
  <c r="AA19" i="9"/>
  <c r="AA17" i="9"/>
  <c r="AA16" i="9"/>
  <c r="AA15" i="9"/>
  <c r="AA14" i="9"/>
  <c r="AA13" i="9"/>
  <c r="L36" i="9"/>
  <c r="L35" i="9"/>
  <c r="L34" i="9"/>
  <c r="L33" i="9"/>
  <c r="L32" i="9"/>
  <c r="L31" i="9"/>
  <c r="L30" i="9"/>
  <c r="L29" i="9"/>
  <c r="L17" i="9"/>
  <c r="L15" i="9"/>
  <c r="L18" i="9"/>
  <c r="L13" i="9"/>
  <c r="L28" i="9"/>
  <c r="L27" i="9"/>
  <c r="L26" i="9"/>
  <c r="L25" i="9"/>
  <c r="L24" i="9"/>
  <c r="L23" i="9"/>
  <c r="L22" i="9"/>
  <c r="L21" i="9"/>
  <c r="L20" i="9"/>
  <c r="L19" i="9"/>
  <c r="L16" i="9"/>
  <c r="L14" i="9"/>
  <c r="AB36" i="9"/>
  <c r="AB35" i="9"/>
  <c r="AB34" i="9"/>
  <c r="AB33" i="9"/>
  <c r="AB32" i="9"/>
  <c r="AB31" i="9"/>
  <c r="AB30" i="9"/>
  <c r="AB29" i="9"/>
  <c r="AB28" i="9"/>
  <c r="AB27" i="9"/>
  <c r="AB16" i="9"/>
  <c r="AB14" i="9"/>
  <c r="AB15" i="9"/>
  <c r="AB13" i="9"/>
  <c r="AB26" i="9"/>
  <c r="AB25" i="9"/>
  <c r="AB24" i="9"/>
  <c r="AB23" i="9"/>
  <c r="AB22" i="9"/>
  <c r="AB21" i="9"/>
  <c r="AB20" i="9"/>
  <c r="AB19" i="9"/>
  <c r="AB18" i="9"/>
  <c r="AB17" i="9"/>
  <c r="Q35" i="9"/>
  <c r="Q31" i="9"/>
  <c r="Q36" i="9"/>
  <c r="Q32" i="9"/>
  <c r="Q26" i="9"/>
  <c r="Q33" i="9"/>
  <c r="Q29" i="9"/>
  <c r="Q34" i="9"/>
  <c r="Q30" i="9"/>
  <c r="Q21" i="9"/>
  <c r="Q18" i="9"/>
  <c r="Q25" i="9"/>
  <c r="Q22" i="9"/>
  <c r="Q15" i="9"/>
  <c r="Q27" i="9"/>
  <c r="Q23" i="9"/>
  <c r="Q19" i="9"/>
  <c r="Q16" i="9"/>
  <c r="Q14" i="9"/>
  <c r="Q28" i="9"/>
  <c r="Q24" i="9"/>
  <c r="Q20" i="9"/>
  <c r="Q17" i="9"/>
  <c r="Q13" i="9"/>
  <c r="AG35" i="9"/>
  <c r="AG31" i="9"/>
  <c r="AG36" i="9"/>
  <c r="AG32" i="9"/>
  <c r="AG28" i="9"/>
  <c r="AG26" i="9"/>
  <c r="AG33" i="9"/>
  <c r="AG29" i="9"/>
  <c r="AG34" i="9"/>
  <c r="AG30" i="9"/>
  <c r="AG21" i="9"/>
  <c r="AG22" i="9"/>
  <c r="AG15" i="9"/>
  <c r="AG18" i="9"/>
  <c r="AG14" i="9"/>
  <c r="AG25" i="9"/>
  <c r="AG23" i="9"/>
  <c r="AG19" i="9"/>
  <c r="AG16" i="9"/>
  <c r="AG27" i="9"/>
  <c r="AG24" i="9"/>
  <c r="AG20" i="9"/>
  <c r="AG17" i="9"/>
  <c r="AG13" i="9"/>
  <c r="R36" i="9"/>
  <c r="R35" i="9"/>
  <c r="R34" i="9"/>
  <c r="R33" i="9"/>
  <c r="R32" i="9"/>
  <c r="R31" i="9"/>
  <c r="R30" i="9"/>
  <c r="R29" i="9"/>
  <c r="R28" i="9"/>
  <c r="R27" i="9"/>
  <c r="R25" i="9"/>
  <c r="R23" i="9"/>
  <c r="R21" i="9"/>
  <c r="R19" i="9"/>
  <c r="R18" i="9"/>
  <c r="R17" i="9"/>
  <c r="R16" i="9"/>
  <c r="R15" i="9"/>
  <c r="R14" i="9"/>
  <c r="R13" i="9"/>
  <c r="R26" i="9"/>
  <c r="R24" i="9"/>
  <c r="R22" i="9"/>
  <c r="R20" i="9"/>
  <c r="AH36" i="9"/>
  <c r="AH35" i="9"/>
  <c r="AH34" i="9"/>
  <c r="AH33" i="9"/>
  <c r="AH32" i="9"/>
  <c r="AH31" i="9"/>
  <c r="AH30" i="9"/>
  <c r="AH29" i="9"/>
  <c r="AH28" i="9"/>
  <c r="AH27" i="9"/>
  <c r="AH26" i="9"/>
  <c r="AH24" i="9"/>
  <c r="AH22" i="9"/>
  <c r="AH20" i="9"/>
  <c r="AH18" i="9"/>
  <c r="AH25" i="9"/>
  <c r="AH23" i="9"/>
  <c r="AH21" i="9"/>
  <c r="AH19" i="9"/>
  <c r="AH17" i="9"/>
  <c r="AH16" i="9"/>
  <c r="AH15" i="9"/>
  <c r="AH14" i="9"/>
  <c r="AH13" i="9"/>
  <c r="O27" i="9"/>
  <c r="O26" i="9"/>
  <c r="O25" i="9"/>
  <c r="O24" i="9"/>
  <c r="O23" i="9"/>
  <c r="O22" i="9"/>
  <c r="O21" i="9"/>
  <c r="O36" i="9"/>
  <c r="O35" i="9"/>
  <c r="O34" i="9"/>
  <c r="O33" i="9"/>
  <c r="O32" i="9"/>
  <c r="O31" i="9"/>
  <c r="O30" i="9"/>
  <c r="O29" i="9"/>
  <c r="O28" i="9"/>
  <c r="O19" i="9"/>
  <c r="O20" i="9"/>
  <c r="O18" i="9"/>
  <c r="O17" i="9"/>
  <c r="O16" i="9"/>
  <c r="O15" i="9"/>
  <c r="O14" i="9"/>
  <c r="O13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U36" i="9"/>
  <c r="U32" i="9"/>
  <c r="U28" i="9"/>
  <c r="U33" i="9"/>
  <c r="U29" i="9"/>
  <c r="U27" i="9"/>
  <c r="U34" i="9"/>
  <c r="U30" i="9"/>
  <c r="U35" i="9"/>
  <c r="U31" i="9"/>
  <c r="U25" i="9"/>
  <c r="U22" i="9"/>
  <c r="U15" i="9"/>
  <c r="U23" i="9"/>
  <c r="U19" i="9"/>
  <c r="U16" i="9"/>
  <c r="U24" i="9"/>
  <c r="U20" i="9"/>
  <c r="U17" i="9"/>
  <c r="U13" i="9"/>
  <c r="U18" i="9"/>
  <c r="U26" i="9"/>
  <c r="U21" i="9"/>
  <c r="U14" i="9"/>
  <c r="AK36" i="9"/>
  <c r="AK32" i="9"/>
  <c r="AK28" i="9"/>
  <c r="AK33" i="9"/>
  <c r="AK29" i="9"/>
  <c r="AK34" i="9"/>
  <c r="AK30" i="9"/>
  <c r="AK35" i="9"/>
  <c r="AK31" i="9"/>
  <c r="AK26" i="9"/>
  <c r="AK22" i="9"/>
  <c r="AK15" i="9"/>
  <c r="AK25" i="9"/>
  <c r="AK23" i="9"/>
  <c r="AK19" i="9"/>
  <c r="AK16" i="9"/>
  <c r="AK24" i="9"/>
  <c r="AK20" i="9"/>
  <c r="AK27" i="9"/>
  <c r="AK18" i="9"/>
  <c r="AK17" i="9"/>
  <c r="AK13" i="9"/>
  <c r="AK21" i="9"/>
  <c r="AK14" i="9"/>
  <c r="V36" i="9"/>
  <c r="V35" i="9"/>
  <c r="V34" i="9"/>
  <c r="V33" i="9"/>
  <c r="V32" i="9"/>
  <c r="V31" i="9"/>
  <c r="V30" i="9"/>
  <c r="V29" i="9"/>
  <c r="V28" i="9"/>
  <c r="V27" i="9"/>
  <c r="V26" i="9"/>
  <c r="V25" i="9"/>
  <c r="V24" i="9"/>
  <c r="V23" i="9"/>
  <c r="V22" i="9"/>
  <c r="V21" i="9"/>
  <c r="V20" i="9"/>
  <c r="V19" i="9"/>
  <c r="V18" i="9"/>
  <c r="V17" i="9"/>
  <c r="V16" i="9"/>
  <c r="V15" i="9"/>
  <c r="V14" i="9"/>
  <c r="V13" i="9"/>
  <c r="AL36" i="9"/>
  <c r="AL35" i="9"/>
  <c r="AL34" i="9"/>
  <c r="AL33" i="9"/>
  <c r="AL32" i="9"/>
  <c r="AL31" i="9"/>
  <c r="AL30" i="9"/>
  <c r="AL29" i="9"/>
  <c r="AL28" i="9"/>
  <c r="AL27" i="9"/>
  <c r="AL26" i="9"/>
  <c r="AL25" i="9"/>
  <c r="AL24" i="9"/>
  <c r="AL23" i="9"/>
  <c r="AL22" i="9"/>
  <c r="AL21" i="9"/>
  <c r="AL20" i="9"/>
  <c r="AL19" i="9"/>
  <c r="AL18" i="9"/>
  <c r="AL17" i="9"/>
  <c r="AL16" i="9"/>
  <c r="AL15" i="9"/>
  <c r="AL14" i="9"/>
  <c r="AL13" i="9"/>
  <c r="I27" i="6"/>
  <c r="AN27" i="6" s="1"/>
  <c r="I19" i="6"/>
  <c r="AN19" i="6" s="1"/>
  <c r="I32" i="6"/>
  <c r="AN32" i="6" s="1"/>
  <c r="I20" i="6"/>
  <c r="AN20" i="6" s="1"/>
  <c r="I36" i="6"/>
  <c r="AN36" i="6" s="1"/>
  <c r="F38" i="6"/>
  <c r="P8" i="6"/>
  <c r="K8" i="6"/>
  <c r="I29" i="6"/>
  <c r="AN29" i="6" s="1"/>
  <c r="I28" i="6"/>
  <c r="AN28" i="6" s="1"/>
  <c r="I18" i="6"/>
  <c r="AN18" i="6" s="1"/>
  <c r="I13" i="6"/>
  <c r="AN13" i="6" s="1"/>
  <c r="I21" i="6"/>
  <c r="AN21" i="6" s="1"/>
  <c r="I25" i="6"/>
  <c r="AN25" i="6" s="1"/>
  <c r="I30" i="6"/>
  <c r="AN30" i="6" s="1"/>
  <c r="I34" i="6"/>
  <c r="AN34" i="6" s="1"/>
  <c r="I16" i="6"/>
  <c r="AN16" i="6" s="1"/>
  <c r="I17" i="6"/>
  <c r="AN17" i="6" s="1"/>
  <c r="I24" i="6"/>
  <c r="AN24" i="6" s="1"/>
  <c r="I33" i="6"/>
  <c r="AN33" i="6" s="1"/>
  <c r="I14" i="6"/>
  <c r="AN14" i="6" s="1"/>
  <c r="I22" i="6"/>
  <c r="AN22" i="6" s="1"/>
  <c r="I26" i="6"/>
  <c r="AN26" i="6" s="1"/>
  <c r="I31" i="6"/>
  <c r="AN31" i="6" s="1"/>
  <c r="I35" i="6"/>
  <c r="AN35" i="6" s="1"/>
  <c r="D38" i="5"/>
  <c r="G8" i="5" s="1"/>
  <c r="C37" i="5"/>
  <c r="E37" i="5" s="1"/>
  <c r="C36" i="5"/>
  <c r="E36" i="5" s="1"/>
  <c r="C35" i="5"/>
  <c r="E35" i="5" s="1"/>
  <c r="C34" i="5"/>
  <c r="E34" i="5" s="1"/>
  <c r="C33" i="5"/>
  <c r="E33" i="5" s="1"/>
  <c r="C32" i="5"/>
  <c r="E32" i="5" s="1"/>
  <c r="C31" i="5"/>
  <c r="E31" i="5" s="1"/>
  <c r="C30" i="5"/>
  <c r="E30" i="5" s="1"/>
  <c r="C29" i="5"/>
  <c r="E29" i="5" s="1"/>
  <c r="C28" i="5"/>
  <c r="E28" i="5" s="1"/>
  <c r="C27" i="5"/>
  <c r="E27" i="5" s="1"/>
  <c r="C26" i="5"/>
  <c r="E26" i="5" s="1"/>
  <c r="C25" i="5"/>
  <c r="E25" i="5" s="1"/>
  <c r="C24" i="5"/>
  <c r="E24" i="5" s="1"/>
  <c r="C23" i="5"/>
  <c r="E23" i="5" s="1"/>
  <c r="C22" i="5"/>
  <c r="E22" i="5" s="1"/>
  <c r="C21" i="5"/>
  <c r="E21" i="5" s="1"/>
  <c r="C20" i="5"/>
  <c r="E20" i="5" s="1"/>
  <c r="C19" i="5"/>
  <c r="E19" i="5" s="1"/>
  <c r="C18" i="5"/>
  <c r="E18" i="5" s="1"/>
  <c r="C17" i="5"/>
  <c r="E17" i="5" s="1"/>
  <c r="C16" i="5"/>
  <c r="E16" i="5" s="1"/>
  <c r="C15" i="5"/>
  <c r="E15" i="5" s="1"/>
  <c r="C14" i="5"/>
  <c r="E14" i="5" s="1"/>
  <c r="C13" i="5"/>
  <c r="E13" i="5" s="1"/>
  <c r="H8" i="5"/>
  <c r="J8" i="5" s="1"/>
  <c r="O8" i="5" s="1"/>
  <c r="J22" i="7" l="1"/>
  <c r="J23" i="7"/>
  <c r="J20" i="7"/>
  <c r="J18" i="7"/>
  <c r="J31" i="7"/>
  <c r="J36" i="7"/>
  <c r="J21" i="7"/>
  <c r="J28" i="7"/>
  <c r="J24" i="7"/>
  <c r="J14" i="7"/>
  <c r="J32" i="7"/>
  <c r="J25" i="7"/>
  <c r="J17" i="7"/>
  <c r="J16" i="7"/>
  <c r="J13" i="7"/>
  <c r="J26" i="7"/>
  <c r="J34" i="7"/>
  <c r="J30" i="7"/>
  <c r="J35" i="7"/>
  <c r="J19" i="7"/>
  <c r="J15" i="7"/>
  <c r="J27" i="7"/>
  <c r="J33" i="7"/>
  <c r="J29" i="7"/>
  <c r="L12" i="7"/>
  <c r="L28" i="7" s="1"/>
  <c r="AB12" i="7"/>
  <c r="AB34" i="7" s="1"/>
  <c r="V12" i="7"/>
  <c r="V33" i="7" s="1"/>
  <c r="AE12" i="7"/>
  <c r="U12" i="7"/>
  <c r="AK12" i="7"/>
  <c r="AL12" i="7"/>
  <c r="AI12" i="7"/>
  <c r="AI30" i="7" s="1"/>
  <c r="AJ12" i="7"/>
  <c r="M12" i="7"/>
  <c r="M25" i="7" s="1"/>
  <c r="Z12" i="7"/>
  <c r="X12" i="7"/>
  <c r="X24" i="7" s="1"/>
  <c r="Q12" i="7"/>
  <c r="Q28" i="7" s="1"/>
  <c r="AD12" i="7"/>
  <c r="AD32" i="7" s="1"/>
  <c r="P12" i="7"/>
  <c r="P31" i="7" s="1"/>
  <c r="AF12" i="7"/>
  <c r="AF31" i="7" s="1"/>
  <c r="AH12" i="7"/>
  <c r="AH30" i="7" s="1"/>
  <c r="AM12" i="7"/>
  <c r="AM32" i="7" s="1"/>
  <c r="Y12" i="7"/>
  <c r="Y34" i="7" s="1"/>
  <c r="R12" i="7"/>
  <c r="R30" i="7" s="1"/>
  <c r="K12" i="7"/>
  <c r="T12" i="7"/>
  <c r="O12" i="7"/>
  <c r="AC12" i="7"/>
  <c r="AC31" i="7" s="1"/>
  <c r="S12" i="7"/>
  <c r="S30" i="7" s="1"/>
  <c r="N12" i="7"/>
  <c r="W12" i="7"/>
  <c r="W32" i="7" s="1"/>
  <c r="AG12" i="7"/>
  <c r="AG21" i="7" s="1"/>
  <c r="AA12" i="7"/>
  <c r="AA21" i="7" s="1"/>
  <c r="G25" i="6"/>
  <c r="G16" i="6"/>
  <c r="G24" i="6"/>
  <c r="G21" i="6"/>
  <c r="G17" i="6"/>
  <c r="G23" i="6"/>
  <c r="G13" i="6"/>
  <c r="G18" i="6"/>
  <c r="G34" i="6"/>
  <c r="G14" i="6"/>
  <c r="G20" i="6"/>
  <c r="L18" i="7"/>
  <c r="Y35" i="7"/>
  <c r="AI17" i="7"/>
  <c r="L22" i="7"/>
  <c r="AD14" i="7"/>
  <c r="L19" i="7"/>
  <c r="Y18" i="7"/>
  <c r="AD21" i="7"/>
  <c r="S28" i="7"/>
  <c r="X22" i="7"/>
  <c r="Y28" i="7"/>
  <c r="AD30" i="7"/>
  <c r="AI33" i="7"/>
  <c r="N23" i="7"/>
  <c r="AD26" i="7"/>
  <c r="N21" i="7"/>
  <c r="M27" i="7"/>
  <c r="Y24" i="7"/>
  <c r="Y36" i="7"/>
  <c r="AD23" i="7"/>
  <c r="S33" i="7"/>
  <c r="N34" i="7"/>
  <c r="X32" i="7"/>
  <c r="Y19" i="7"/>
  <c r="AD20" i="7"/>
  <c r="AI25" i="7"/>
  <c r="S17" i="7"/>
  <c r="N14" i="7"/>
  <c r="N33" i="7"/>
  <c r="G26" i="6"/>
  <c r="G28" i="6"/>
  <c r="G22" i="6"/>
  <c r="G36" i="6"/>
  <c r="L23" i="7"/>
  <c r="X17" i="7"/>
  <c r="Y17" i="7"/>
  <c r="Y25" i="7"/>
  <c r="Y31" i="7"/>
  <c r="AM25" i="7"/>
  <c r="AD13" i="7"/>
  <c r="AD27" i="7"/>
  <c r="AD28" i="7"/>
  <c r="AI27" i="7"/>
  <c r="AI35" i="7"/>
  <c r="N15" i="7"/>
  <c r="N27" i="7"/>
  <c r="N29" i="7"/>
  <c r="AB31" i="7"/>
  <c r="AC18" i="7"/>
  <c r="X27" i="7"/>
  <c r="Y14" i="7"/>
  <c r="Y32" i="7"/>
  <c r="Y21" i="7"/>
  <c r="AD15" i="7"/>
  <c r="AD24" i="7"/>
  <c r="AD36" i="7"/>
  <c r="W30" i="7"/>
  <c r="AI19" i="7"/>
  <c r="AI26" i="7"/>
  <c r="S34" i="7"/>
  <c r="N17" i="7"/>
  <c r="N22" i="7"/>
  <c r="N32" i="7"/>
  <c r="AC17" i="7"/>
  <c r="AB23" i="7"/>
  <c r="M14" i="7"/>
  <c r="AM33" i="7"/>
  <c r="W34" i="7"/>
  <c r="AB15" i="7"/>
  <c r="L17" i="7"/>
  <c r="L35" i="7"/>
  <c r="M24" i="7"/>
  <c r="X26" i="7"/>
  <c r="X21" i="7"/>
  <c r="X30" i="7"/>
  <c r="AH21" i="7"/>
  <c r="Y16" i="7"/>
  <c r="Y23" i="7"/>
  <c r="Y26" i="7"/>
  <c r="Y22" i="7"/>
  <c r="Y27" i="7"/>
  <c r="Y30" i="7"/>
  <c r="AM35" i="7"/>
  <c r="AD18" i="7"/>
  <c r="AD16" i="7"/>
  <c r="AD22" i="7"/>
  <c r="AD34" i="7"/>
  <c r="AD29" i="7"/>
  <c r="AD35" i="7"/>
  <c r="AI13" i="7"/>
  <c r="AI15" i="7"/>
  <c r="AI23" i="7"/>
  <c r="AI31" i="7"/>
  <c r="S36" i="7"/>
  <c r="N19" i="7"/>
  <c r="N25" i="7"/>
  <c r="N13" i="7"/>
  <c r="N31" i="7"/>
  <c r="N36" i="7"/>
  <c r="N26" i="7"/>
  <c r="AB36" i="7"/>
  <c r="M28" i="7"/>
  <c r="X15" i="7"/>
  <c r="X18" i="7"/>
  <c r="X34" i="7"/>
  <c r="Y13" i="7"/>
  <c r="Y15" i="7"/>
  <c r="Y20" i="7"/>
  <c r="Y33" i="7"/>
  <c r="Y29" i="7"/>
  <c r="AD19" i="7"/>
  <c r="AD17" i="7"/>
  <c r="AD25" i="7"/>
  <c r="AD31" i="7"/>
  <c r="AD33" i="7"/>
  <c r="W21" i="7"/>
  <c r="R28" i="7"/>
  <c r="AI20" i="7"/>
  <c r="AI36" i="7"/>
  <c r="S24" i="7"/>
  <c r="N18" i="7"/>
  <c r="N24" i="7"/>
  <c r="N16" i="7"/>
  <c r="N20" i="7"/>
  <c r="N30" i="7"/>
  <c r="AG27" i="7"/>
  <c r="M36" i="7"/>
  <c r="AM19" i="7"/>
  <c r="AM34" i="7"/>
  <c r="W33" i="7"/>
  <c r="P13" i="7"/>
  <c r="R24" i="7"/>
  <c r="AC19" i="7"/>
  <c r="AC34" i="7"/>
  <c r="AB26" i="7"/>
  <c r="AB28" i="7"/>
  <c r="AC22" i="7"/>
  <c r="AC35" i="7"/>
  <c r="AB13" i="7"/>
  <c r="AB20" i="7"/>
  <c r="V19" i="7"/>
  <c r="M26" i="7"/>
  <c r="AM30" i="7"/>
  <c r="W17" i="7"/>
  <c r="W35" i="7"/>
  <c r="R33" i="7"/>
  <c r="G32" i="6"/>
  <c r="G15" i="6"/>
  <c r="G19" i="6"/>
  <c r="G27" i="6"/>
  <c r="G30" i="6"/>
  <c r="AL17" i="7"/>
  <c r="P28" i="7"/>
  <c r="AG32" i="7"/>
  <c r="AL32" i="7"/>
  <c r="AC20" i="7"/>
  <c r="AC26" i="7"/>
  <c r="AB17" i="7"/>
  <c r="AB18" i="7"/>
  <c r="AB24" i="7"/>
  <c r="AB29" i="7"/>
  <c r="AB27" i="7"/>
  <c r="V35" i="7"/>
  <c r="M23" i="7"/>
  <c r="M33" i="7"/>
  <c r="M34" i="7"/>
  <c r="AH24" i="7"/>
  <c r="AM14" i="7"/>
  <c r="AM21" i="7"/>
  <c r="AM26" i="7"/>
  <c r="W13" i="7"/>
  <c r="W25" i="7"/>
  <c r="W27" i="7"/>
  <c r="Q16" i="7"/>
  <c r="P36" i="7"/>
  <c r="R14" i="7"/>
  <c r="R22" i="7"/>
  <c r="V23" i="7"/>
  <c r="AL34" i="7"/>
  <c r="AC33" i="7"/>
  <c r="AC25" i="7"/>
  <c r="AB16" i="7"/>
  <c r="AB21" i="7"/>
  <c r="AB22" i="7"/>
  <c r="AB32" i="7"/>
  <c r="AB30" i="7"/>
  <c r="M16" i="7"/>
  <c r="M21" i="7"/>
  <c r="M29" i="7"/>
  <c r="AA18" i="7"/>
  <c r="AM16" i="7"/>
  <c r="AM23" i="7"/>
  <c r="AM29" i="7"/>
  <c r="W15" i="7"/>
  <c r="W28" i="7"/>
  <c r="W29" i="7"/>
  <c r="AF35" i="7"/>
  <c r="R34" i="7"/>
  <c r="AG13" i="7"/>
  <c r="V24" i="7"/>
  <c r="V32" i="7"/>
  <c r="AA34" i="7"/>
  <c r="AF21" i="7"/>
  <c r="AF23" i="7"/>
  <c r="P19" i="7"/>
  <c r="P23" i="7"/>
  <c r="AL15" i="7"/>
  <c r="AL20" i="7"/>
  <c r="AL30" i="7"/>
  <c r="AL28" i="7"/>
  <c r="AG24" i="7"/>
  <c r="AL31" i="7"/>
  <c r="AL25" i="7"/>
  <c r="AL27" i="7"/>
  <c r="AL23" i="7"/>
  <c r="AL18" i="7"/>
  <c r="AL14" i="7"/>
  <c r="V34" i="7"/>
  <c r="V26" i="7"/>
  <c r="V29" i="7"/>
  <c r="V21" i="7"/>
  <c r="V22" i="7"/>
  <c r="V14" i="7"/>
  <c r="V31" i="7"/>
  <c r="V27" i="7"/>
  <c r="V30" i="7"/>
  <c r="V17" i="7"/>
  <c r="V16" i="7"/>
  <c r="V15" i="7"/>
  <c r="AG30" i="7"/>
  <c r="AG20" i="7"/>
  <c r="AG17" i="7"/>
  <c r="AG35" i="7"/>
  <c r="AG19" i="7"/>
  <c r="AG18" i="7"/>
  <c r="Q30" i="7"/>
  <c r="Q13" i="7"/>
  <c r="Q22" i="7"/>
  <c r="AF32" i="7"/>
  <c r="AF33" i="7"/>
  <c r="AF18" i="7"/>
  <c r="AF15" i="7"/>
  <c r="AF27" i="7"/>
  <c r="AF16" i="7"/>
  <c r="P32" i="7"/>
  <c r="P29" i="7"/>
  <c r="P30" i="7"/>
  <c r="P18" i="7"/>
  <c r="P20" i="7"/>
  <c r="P17" i="7"/>
  <c r="P35" i="7"/>
  <c r="P24" i="7"/>
  <c r="P27" i="7"/>
  <c r="P16" i="7"/>
  <c r="P25" i="7"/>
  <c r="P15" i="7"/>
  <c r="AA31" i="7"/>
  <c r="AA14" i="7"/>
  <c r="AA22" i="7"/>
  <c r="AL13" i="7"/>
  <c r="AL21" i="7"/>
  <c r="AL26" i="7"/>
  <c r="AL19" i="7"/>
  <c r="AL33" i="7"/>
  <c r="AG14" i="7"/>
  <c r="V18" i="7"/>
  <c r="V25" i="7"/>
  <c r="V36" i="7"/>
  <c r="AA32" i="7"/>
  <c r="AF20" i="7"/>
  <c r="P22" i="7"/>
  <c r="P26" i="7"/>
  <c r="P34" i="7"/>
  <c r="AL16" i="7"/>
  <c r="AL22" i="7"/>
  <c r="AL29" i="7"/>
  <c r="AL35" i="7"/>
  <c r="V13" i="7"/>
  <c r="V20" i="7"/>
  <c r="V28" i="7"/>
  <c r="Q15" i="7"/>
  <c r="AF14" i="7"/>
  <c r="AF25" i="7"/>
  <c r="P14" i="7"/>
  <c r="P21" i="7"/>
  <c r="P33" i="7"/>
  <c r="AG33" i="7"/>
  <c r="AC16" i="7"/>
  <c r="AC30" i="7"/>
  <c r="AC32" i="7"/>
  <c r="AB14" i="7"/>
  <c r="AB19" i="7"/>
  <c r="AB25" i="7"/>
  <c r="AB33" i="7"/>
  <c r="AB35" i="7"/>
  <c r="M13" i="7"/>
  <c r="M18" i="7"/>
  <c r="M22" i="7"/>
  <c r="M30" i="7"/>
  <c r="M32" i="7"/>
  <c r="M31" i="7"/>
  <c r="AH16" i="7"/>
  <c r="AH22" i="7"/>
  <c r="AM13" i="7"/>
  <c r="AM28" i="7"/>
  <c r="AM22" i="7"/>
  <c r="AM24" i="7"/>
  <c r="AM20" i="7"/>
  <c r="AM36" i="7"/>
  <c r="W19" i="7"/>
  <c r="W14" i="7"/>
  <c r="W18" i="7"/>
  <c r="W24" i="7"/>
  <c r="W26" i="7"/>
  <c r="W36" i="7"/>
  <c r="R25" i="7"/>
  <c r="R19" i="7"/>
  <c r="R36" i="7"/>
  <c r="M17" i="7"/>
  <c r="M15" i="7"/>
  <c r="M20" i="7"/>
  <c r="M19" i="7"/>
  <c r="M35" i="7"/>
  <c r="AH35" i="7"/>
  <c r="AM15" i="7"/>
  <c r="AM18" i="7"/>
  <c r="AM17" i="7"/>
  <c r="AM31" i="7"/>
  <c r="AM27" i="7"/>
  <c r="W16" i="7"/>
  <c r="W22" i="7"/>
  <c r="W23" i="7"/>
  <c r="W31" i="7"/>
  <c r="W20" i="7"/>
  <c r="R18" i="7"/>
  <c r="R21" i="7"/>
  <c r="R31" i="7"/>
  <c r="P8" i="5"/>
  <c r="L8" i="6"/>
  <c r="G29" i="6"/>
  <c r="G31" i="6"/>
  <c r="G33" i="6"/>
  <c r="G35" i="6"/>
  <c r="I27" i="5"/>
  <c r="AN27" i="5" s="1"/>
  <c r="K7" i="2"/>
  <c r="I12" i="2"/>
  <c r="K28" i="7" l="1"/>
  <c r="K33" i="7"/>
  <c r="K34" i="7"/>
  <c r="K21" i="7"/>
  <c r="K26" i="7"/>
  <c r="K14" i="7"/>
  <c r="K31" i="7"/>
  <c r="K13" i="7"/>
  <c r="K19" i="7"/>
  <c r="K23" i="7"/>
  <c r="K30" i="7"/>
  <c r="K35" i="7"/>
  <c r="K22" i="7"/>
  <c r="K16" i="7"/>
  <c r="K15" i="7"/>
  <c r="K36" i="7"/>
  <c r="K27" i="7"/>
  <c r="K18" i="7"/>
  <c r="K20" i="7"/>
  <c r="K32" i="7"/>
  <c r="K25" i="7"/>
  <c r="K29" i="7"/>
  <c r="K24" i="7"/>
  <c r="K17" i="7"/>
  <c r="AJ35" i="7"/>
  <c r="AJ30" i="7"/>
  <c r="AJ34" i="7"/>
  <c r="AJ24" i="7"/>
  <c r="AJ22" i="7"/>
  <c r="AJ13" i="7"/>
  <c r="AJ28" i="7"/>
  <c r="AJ26" i="7"/>
  <c r="AJ16" i="7"/>
  <c r="AJ36" i="7"/>
  <c r="AJ27" i="7"/>
  <c r="AJ31" i="7"/>
  <c r="AJ18" i="7"/>
  <c r="AJ23" i="7"/>
  <c r="AJ15" i="7"/>
  <c r="AJ20" i="7"/>
  <c r="AJ32" i="7"/>
  <c r="AJ17" i="7"/>
  <c r="AJ33" i="7"/>
  <c r="AJ14" i="7"/>
  <c r="AJ25" i="7"/>
  <c r="AJ29" i="7"/>
  <c r="AJ21" i="7"/>
  <c r="AJ19" i="7"/>
  <c r="U32" i="7"/>
  <c r="U34" i="7"/>
  <c r="U31" i="7"/>
  <c r="U21" i="7"/>
  <c r="U19" i="7"/>
  <c r="U16" i="7"/>
  <c r="U30" i="7"/>
  <c r="U29" i="7"/>
  <c r="U14" i="7"/>
  <c r="U33" i="7"/>
  <c r="U27" i="7"/>
  <c r="U28" i="7"/>
  <c r="U18" i="7"/>
  <c r="U20" i="7"/>
  <c r="U17" i="7"/>
  <c r="U25" i="7"/>
  <c r="U26" i="7"/>
  <c r="U15" i="7"/>
  <c r="U36" i="7"/>
  <c r="U13" i="7"/>
  <c r="U24" i="7"/>
  <c r="U35" i="7"/>
  <c r="U22" i="7"/>
  <c r="U23" i="7"/>
  <c r="AA30" i="7"/>
  <c r="AA28" i="7"/>
  <c r="AA26" i="7"/>
  <c r="AA36" i="7"/>
  <c r="Q34" i="7"/>
  <c r="Q14" i="7"/>
  <c r="Q29" i="7"/>
  <c r="AA25" i="7"/>
  <c r="AH34" i="7"/>
  <c r="AH19" i="7"/>
  <c r="AH33" i="7"/>
  <c r="S19" i="7"/>
  <c r="S21" i="7"/>
  <c r="AH26" i="7"/>
  <c r="L27" i="7"/>
  <c r="L16" i="7"/>
  <c r="S26" i="7"/>
  <c r="L31" i="7"/>
  <c r="R15" i="7"/>
  <c r="AH20" i="7"/>
  <c r="R27" i="7"/>
  <c r="R13" i="7"/>
  <c r="AH14" i="7"/>
  <c r="AC15" i="7"/>
  <c r="AG25" i="7"/>
  <c r="Q33" i="7"/>
  <c r="AA20" i="7"/>
  <c r="AF34" i="7"/>
  <c r="Q21" i="7"/>
  <c r="AA27" i="7"/>
  <c r="AG28" i="7"/>
  <c r="AA15" i="7"/>
  <c r="AA24" i="7"/>
  <c r="AF17" i="7"/>
  <c r="AF24" i="7"/>
  <c r="AF13" i="7"/>
  <c r="Q18" i="7"/>
  <c r="Q36" i="7"/>
  <c r="Q26" i="7"/>
  <c r="AG31" i="7"/>
  <c r="AG34" i="7"/>
  <c r="AG16" i="7"/>
  <c r="AG29" i="7"/>
  <c r="Q23" i="7"/>
  <c r="R26" i="7"/>
  <c r="AH27" i="7"/>
  <c r="AC21" i="7"/>
  <c r="AC14" i="7"/>
  <c r="AF22" i="7"/>
  <c r="R17" i="7"/>
  <c r="AH29" i="7"/>
  <c r="AC13" i="7"/>
  <c r="AH18" i="7"/>
  <c r="S32" i="7"/>
  <c r="S20" i="7"/>
  <c r="AI16" i="7"/>
  <c r="X20" i="7"/>
  <c r="S31" i="7"/>
  <c r="S16" i="7"/>
  <c r="AI29" i="7"/>
  <c r="R23" i="7"/>
  <c r="X31" i="7"/>
  <c r="X16" i="7"/>
  <c r="L15" i="7"/>
  <c r="AC36" i="7"/>
  <c r="S15" i="7"/>
  <c r="X35" i="7"/>
  <c r="S27" i="7"/>
  <c r="AI24" i="7"/>
  <c r="X28" i="7"/>
  <c r="L36" i="7"/>
  <c r="AI14" i="7"/>
  <c r="X13" i="7"/>
  <c r="AI22" i="7"/>
  <c r="L25" i="7"/>
  <c r="L21" i="7"/>
  <c r="AI21" i="7"/>
  <c r="O36" i="7"/>
  <c r="O30" i="7"/>
  <c r="O21" i="7"/>
  <c r="O22" i="7"/>
  <c r="O26" i="7"/>
  <c r="O19" i="7"/>
  <c r="O34" i="7"/>
  <c r="O25" i="7"/>
  <c r="O29" i="7"/>
  <c r="O31" i="7"/>
  <c r="O32" i="7"/>
  <c r="O24" i="7"/>
  <c r="O14" i="7"/>
  <c r="O16" i="7"/>
  <c r="O27" i="7"/>
  <c r="O23" i="7"/>
  <c r="O28" i="7"/>
  <c r="O33" i="7"/>
  <c r="O18" i="7"/>
  <c r="O35" i="7"/>
  <c r="O15" i="7"/>
  <c r="O20" i="7"/>
  <c r="O17" i="7"/>
  <c r="O13" i="7"/>
  <c r="Z22" i="7"/>
  <c r="Z29" i="7"/>
  <c r="Z33" i="7"/>
  <c r="Z27" i="7"/>
  <c r="Z26" i="7"/>
  <c r="Z19" i="7"/>
  <c r="Z28" i="7"/>
  <c r="Z20" i="7"/>
  <c r="Z17" i="7"/>
  <c r="Z35" i="7"/>
  <c r="Z30" i="7"/>
  <c r="Z34" i="7"/>
  <c r="Z24" i="7"/>
  <c r="Z15" i="7"/>
  <c r="Z13" i="7"/>
  <c r="Z23" i="7"/>
  <c r="Z25" i="7"/>
  <c r="Z14" i="7"/>
  <c r="Z21" i="7"/>
  <c r="Z31" i="7"/>
  <c r="Z18" i="7"/>
  <c r="Z16" i="7"/>
  <c r="Z36" i="7"/>
  <c r="Z32" i="7"/>
  <c r="AL24" i="7"/>
  <c r="AL36" i="7"/>
  <c r="AA23" i="7"/>
  <c r="AA13" i="7"/>
  <c r="AH15" i="7"/>
  <c r="AH28" i="7"/>
  <c r="Q31" i="7"/>
  <c r="AA17" i="7"/>
  <c r="Q27" i="7"/>
  <c r="AA33" i="7"/>
  <c r="L33" i="7"/>
  <c r="S29" i="7"/>
  <c r="S35" i="7"/>
  <c r="L32" i="7"/>
  <c r="S14" i="7"/>
  <c r="S25" i="7"/>
  <c r="L13" i="7"/>
  <c r="L34" i="7"/>
  <c r="AE27" i="7"/>
  <c r="AE34" i="7"/>
  <c r="AE32" i="7"/>
  <c r="AE14" i="7"/>
  <c r="AE26" i="7"/>
  <c r="AE16" i="7"/>
  <c r="AE36" i="7"/>
  <c r="AE19" i="7"/>
  <c r="AE17" i="7"/>
  <c r="AE33" i="7"/>
  <c r="AE35" i="7"/>
  <c r="AE23" i="7"/>
  <c r="AE25" i="7"/>
  <c r="AE24" i="7"/>
  <c r="AE15" i="7"/>
  <c r="AE30" i="7"/>
  <c r="AE20" i="7"/>
  <c r="AE18" i="7"/>
  <c r="AE31" i="7"/>
  <c r="AE13" i="7"/>
  <c r="AE22" i="7"/>
  <c r="AE28" i="7"/>
  <c r="AE21" i="7"/>
  <c r="AE29" i="7"/>
  <c r="R20" i="7"/>
  <c r="AH31" i="7"/>
  <c r="AH17" i="7"/>
  <c r="R35" i="7"/>
  <c r="AH36" i="7"/>
  <c r="AH25" i="7"/>
  <c r="AC24" i="7"/>
  <c r="AG26" i="7"/>
  <c r="AF36" i="7"/>
  <c r="Q25" i="7"/>
  <c r="AA19" i="7"/>
  <c r="AF26" i="7"/>
  <c r="Q19" i="7"/>
  <c r="AG23" i="7"/>
  <c r="AA16" i="7"/>
  <c r="AA29" i="7"/>
  <c r="AA35" i="7"/>
  <c r="AF19" i="7"/>
  <c r="AF29" i="7"/>
  <c r="AF30" i="7"/>
  <c r="Q17" i="7"/>
  <c r="Q35" i="7"/>
  <c r="Q20" i="7"/>
  <c r="AG15" i="7"/>
  <c r="AG36" i="7"/>
  <c r="AG22" i="7"/>
  <c r="Q24" i="7"/>
  <c r="R16" i="7"/>
  <c r="AH13" i="7"/>
  <c r="AC23" i="7"/>
  <c r="R32" i="7"/>
  <c r="AF28" i="7"/>
  <c r="AH32" i="7"/>
  <c r="AC28" i="7"/>
  <c r="AH23" i="7"/>
  <c r="Q32" i="7"/>
  <c r="S22" i="7"/>
  <c r="AI32" i="7"/>
  <c r="AI18" i="7"/>
  <c r="X19" i="7"/>
  <c r="AC29" i="7"/>
  <c r="S23" i="7"/>
  <c r="S13" i="7"/>
  <c r="AI28" i="7"/>
  <c r="X29" i="7"/>
  <c r="L26" i="7"/>
  <c r="AI34" i="7"/>
  <c r="X14" i="7"/>
  <c r="S18" i="7"/>
  <c r="X36" i="7"/>
  <c r="L29" i="7"/>
  <c r="R29" i="7"/>
  <c r="X25" i="7"/>
  <c r="L14" i="7"/>
  <c r="X33" i="7"/>
  <c r="AC27" i="7"/>
  <c r="L20" i="7"/>
  <c r="X23" i="7"/>
  <c r="L30" i="7"/>
  <c r="L24" i="7"/>
  <c r="N35" i="7"/>
  <c r="N28" i="7"/>
  <c r="T36" i="7"/>
  <c r="T27" i="7"/>
  <c r="T34" i="7"/>
  <c r="T18" i="7"/>
  <c r="T17" i="7"/>
  <c r="T13" i="7"/>
  <c r="T21" i="7"/>
  <c r="T23" i="7"/>
  <c r="T16" i="7"/>
  <c r="T20" i="7"/>
  <c r="T28" i="7"/>
  <c r="T31" i="7"/>
  <c r="T22" i="7"/>
  <c r="T24" i="7"/>
  <c r="T15" i="7"/>
  <c r="T33" i="7"/>
  <c r="T32" i="7"/>
  <c r="T26" i="7"/>
  <c r="T25" i="7"/>
  <c r="T35" i="7"/>
  <c r="T19" i="7"/>
  <c r="T30" i="7"/>
  <c r="T14" i="7"/>
  <c r="T29" i="7"/>
  <c r="AK35" i="7"/>
  <c r="AK36" i="7"/>
  <c r="AK24" i="7"/>
  <c r="AK21" i="7"/>
  <c r="AK23" i="7"/>
  <c r="AK17" i="7"/>
  <c r="AK32" i="7"/>
  <c r="AK34" i="7"/>
  <c r="AK31" i="7"/>
  <c r="AK22" i="7"/>
  <c r="AK26" i="7"/>
  <c r="AK14" i="7"/>
  <c r="AK33" i="7"/>
  <c r="AK27" i="7"/>
  <c r="AK19" i="7"/>
  <c r="AK13" i="7"/>
  <c r="AK25" i="7"/>
  <c r="AK20" i="7"/>
  <c r="AK16" i="7"/>
  <c r="AK28" i="7"/>
  <c r="AK30" i="7"/>
  <c r="AK29" i="7"/>
  <c r="AK15" i="7"/>
  <c r="AK18" i="7"/>
  <c r="M9" i="6"/>
  <c r="M8" i="6"/>
  <c r="K8" i="5"/>
  <c r="L8" i="5"/>
  <c r="G13" i="5"/>
  <c r="G16" i="5"/>
  <c r="G20" i="5"/>
  <c r="G24" i="5"/>
  <c r="G28" i="5"/>
  <c r="G32" i="5"/>
  <c r="G36" i="5"/>
  <c r="G15" i="5"/>
  <c r="G19" i="5"/>
  <c r="G23" i="5"/>
  <c r="G27" i="5"/>
  <c r="G31" i="5"/>
  <c r="G35" i="5"/>
  <c r="G17" i="5"/>
  <c r="G21" i="5"/>
  <c r="G25" i="5"/>
  <c r="G29" i="5"/>
  <c r="G33" i="5"/>
  <c r="G14" i="5"/>
  <c r="G18" i="5"/>
  <c r="G22" i="5"/>
  <c r="G26" i="5"/>
  <c r="G30" i="5"/>
  <c r="G34" i="5"/>
  <c r="I23" i="5"/>
  <c r="AN23" i="5" s="1"/>
  <c r="I21" i="5"/>
  <c r="AN21" i="5" s="1"/>
  <c r="I18" i="5"/>
  <c r="AN18" i="5" s="1"/>
  <c r="I19" i="5"/>
  <c r="AN19" i="5" s="1"/>
  <c r="I14" i="5"/>
  <c r="AN14" i="5" s="1"/>
  <c r="I17" i="5"/>
  <c r="AN17" i="5" s="1"/>
  <c r="I22" i="5"/>
  <c r="AN22" i="5" s="1"/>
  <c r="I26" i="5"/>
  <c r="AN26" i="5" s="1"/>
  <c r="I32" i="5"/>
  <c r="AN32" i="5" s="1"/>
  <c r="I36" i="5"/>
  <c r="AN36" i="5" s="1"/>
  <c r="I25" i="5"/>
  <c r="AN25" i="5" s="1"/>
  <c r="I31" i="5"/>
  <c r="AN31" i="5" s="1"/>
  <c r="I33" i="5"/>
  <c r="AN33" i="5" s="1"/>
  <c r="I35" i="5"/>
  <c r="AN35" i="5" s="1"/>
  <c r="I28" i="5"/>
  <c r="AN28" i="5" s="1"/>
  <c r="I13" i="5"/>
  <c r="AN13" i="5" s="1"/>
  <c r="I20" i="5"/>
  <c r="AN20" i="5" s="1"/>
  <c r="I15" i="5"/>
  <c r="AN15" i="5" s="1"/>
  <c r="I30" i="5"/>
  <c r="AN30" i="5" s="1"/>
  <c r="I24" i="5"/>
  <c r="AN24" i="5" s="1"/>
  <c r="I29" i="5"/>
  <c r="AN29" i="5" s="1"/>
  <c r="I34" i="5"/>
  <c r="AN34" i="5" s="1"/>
  <c r="I16" i="5"/>
  <c r="AN16" i="5" s="1"/>
  <c r="D36" i="2"/>
  <c r="F35" i="2" s="1"/>
  <c r="E35" i="2"/>
  <c r="C35" i="2"/>
  <c r="C34" i="2"/>
  <c r="E34" i="2" s="1"/>
  <c r="E33" i="2"/>
  <c r="C33" i="2"/>
  <c r="C32" i="2"/>
  <c r="E32" i="2" s="1"/>
  <c r="E31" i="2"/>
  <c r="C31" i="2"/>
  <c r="C30" i="2"/>
  <c r="E30" i="2" s="1"/>
  <c r="E29" i="2"/>
  <c r="C29" i="2"/>
  <c r="C28" i="2"/>
  <c r="E28" i="2" s="1"/>
  <c r="E27" i="2"/>
  <c r="C27" i="2"/>
  <c r="C26" i="2"/>
  <c r="E26" i="2" s="1"/>
  <c r="E25" i="2"/>
  <c r="C25" i="2"/>
  <c r="C24" i="2"/>
  <c r="E24" i="2" s="1"/>
  <c r="E23" i="2"/>
  <c r="C23" i="2"/>
  <c r="C22" i="2"/>
  <c r="E22" i="2" s="1"/>
  <c r="E21" i="2"/>
  <c r="C21" i="2"/>
  <c r="C20" i="2"/>
  <c r="E20" i="2" s="1"/>
  <c r="F19" i="2"/>
  <c r="C19" i="2"/>
  <c r="E19" i="2" s="1"/>
  <c r="C18" i="2"/>
  <c r="E18" i="2" s="1"/>
  <c r="F17" i="2"/>
  <c r="C17" i="2"/>
  <c r="E17" i="2" s="1"/>
  <c r="C16" i="2"/>
  <c r="E16" i="2" s="1"/>
  <c r="F15" i="2"/>
  <c r="C15" i="2"/>
  <c r="E15" i="2" s="1"/>
  <c r="C14" i="2"/>
  <c r="E14" i="2" s="1"/>
  <c r="F13" i="2"/>
  <c r="C13" i="2"/>
  <c r="E13" i="2" s="1"/>
  <c r="C12" i="2"/>
  <c r="E12" i="2" s="1"/>
  <c r="F11" i="2"/>
  <c r="C11" i="2"/>
  <c r="E11" i="2" s="1"/>
  <c r="H7" i="2"/>
  <c r="J7" i="2" s="1"/>
  <c r="M9" i="5" l="1"/>
  <c r="M8" i="5"/>
  <c r="J12" i="5" s="1"/>
  <c r="L12" i="6"/>
  <c r="L22" i="6" s="1"/>
  <c r="P12" i="6"/>
  <c r="P30" i="6" s="1"/>
  <c r="T12" i="6"/>
  <c r="T42" i="6" s="1"/>
  <c r="X12" i="6"/>
  <c r="X24" i="6" s="1"/>
  <c r="AB12" i="6"/>
  <c r="AB32" i="6" s="1"/>
  <c r="AF12" i="6"/>
  <c r="AF31" i="6" s="1"/>
  <c r="AJ12" i="6"/>
  <c r="AJ42" i="6" s="1"/>
  <c r="M12" i="6"/>
  <c r="M36" i="6" s="1"/>
  <c r="Q12" i="6"/>
  <c r="Q32" i="6" s="1"/>
  <c r="U12" i="6"/>
  <c r="U35" i="6" s="1"/>
  <c r="Y12" i="6"/>
  <c r="Y42" i="6" s="1"/>
  <c r="AC12" i="6"/>
  <c r="AC33" i="6" s="1"/>
  <c r="AG12" i="6"/>
  <c r="AG32" i="6" s="1"/>
  <c r="AK12" i="6"/>
  <c r="AK29" i="6" s="1"/>
  <c r="N12" i="6"/>
  <c r="N24" i="6" s="1"/>
  <c r="R12" i="6"/>
  <c r="R29" i="6" s="1"/>
  <c r="V12" i="6"/>
  <c r="V27" i="6" s="1"/>
  <c r="Z12" i="6"/>
  <c r="Z22" i="6" s="1"/>
  <c r="AD12" i="6"/>
  <c r="AD42" i="6" s="1"/>
  <c r="AH12" i="6"/>
  <c r="AH29" i="6" s="1"/>
  <c r="AL12" i="6"/>
  <c r="AL30" i="6" s="1"/>
  <c r="K12" i="6"/>
  <c r="K36" i="6" s="1"/>
  <c r="O12" i="6"/>
  <c r="O42" i="6" s="1"/>
  <c r="S12" i="6"/>
  <c r="S15" i="6" s="1"/>
  <c r="W12" i="6"/>
  <c r="W29" i="6" s="1"/>
  <c r="AA12" i="6"/>
  <c r="AA20" i="6" s="1"/>
  <c r="AE12" i="6"/>
  <c r="AE42" i="6" s="1"/>
  <c r="AI12" i="6"/>
  <c r="AI36" i="6" s="1"/>
  <c r="AM12" i="6"/>
  <c r="AM36" i="6" s="1"/>
  <c r="J12" i="6"/>
  <c r="J35" i="6" s="1"/>
  <c r="Q30" i="6"/>
  <c r="Q31" i="6"/>
  <c r="Q23" i="6"/>
  <c r="Q21" i="6"/>
  <c r="AH25" i="6"/>
  <c r="W34" i="6"/>
  <c r="W33" i="6"/>
  <c r="W24" i="6"/>
  <c r="W22" i="6"/>
  <c r="W15" i="6"/>
  <c r="AC20" i="6"/>
  <c r="AG25" i="6"/>
  <c r="AG30" i="6"/>
  <c r="AG20" i="6"/>
  <c r="AG15" i="6"/>
  <c r="V32" i="6"/>
  <c r="V31" i="6"/>
  <c r="V22" i="6"/>
  <c r="V20" i="6"/>
  <c r="AL35" i="6"/>
  <c r="AL34" i="6"/>
  <c r="AL24" i="6"/>
  <c r="AL23" i="6"/>
  <c r="AL14" i="6"/>
  <c r="AE26" i="6"/>
  <c r="AE23" i="6"/>
  <c r="AE35" i="6"/>
  <c r="AE32" i="6"/>
  <c r="AE27" i="6"/>
  <c r="AE14" i="6"/>
  <c r="L31" i="6"/>
  <c r="L35" i="6"/>
  <c r="L33" i="6"/>
  <c r="L19" i="6"/>
  <c r="AB36" i="6"/>
  <c r="AB35" i="6"/>
  <c r="AB26" i="6"/>
  <c r="AB19" i="6"/>
  <c r="AB21" i="6"/>
  <c r="Y34" i="6"/>
  <c r="Y35" i="6"/>
  <c r="Y32" i="6"/>
  <c r="Y14" i="6"/>
  <c r="Y13" i="6"/>
  <c r="Y22" i="6"/>
  <c r="U16" i="6"/>
  <c r="AM31" i="6"/>
  <c r="AM27" i="6"/>
  <c r="AM20" i="6"/>
  <c r="AM19" i="6"/>
  <c r="S33" i="6"/>
  <c r="AF30" i="6"/>
  <c r="N26" i="6"/>
  <c r="N23" i="6"/>
  <c r="N35" i="6"/>
  <c r="N34" i="6"/>
  <c r="N30" i="6"/>
  <c r="N29" i="6"/>
  <c r="N18" i="6"/>
  <c r="N16" i="6"/>
  <c r="AD26" i="6"/>
  <c r="AD25" i="6"/>
  <c r="AD21" i="6"/>
  <c r="AD20" i="6"/>
  <c r="AD33" i="6"/>
  <c r="AD31" i="6"/>
  <c r="AD27" i="6"/>
  <c r="AD19" i="6"/>
  <c r="AD15" i="6"/>
  <c r="AD14" i="6"/>
  <c r="O25" i="6"/>
  <c r="O23" i="6"/>
  <c r="O36" i="6"/>
  <c r="O35" i="6"/>
  <c r="O31" i="6"/>
  <c r="O30" i="6"/>
  <c r="O17" i="6"/>
  <c r="O13" i="6"/>
  <c r="T36" i="6"/>
  <c r="T30" i="6"/>
  <c r="T33" i="6"/>
  <c r="T23" i="6"/>
  <c r="T19" i="6"/>
  <c r="T15" i="6"/>
  <c r="T13" i="6"/>
  <c r="T22" i="6"/>
  <c r="T20" i="6"/>
  <c r="AJ35" i="6"/>
  <c r="AJ34" i="6"/>
  <c r="AJ29" i="6"/>
  <c r="AJ25" i="6"/>
  <c r="AJ18" i="6"/>
  <c r="AJ17" i="6"/>
  <c r="AJ13" i="6"/>
  <c r="AJ26" i="6"/>
  <c r="AJ23" i="6"/>
  <c r="L7" i="2"/>
  <c r="M7" i="2" s="1"/>
  <c r="O7" i="2"/>
  <c r="P7" i="2" s="1"/>
  <c r="F21" i="2"/>
  <c r="F23" i="2"/>
  <c r="F25" i="2"/>
  <c r="F27" i="2"/>
  <c r="F29" i="2"/>
  <c r="F31" i="2"/>
  <c r="F33" i="2"/>
  <c r="F12" i="2"/>
  <c r="I19" i="2" s="1"/>
  <c r="AN19" i="2" s="1"/>
  <c r="F14" i="2"/>
  <c r="F16" i="2"/>
  <c r="F18" i="2"/>
  <c r="F20" i="2"/>
  <c r="F22" i="2"/>
  <c r="F24" i="2"/>
  <c r="F26" i="2"/>
  <c r="F28" i="2"/>
  <c r="F30" i="2"/>
  <c r="F32" i="2"/>
  <c r="F34" i="2"/>
  <c r="AL18" i="6" l="1"/>
  <c r="AL28" i="6"/>
  <c r="V15" i="6"/>
  <c r="V26" i="6"/>
  <c r="V36" i="6"/>
  <c r="AG19" i="6"/>
  <c r="AG27" i="6"/>
  <c r="W16" i="6"/>
  <c r="W28" i="6"/>
  <c r="Q20" i="6"/>
  <c r="Q24" i="6"/>
  <c r="P18" i="6"/>
  <c r="U25" i="6"/>
  <c r="AA17" i="6"/>
  <c r="AK23" i="6"/>
  <c r="AM22" i="6"/>
  <c r="AM32" i="6"/>
  <c r="J18" i="6"/>
  <c r="AB14" i="6"/>
  <c r="AB23" i="6"/>
  <c r="L13" i="6"/>
  <c r="L27" i="6"/>
  <c r="L34" i="6"/>
  <c r="AA24" i="6"/>
  <c r="AK26" i="6"/>
  <c r="AM18" i="6"/>
  <c r="AM26" i="6"/>
  <c r="AB15" i="6"/>
  <c r="L15" i="6"/>
  <c r="AL19" i="6"/>
  <c r="V16" i="6"/>
  <c r="AG17" i="6"/>
  <c r="AG22" i="6"/>
  <c r="W18" i="6"/>
  <c r="Q22" i="6"/>
  <c r="Q14" i="6"/>
  <c r="M32" i="6"/>
  <c r="AK27" i="6"/>
  <c r="P28" i="6"/>
  <c r="Z30" i="6"/>
  <c r="X30" i="6"/>
  <c r="R36" i="6"/>
  <c r="AA33" i="6"/>
  <c r="AF20" i="6"/>
  <c r="P35" i="6"/>
  <c r="U20" i="6"/>
  <c r="K14" i="6"/>
  <c r="AA14" i="6"/>
  <c r="AA28" i="6"/>
  <c r="AA36" i="6"/>
  <c r="AK15" i="6"/>
  <c r="AA16" i="6"/>
  <c r="AA29" i="6"/>
  <c r="AK16" i="6"/>
  <c r="AK36" i="6"/>
  <c r="AF16" i="6"/>
  <c r="P13" i="6"/>
  <c r="U24" i="6"/>
  <c r="Z16" i="6"/>
  <c r="J42" i="6"/>
  <c r="J24" i="6"/>
  <c r="J36" i="6"/>
  <c r="J32" i="6"/>
  <c r="J28" i="6"/>
  <c r="J17" i="6"/>
  <c r="J13" i="6"/>
  <c r="J23" i="6"/>
  <c r="J34" i="6"/>
  <c r="J29" i="6"/>
  <c r="J16" i="6"/>
  <c r="J27" i="6"/>
  <c r="J22" i="6"/>
  <c r="J33" i="6"/>
  <c r="J20" i="6"/>
  <c r="J15" i="6"/>
  <c r="J26" i="6"/>
  <c r="J21" i="6"/>
  <c r="J31" i="6"/>
  <c r="J19" i="6"/>
  <c r="J14" i="6"/>
  <c r="AA42" i="6"/>
  <c r="AA26" i="6"/>
  <c r="AA22" i="6"/>
  <c r="AA35" i="6"/>
  <c r="AA31" i="6"/>
  <c r="AA27" i="6"/>
  <c r="AA13" i="6"/>
  <c r="AA25" i="6"/>
  <c r="AA21" i="6"/>
  <c r="AA34" i="6"/>
  <c r="AA30" i="6"/>
  <c r="AA19" i="6"/>
  <c r="AA18" i="6"/>
  <c r="K42" i="6"/>
  <c r="K26" i="6"/>
  <c r="K22" i="6"/>
  <c r="K35" i="6"/>
  <c r="K31" i="6"/>
  <c r="K18" i="6"/>
  <c r="K17" i="6"/>
  <c r="K23" i="6"/>
  <c r="K34" i="6"/>
  <c r="K29" i="6"/>
  <c r="K19" i="6"/>
  <c r="K27" i="6"/>
  <c r="K21" i="6"/>
  <c r="K33" i="6"/>
  <c r="K28" i="6"/>
  <c r="K15" i="6"/>
  <c r="K25" i="6"/>
  <c r="K20" i="6"/>
  <c r="K32" i="6"/>
  <c r="K16" i="6"/>
  <c r="K13" i="6"/>
  <c r="Z42" i="6"/>
  <c r="Z24" i="6"/>
  <c r="Z20" i="6"/>
  <c r="Z33" i="6"/>
  <c r="Z29" i="6"/>
  <c r="Z17" i="6"/>
  <c r="Z13" i="6"/>
  <c r="Z26" i="6"/>
  <c r="Z21" i="6"/>
  <c r="Z32" i="6"/>
  <c r="Z19" i="6"/>
  <c r="Z14" i="6"/>
  <c r="Z25" i="6"/>
  <c r="Z36" i="6"/>
  <c r="Z31" i="6"/>
  <c r="Z18" i="6"/>
  <c r="Z23" i="6"/>
  <c r="Z35" i="6"/>
  <c r="AK42" i="6"/>
  <c r="AK25" i="6"/>
  <c r="AK34" i="6"/>
  <c r="AK22" i="6"/>
  <c r="AK32" i="6"/>
  <c r="AK14" i="6"/>
  <c r="AK17" i="6"/>
  <c r="AK19" i="6"/>
  <c r="AK30" i="6"/>
  <c r="AK35" i="6"/>
  <c r="AK24" i="6"/>
  <c r="AK21" i="6"/>
  <c r="AK18" i="6"/>
  <c r="U42" i="6"/>
  <c r="U30" i="6"/>
  <c r="U31" i="6"/>
  <c r="U28" i="6"/>
  <c r="U23" i="6"/>
  <c r="U17" i="6"/>
  <c r="U13" i="6"/>
  <c r="U26" i="6"/>
  <c r="U36" i="6"/>
  <c r="U19" i="6"/>
  <c r="U27" i="6"/>
  <c r="U33" i="6"/>
  <c r="U22" i="6"/>
  <c r="U32" i="6"/>
  <c r="U21" i="6"/>
  <c r="U15" i="6"/>
  <c r="AF42" i="6"/>
  <c r="AF35" i="6"/>
  <c r="AF33" i="6"/>
  <c r="AF26" i="6"/>
  <c r="AF17" i="6"/>
  <c r="AF13" i="6"/>
  <c r="AF25" i="6"/>
  <c r="AF27" i="6"/>
  <c r="AF29" i="6"/>
  <c r="AF22" i="6"/>
  <c r="AF15" i="6"/>
  <c r="AF28" i="6"/>
  <c r="AF36" i="6"/>
  <c r="AF32" i="6"/>
  <c r="AF19" i="6"/>
  <c r="AF14" i="6"/>
  <c r="AF21" i="6"/>
  <c r="P42" i="6"/>
  <c r="P31" i="6"/>
  <c r="P21" i="6"/>
  <c r="P34" i="6"/>
  <c r="P16" i="6"/>
  <c r="P26" i="6"/>
  <c r="P20" i="6"/>
  <c r="P29" i="6"/>
  <c r="P27" i="6"/>
  <c r="P17" i="6"/>
  <c r="P22" i="6"/>
  <c r="P32" i="6"/>
  <c r="P23" i="6"/>
  <c r="P15" i="6"/>
  <c r="P33" i="6"/>
  <c r="AK20" i="6"/>
  <c r="AK28" i="6"/>
  <c r="AF24" i="6"/>
  <c r="AF23" i="6"/>
  <c r="P24" i="6"/>
  <c r="P19" i="6"/>
  <c r="P36" i="6"/>
  <c r="U14" i="6"/>
  <c r="U29" i="6"/>
  <c r="Z15" i="6"/>
  <c r="Z34" i="6"/>
  <c r="J30" i="6"/>
  <c r="K30" i="6"/>
  <c r="AA15" i="6"/>
  <c r="AA32" i="6"/>
  <c r="AA23" i="6"/>
  <c r="AK13" i="6"/>
  <c r="AK31" i="6"/>
  <c r="AK33" i="6"/>
  <c r="AF18" i="6"/>
  <c r="AF34" i="6"/>
  <c r="P14" i="6"/>
  <c r="P25" i="6"/>
  <c r="U18" i="6"/>
  <c r="U34" i="6"/>
  <c r="Z28" i="6"/>
  <c r="Z27" i="6"/>
  <c r="J25" i="6"/>
  <c r="K24" i="6"/>
  <c r="AM42" i="6"/>
  <c r="AM33" i="6"/>
  <c r="AM29" i="6"/>
  <c r="AM25" i="6"/>
  <c r="AM21" i="6"/>
  <c r="AM13" i="6"/>
  <c r="AM14" i="6"/>
  <c r="W42" i="6"/>
  <c r="W35" i="6"/>
  <c r="W31" i="6"/>
  <c r="W27" i="6"/>
  <c r="W23" i="6"/>
  <c r="W17" i="6"/>
  <c r="W19" i="6"/>
  <c r="AL42" i="6"/>
  <c r="AL33" i="6"/>
  <c r="AL29" i="6"/>
  <c r="AL25" i="6"/>
  <c r="AL21" i="6"/>
  <c r="AL17" i="6"/>
  <c r="AL13" i="6"/>
  <c r="V42" i="6"/>
  <c r="V33" i="6"/>
  <c r="V29" i="6"/>
  <c r="V25" i="6"/>
  <c r="V21" i="6"/>
  <c r="V17" i="6"/>
  <c r="V13" i="6"/>
  <c r="AG42" i="6"/>
  <c r="AG24" i="6"/>
  <c r="AG34" i="6"/>
  <c r="AG23" i="6"/>
  <c r="AG16" i="6"/>
  <c r="AG14" i="6"/>
  <c r="AG18" i="6"/>
  <c r="Q42" i="6"/>
  <c r="Q33" i="6"/>
  <c r="Q35" i="6"/>
  <c r="Q18" i="6"/>
  <c r="Q16" i="6"/>
  <c r="Q29" i="6"/>
  <c r="Q15" i="6"/>
  <c r="AB42" i="6"/>
  <c r="AB28" i="6"/>
  <c r="AB27" i="6"/>
  <c r="AB33" i="6"/>
  <c r="AB22" i="6"/>
  <c r="AB16" i="6"/>
  <c r="AB29" i="6"/>
  <c r="L42" i="6"/>
  <c r="L30" i="6"/>
  <c r="L36" i="6"/>
  <c r="L21" i="6"/>
  <c r="L26" i="6"/>
  <c r="L18" i="6"/>
  <c r="L14" i="6"/>
  <c r="AM15" i="6"/>
  <c r="AM23" i="6"/>
  <c r="AM28" i="6"/>
  <c r="AM34" i="6"/>
  <c r="AB25" i="6"/>
  <c r="AB17" i="6"/>
  <c r="AB20" i="6"/>
  <c r="AB30" i="6"/>
  <c r="AB31" i="6"/>
  <c r="L16" i="6"/>
  <c r="L24" i="6"/>
  <c r="L25" i="6"/>
  <c r="L29" i="6"/>
  <c r="AL15" i="6"/>
  <c r="AL20" i="6"/>
  <c r="AL26" i="6"/>
  <c r="AL31" i="6"/>
  <c r="AL36" i="6"/>
  <c r="V18" i="6"/>
  <c r="V23" i="6"/>
  <c r="V28" i="6"/>
  <c r="V34" i="6"/>
  <c r="AG29" i="6"/>
  <c r="AG26" i="6"/>
  <c r="AG31" i="6"/>
  <c r="AG28" i="6"/>
  <c r="AG36" i="6"/>
  <c r="W13" i="6"/>
  <c r="W20" i="6"/>
  <c r="W25" i="6"/>
  <c r="W30" i="6"/>
  <c r="W36" i="6"/>
  <c r="Q26" i="6"/>
  <c r="Q28" i="6"/>
  <c r="Q17" i="6"/>
  <c r="Q34" i="6"/>
  <c r="Q36" i="6"/>
  <c r="AM16" i="6"/>
  <c r="AM17" i="6"/>
  <c r="AM24" i="6"/>
  <c r="AM30" i="6"/>
  <c r="AM35" i="6"/>
  <c r="AB13" i="6"/>
  <c r="AB18" i="6"/>
  <c r="AB24" i="6"/>
  <c r="AB34" i="6"/>
  <c r="L20" i="6"/>
  <c r="L17" i="6"/>
  <c r="L23" i="6"/>
  <c r="L28" i="6"/>
  <c r="L32" i="6"/>
  <c r="AL16" i="6"/>
  <c r="AL22" i="6"/>
  <c r="AL27" i="6"/>
  <c r="AL32" i="6"/>
  <c r="V14" i="6"/>
  <c r="V19" i="6"/>
  <c r="V24" i="6"/>
  <c r="V30" i="6"/>
  <c r="V35" i="6"/>
  <c r="AG21" i="6"/>
  <c r="AG13" i="6"/>
  <c r="AG35" i="6"/>
  <c r="AG33" i="6"/>
  <c r="W14" i="6"/>
  <c r="W21" i="6"/>
  <c r="W26" i="6"/>
  <c r="W32" i="6"/>
  <c r="Q13" i="6"/>
  <c r="Q19" i="6"/>
  <c r="Q40" i="6" s="1"/>
  <c r="Q27" i="6"/>
  <c r="Q25" i="6"/>
  <c r="M21" i="6"/>
  <c r="M35" i="6"/>
  <c r="AJ20" i="6"/>
  <c r="AJ14" i="6"/>
  <c r="AJ31" i="6"/>
  <c r="AJ27" i="6"/>
  <c r="AJ36" i="6"/>
  <c r="T21" i="6"/>
  <c r="T16" i="6"/>
  <c r="T27" i="6"/>
  <c r="T32" i="6"/>
  <c r="M20" i="6"/>
  <c r="O16" i="6"/>
  <c r="O19" i="6"/>
  <c r="O32" i="6"/>
  <c r="O21" i="6"/>
  <c r="O26" i="6"/>
  <c r="AD16" i="6"/>
  <c r="AD29" i="6"/>
  <c r="AD34" i="6"/>
  <c r="AD22" i="6"/>
  <c r="N14" i="6"/>
  <c r="N19" i="6"/>
  <c r="N31" i="6"/>
  <c r="N21" i="6"/>
  <c r="N27" i="6"/>
  <c r="Y16" i="6"/>
  <c r="Y24" i="6"/>
  <c r="Y36" i="6"/>
  <c r="AE13" i="6"/>
  <c r="AE28" i="6"/>
  <c r="AE36" i="6"/>
  <c r="X17" i="6"/>
  <c r="AI32" i="6"/>
  <c r="AC36" i="6"/>
  <c r="R17" i="6"/>
  <c r="S24" i="6"/>
  <c r="AI14" i="6"/>
  <c r="AC27" i="6"/>
  <c r="AH33" i="6"/>
  <c r="AJ30" i="6"/>
  <c r="AJ16" i="6"/>
  <c r="AJ21" i="6"/>
  <c r="AJ28" i="6"/>
  <c r="T24" i="6"/>
  <c r="T25" i="6"/>
  <c r="T17" i="6"/>
  <c r="T28" i="6"/>
  <c r="T35" i="6"/>
  <c r="M29" i="6"/>
  <c r="O18" i="6"/>
  <c r="O28" i="6"/>
  <c r="O34" i="6"/>
  <c r="O22" i="6"/>
  <c r="O27" i="6"/>
  <c r="AD18" i="6"/>
  <c r="AD30" i="6"/>
  <c r="AD35" i="6"/>
  <c r="AD24" i="6"/>
  <c r="N15" i="6"/>
  <c r="N20" i="6"/>
  <c r="N33" i="6"/>
  <c r="N22" i="6"/>
  <c r="Y15" i="6"/>
  <c r="Y19" i="6"/>
  <c r="Y31" i="6"/>
  <c r="AE19" i="6"/>
  <c r="AE31" i="6"/>
  <c r="AE22" i="6"/>
  <c r="X22" i="6"/>
  <c r="AI23" i="6"/>
  <c r="AH16" i="6"/>
  <c r="R25" i="6"/>
  <c r="M23" i="6"/>
  <c r="M18" i="6"/>
  <c r="M30" i="6"/>
  <c r="X13" i="6"/>
  <c r="X32" i="6"/>
  <c r="AI19" i="6"/>
  <c r="AI28" i="6"/>
  <c r="AC18" i="6"/>
  <c r="AC22" i="6"/>
  <c r="AH21" i="6"/>
  <c r="AH20" i="6"/>
  <c r="R13" i="6"/>
  <c r="R22" i="6"/>
  <c r="AI42" i="6"/>
  <c r="AI25" i="6"/>
  <c r="AI21" i="6"/>
  <c r="AI34" i="6"/>
  <c r="AI30" i="6"/>
  <c r="AI18" i="6"/>
  <c r="AI15" i="6"/>
  <c r="AI24" i="6"/>
  <c r="AI20" i="6"/>
  <c r="AI33" i="6"/>
  <c r="AI29" i="6"/>
  <c r="AI16" i="6"/>
  <c r="AI13" i="6"/>
  <c r="S42" i="6"/>
  <c r="S26" i="6"/>
  <c r="S22" i="6"/>
  <c r="S35" i="6"/>
  <c r="S31" i="6"/>
  <c r="S19" i="6"/>
  <c r="S18" i="6"/>
  <c r="S25" i="6"/>
  <c r="S21" i="6"/>
  <c r="S34" i="6"/>
  <c r="S30" i="6"/>
  <c r="S17" i="6"/>
  <c r="S14" i="6"/>
  <c r="AH42" i="6"/>
  <c r="AH35" i="6"/>
  <c r="AH31" i="6"/>
  <c r="AH27" i="6"/>
  <c r="AH23" i="6"/>
  <c r="AH18" i="6"/>
  <c r="AH14" i="6"/>
  <c r="AH34" i="6"/>
  <c r="AH30" i="6"/>
  <c r="AH26" i="6"/>
  <c r="AH22" i="6"/>
  <c r="AH17" i="6"/>
  <c r="AH13" i="6"/>
  <c r="R42" i="6"/>
  <c r="R35" i="6"/>
  <c r="R31" i="6"/>
  <c r="R27" i="6"/>
  <c r="R23" i="6"/>
  <c r="R19" i="6"/>
  <c r="R15" i="6"/>
  <c r="R34" i="6"/>
  <c r="R30" i="6"/>
  <c r="R26" i="6"/>
  <c r="R21" i="6"/>
  <c r="R18" i="6"/>
  <c r="R14" i="6"/>
  <c r="R33" i="6"/>
  <c r="AC42" i="6"/>
  <c r="AC31" i="6"/>
  <c r="AC29" i="6"/>
  <c r="AC34" i="6"/>
  <c r="AC13" i="6"/>
  <c r="AC17" i="6"/>
  <c r="AC19" i="6"/>
  <c r="AC23" i="6"/>
  <c r="AC24" i="6"/>
  <c r="AC30" i="6"/>
  <c r="AC25" i="6"/>
  <c r="AC26" i="6"/>
  <c r="AC21" i="6"/>
  <c r="M42" i="6"/>
  <c r="M27" i="6"/>
  <c r="M33" i="6"/>
  <c r="M26" i="6"/>
  <c r="M19" i="6"/>
  <c r="M25" i="6"/>
  <c r="M17" i="6"/>
  <c r="X42" i="6"/>
  <c r="X31" i="6"/>
  <c r="X35" i="6"/>
  <c r="X21" i="6"/>
  <c r="X27" i="6"/>
  <c r="X19" i="6"/>
  <c r="X15" i="6"/>
  <c r="X29" i="6"/>
  <c r="X34" i="6"/>
  <c r="X26" i="6"/>
  <c r="X23" i="6"/>
  <c r="X18" i="6"/>
  <c r="X14" i="6"/>
  <c r="S28" i="6"/>
  <c r="S36" i="6"/>
  <c r="S27" i="6"/>
  <c r="X28" i="6"/>
  <c r="X20" i="6"/>
  <c r="X33" i="6"/>
  <c r="AI27" i="6"/>
  <c r="AI35" i="6"/>
  <c r="AI26" i="6"/>
  <c r="AC14" i="6"/>
  <c r="AC28" i="6"/>
  <c r="AC35" i="6"/>
  <c r="AH19" i="6"/>
  <c r="AH28" i="6"/>
  <c r="AH36" i="6"/>
  <c r="R20" i="6"/>
  <c r="R28" i="6"/>
  <c r="M15" i="6"/>
  <c r="M16" i="6"/>
  <c r="M34" i="6"/>
  <c r="M28" i="6"/>
  <c r="S16" i="6"/>
  <c r="S29" i="6"/>
  <c r="S20" i="6"/>
  <c r="M14" i="6"/>
  <c r="M13" i="6"/>
  <c r="M22" i="6"/>
  <c r="M24" i="6"/>
  <c r="M31" i="6"/>
  <c r="S13" i="6"/>
  <c r="S32" i="6"/>
  <c r="S23" i="6"/>
  <c r="X16" i="6"/>
  <c r="X25" i="6"/>
  <c r="X36" i="6"/>
  <c r="AI17" i="6"/>
  <c r="AI31" i="6"/>
  <c r="AI22" i="6"/>
  <c r="AC16" i="6"/>
  <c r="AC15" i="6"/>
  <c r="AC32" i="6"/>
  <c r="AH15" i="6"/>
  <c r="AH24" i="6"/>
  <c r="AH32" i="6"/>
  <c r="R16" i="6"/>
  <c r="R24" i="6"/>
  <c r="R32" i="6"/>
  <c r="AJ24" i="6"/>
  <c r="AJ22" i="6"/>
  <c r="AJ15" i="6"/>
  <c r="AJ40" i="6" s="1"/>
  <c r="AJ19" i="6"/>
  <c r="AJ32" i="6"/>
  <c r="AJ33" i="6"/>
  <c r="T31" i="6"/>
  <c r="T26" i="6"/>
  <c r="T14" i="6"/>
  <c r="T18" i="6"/>
  <c r="T29" i="6"/>
  <c r="T34" i="6"/>
  <c r="O14" i="6"/>
  <c r="O15" i="6"/>
  <c r="O29" i="6"/>
  <c r="O33" i="6"/>
  <c r="O20" i="6"/>
  <c r="O24" i="6"/>
  <c r="AD13" i="6"/>
  <c r="AD17" i="6"/>
  <c r="AD28" i="6"/>
  <c r="AD32" i="6"/>
  <c r="AD36" i="6"/>
  <c r="AD23" i="6"/>
  <c r="N13" i="6"/>
  <c r="N17" i="6"/>
  <c r="N28" i="6"/>
  <c r="N32" i="6"/>
  <c r="N36" i="6"/>
  <c r="Y17" i="6"/>
  <c r="Y25" i="6"/>
  <c r="Y28" i="6"/>
  <c r="Y21" i="6"/>
  <c r="Y23" i="6"/>
  <c r="Y26" i="6"/>
  <c r="AE15" i="6"/>
  <c r="AE16" i="6"/>
  <c r="AE29" i="6"/>
  <c r="AE33" i="6"/>
  <c r="AE20" i="6"/>
  <c r="AE24" i="6"/>
  <c r="Y20" i="6"/>
  <c r="Y18" i="6"/>
  <c r="Y29" i="6"/>
  <c r="Y33" i="6"/>
  <c r="Y27" i="6"/>
  <c r="Y30" i="6"/>
  <c r="AE17" i="6"/>
  <c r="AE18" i="6"/>
  <c r="AE30" i="6"/>
  <c r="AE34" i="6"/>
  <c r="AE21" i="6"/>
  <c r="AE25" i="6"/>
  <c r="N42" i="6"/>
  <c r="N25" i="6"/>
  <c r="AL39" i="6"/>
  <c r="O40" i="6"/>
  <c r="O41" i="6" s="1"/>
  <c r="J40" i="6"/>
  <c r="AG40" i="6"/>
  <c r="M12" i="5"/>
  <c r="M33" i="5" s="1"/>
  <c r="Q12" i="5"/>
  <c r="Q20" i="5" s="1"/>
  <c r="U12" i="5"/>
  <c r="U25" i="5" s="1"/>
  <c r="Y12" i="5"/>
  <c r="Y30" i="5" s="1"/>
  <c r="AC12" i="5"/>
  <c r="AC24" i="5" s="1"/>
  <c r="AG12" i="5"/>
  <c r="AG27" i="5" s="1"/>
  <c r="AK12" i="5"/>
  <c r="AK14" i="5" s="1"/>
  <c r="K12" i="5"/>
  <c r="K31" i="5" s="1"/>
  <c r="W12" i="5"/>
  <c r="W22" i="5" s="1"/>
  <c r="AE12" i="5"/>
  <c r="AE20" i="5" s="1"/>
  <c r="AM12" i="5"/>
  <c r="AM33" i="5" s="1"/>
  <c r="L12" i="5"/>
  <c r="L36" i="5" s="1"/>
  <c r="T12" i="5"/>
  <c r="T35" i="5" s="1"/>
  <c r="AB12" i="5"/>
  <c r="AB24" i="5" s="1"/>
  <c r="AJ12" i="5"/>
  <c r="AJ27" i="5" s="1"/>
  <c r="N12" i="5"/>
  <c r="N32" i="5" s="1"/>
  <c r="R12" i="5"/>
  <c r="R15" i="5" s="1"/>
  <c r="V12" i="5"/>
  <c r="V13" i="5" s="1"/>
  <c r="Z12" i="5"/>
  <c r="Z26" i="5" s="1"/>
  <c r="AD12" i="5"/>
  <c r="AD26" i="5" s="1"/>
  <c r="AH12" i="5"/>
  <c r="AH26" i="5" s="1"/>
  <c r="AL12" i="5"/>
  <c r="AL22" i="5" s="1"/>
  <c r="O12" i="5"/>
  <c r="O26" i="5" s="1"/>
  <c r="S12" i="5"/>
  <c r="S14" i="5" s="1"/>
  <c r="AA12" i="5"/>
  <c r="AA17" i="5" s="1"/>
  <c r="AI12" i="5"/>
  <c r="AI23" i="5" s="1"/>
  <c r="P12" i="5"/>
  <c r="P31" i="5" s="1"/>
  <c r="X12" i="5"/>
  <c r="X15" i="5" s="1"/>
  <c r="AF12" i="5"/>
  <c r="AE36" i="5"/>
  <c r="J31" i="5"/>
  <c r="Q13" i="5"/>
  <c r="AL26" i="5"/>
  <c r="AE21" i="5"/>
  <c r="Q23" i="5"/>
  <c r="J26" i="5"/>
  <c r="J16" i="5"/>
  <c r="J34" i="5"/>
  <c r="AE15" i="5"/>
  <c r="AE26" i="5"/>
  <c r="J18" i="5"/>
  <c r="J27" i="5"/>
  <c r="J35" i="5"/>
  <c r="Q27" i="5"/>
  <c r="AE34" i="5"/>
  <c r="AE33" i="5"/>
  <c r="J15" i="5"/>
  <c r="J22" i="5"/>
  <c r="J30" i="5"/>
  <c r="Q24" i="5"/>
  <c r="Q33" i="5"/>
  <c r="J36" i="5"/>
  <c r="J17" i="5"/>
  <c r="J23" i="5"/>
  <c r="Q18" i="5"/>
  <c r="AH34" i="5"/>
  <c r="AC15" i="5"/>
  <c r="T32" i="5"/>
  <c r="AA34" i="5"/>
  <c r="AH14" i="5"/>
  <c r="T15" i="5"/>
  <c r="AA33" i="5"/>
  <c r="AH27" i="5"/>
  <c r="AA31" i="5"/>
  <c r="AH15" i="5"/>
  <c r="T27" i="5"/>
  <c r="AE24" i="5"/>
  <c r="AE27" i="5"/>
  <c r="J13" i="5"/>
  <c r="J14" i="5"/>
  <c r="J21" i="5"/>
  <c r="J25" i="5"/>
  <c r="J29" i="5"/>
  <c r="J33" i="5"/>
  <c r="AH13" i="5"/>
  <c r="AH29" i="5"/>
  <c r="V26" i="5"/>
  <c r="T23" i="5"/>
  <c r="AE23" i="5"/>
  <c r="AE14" i="5"/>
  <c r="AE30" i="5"/>
  <c r="J19" i="5"/>
  <c r="J20" i="5"/>
  <c r="J24" i="5"/>
  <c r="J28" i="5"/>
  <c r="J32" i="5"/>
  <c r="AH16" i="5"/>
  <c r="AH32" i="5"/>
  <c r="V32" i="5"/>
  <c r="T34" i="5"/>
  <c r="AC35" i="5"/>
  <c r="T26" i="5"/>
  <c r="T19" i="5"/>
  <c r="AB18" i="5"/>
  <c r="R23" i="5"/>
  <c r="V18" i="5"/>
  <c r="AG20" i="5"/>
  <c r="R34" i="5"/>
  <c r="R18" i="5"/>
  <c r="R25" i="5"/>
  <c r="AB20" i="5"/>
  <c r="AB19" i="5"/>
  <c r="AB28" i="5"/>
  <c r="AB22" i="5"/>
  <c r="AB34" i="5"/>
  <c r="AB29" i="5"/>
  <c r="M28" i="5"/>
  <c r="M26" i="5"/>
  <c r="M25" i="5"/>
  <c r="W25" i="5"/>
  <c r="W13" i="5"/>
  <c r="W32" i="5"/>
  <c r="M15" i="5"/>
  <c r="W31" i="5"/>
  <c r="AB27" i="5"/>
  <c r="R16" i="5"/>
  <c r="AC27" i="5"/>
  <c r="AC19" i="5"/>
  <c r="AC16" i="5"/>
  <c r="AL24" i="5"/>
  <c r="AL16" i="5"/>
  <c r="V31" i="5"/>
  <c r="V22" i="5"/>
  <c r="V23" i="5"/>
  <c r="V16" i="5"/>
  <c r="V36" i="5"/>
  <c r="V28" i="5"/>
  <c r="AI21" i="5"/>
  <c r="AI13" i="5"/>
  <c r="AC17" i="5"/>
  <c r="W34" i="5"/>
  <c r="AB17" i="5"/>
  <c r="AL27" i="5"/>
  <c r="V33" i="5"/>
  <c r="AI26" i="5"/>
  <c r="R27" i="5"/>
  <c r="M36" i="5"/>
  <c r="W17" i="5"/>
  <c r="AB35" i="5"/>
  <c r="AB36" i="5"/>
  <c r="AL33" i="5"/>
  <c r="V35" i="5"/>
  <c r="AI27" i="5"/>
  <c r="R36" i="5"/>
  <c r="G14" i="2"/>
  <c r="G18" i="2"/>
  <c r="G22" i="2"/>
  <c r="G26" i="2"/>
  <c r="G30" i="2"/>
  <c r="G34" i="2"/>
  <c r="G27" i="2"/>
  <c r="G11" i="2"/>
  <c r="G33" i="2"/>
  <c r="G15" i="2"/>
  <c r="G19" i="2"/>
  <c r="G23" i="2"/>
  <c r="G31" i="2"/>
  <c r="G25" i="2"/>
  <c r="G12" i="2"/>
  <c r="G16" i="2"/>
  <c r="G20" i="2"/>
  <c r="G24" i="2"/>
  <c r="G28" i="2"/>
  <c r="G32" i="2"/>
  <c r="G13" i="2"/>
  <c r="G17" i="2"/>
  <c r="G21" i="2"/>
  <c r="G29" i="2"/>
  <c r="Q7" i="2"/>
  <c r="I27" i="2"/>
  <c r="AN27" i="2" s="1"/>
  <c r="I18" i="2"/>
  <c r="AN18" i="2" s="1"/>
  <c r="I22" i="2"/>
  <c r="AN22" i="2" s="1"/>
  <c r="I30" i="2"/>
  <c r="AN30" i="2" s="1"/>
  <c r="I31" i="2"/>
  <c r="AN31" i="2" s="1"/>
  <c r="AN12" i="2"/>
  <c r="I25" i="2"/>
  <c r="AN25" i="2" s="1"/>
  <c r="I15" i="2"/>
  <c r="AN15" i="2" s="1"/>
  <c r="I24" i="2"/>
  <c r="AN24" i="2" s="1"/>
  <c r="I32" i="2"/>
  <c r="AN32" i="2" s="1"/>
  <c r="I20" i="2"/>
  <c r="AN20" i="2" s="1"/>
  <c r="I16" i="2"/>
  <c r="AN16" i="2" s="1"/>
  <c r="I23" i="2"/>
  <c r="AN23" i="2" s="1"/>
  <c r="I14" i="2"/>
  <c r="AN14" i="2" s="1"/>
  <c r="I26" i="2"/>
  <c r="AN26" i="2" s="1"/>
  <c r="I34" i="2"/>
  <c r="AN34" i="2" s="1"/>
  <c r="I17" i="2"/>
  <c r="AN17" i="2" s="1"/>
  <c r="I11" i="2"/>
  <c r="I21" i="2"/>
  <c r="AN21" i="2" s="1"/>
  <c r="I33" i="2"/>
  <c r="AN33" i="2" s="1"/>
  <c r="I28" i="2"/>
  <c r="AN28" i="2" s="1"/>
  <c r="I29" i="2"/>
  <c r="AN29" i="2" s="1"/>
  <c r="I13" i="2"/>
  <c r="AN13" i="2" s="1"/>
  <c r="AC40" i="6" l="1"/>
  <c r="AC41" i="6" s="1"/>
  <c r="AI40" i="6"/>
  <c r="N40" i="6"/>
  <c r="N41" i="6" s="1"/>
  <c r="AB40" i="6"/>
  <c r="AM40" i="6"/>
  <c r="O18" i="5"/>
  <c r="AJ34" i="5"/>
  <c r="O31" i="5"/>
  <c r="AK13" i="5"/>
  <c r="AD23" i="5"/>
  <c r="N30" i="5"/>
  <c r="AM18" i="5"/>
  <c r="AK22" i="5"/>
  <c r="Z32" i="5"/>
  <c r="Z15" i="5"/>
  <c r="X33" i="5"/>
  <c r="S31" i="5"/>
  <c r="X23" i="5"/>
  <c r="Z23" i="5"/>
  <c r="AJ32" i="5"/>
  <c r="P24" i="5"/>
  <c r="S18" i="5"/>
  <c r="AD24" i="5"/>
  <c r="U22" i="5"/>
  <c r="O28" i="5"/>
  <c r="AK28" i="5"/>
  <c r="N28" i="5"/>
  <c r="S24" i="5"/>
  <c r="N21" i="5"/>
  <c r="L34" i="5"/>
  <c r="X40" i="6"/>
  <c r="X41" i="6" s="1"/>
  <c r="W39" i="6"/>
  <c r="AL40" i="6"/>
  <c r="AL41" i="6" s="1"/>
  <c r="P40" i="6"/>
  <c r="P41" i="6" s="1"/>
  <c r="Z40" i="6"/>
  <c r="U39" i="6"/>
  <c r="K39" i="6"/>
  <c r="K41" i="6" s="1"/>
  <c r="AA39" i="6"/>
  <c r="AA41" i="6" s="1"/>
  <c r="M40" i="6"/>
  <c r="M41" i="6" s="1"/>
  <c r="AH40" i="6"/>
  <c r="S40" i="6"/>
  <c r="R40" i="6"/>
  <c r="V40" i="6"/>
  <c r="V41" i="6" s="1"/>
  <c r="L39" i="6"/>
  <c r="L41" i="6" s="1"/>
  <c r="X39" i="6"/>
  <c r="AH39" i="6"/>
  <c r="AH41" i="6" s="1"/>
  <c r="O39" i="6"/>
  <c r="T40" i="6"/>
  <c r="AC39" i="6"/>
  <c r="S39" i="6"/>
  <c r="S41" i="6" s="1"/>
  <c r="AD39" i="6"/>
  <c r="AJ39" i="6"/>
  <c r="AJ41" i="6" s="1"/>
  <c r="W40" i="6"/>
  <c r="W41" i="6" s="1"/>
  <c r="L40" i="6"/>
  <c r="AB39" i="6"/>
  <c r="AB41" i="6" s="1"/>
  <c r="V39" i="6"/>
  <c r="AK40" i="6"/>
  <c r="AK41" i="6" s="1"/>
  <c r="Z39" i="6"/>
  <c r="Z41" i="6" s="1"/>
  <c r="K40" i="6"/>
  <c r="J39" i="6"/>
  <c r="J41" i="6" s="1"/>
  <c r="AI39" i="6"/>
  <c r="AI41" i="6" s="1"/>
  <c r="AD40" i="6"/>
  <c r="AD41" i="6" s="1"/>
  <c r="Q39" i="6"/>
  <c r="Q41" i="6" s="1"/>
  <c r="AM39" i="6"/>
  <c r="AM41" i="6" s="1"/>
  <c r="AG39" i="6"/>
  <c r="AG41" i="6" s="1"/>
  <c r="AF39" i="6"/>
  <c r="P39" i="6"/>
  <c r="W15" i="5"/>
  <c r="M32" i="5"/>
  <c r="W19" i="5"/>
  <c r="W14" i="5"/>
  <c r="W36" i="5"/>
  <c r="W29" i="5"/>
  <c r="R13" i="5"/>
  <c r="R29" i="5"/>
  <c r="R22" i="5"/>
  <c r="T14" i="5"/>
  <c r="T24" i="5"/>
  <c r="AH28" i="5"/>
  <c r="T21" i="5"/>
  <c r="AH25" i="5"/>
  <c r="AA30" i="5"/>
  <c r="AH18" i="5"/>
  <c r="T28" i="5"/>
  <c r="AA36" i="5"/>
  <c r="AH36" i="5"/>
  <c r="R20" i="5"/>
  <c r="S34" i="5"/>
  <c r="W27" i="5"/>
  <c r="AC34" i="5"/>
  <c r="M14" i="5"/>
  <c r="X30" i="5"/>
  <c r="AC32" i="5"/>
  <c r="M24" i="5"/>
  <c r="S30" i="5"/>
  <c r="X36" i="5"/>
  <c r="AC29" i="5"/>
  <c r="AC23" i="5"/>
  <c r="AC18" i="5"/>
  <c r="R32" i="5"/>
  <c r="M22" i="5"/>
  <c r="W20" i="5"/>
  <c r="W24" i="5"/>
  <c r="W33" i="5"/>
  <c r="M21" i="5"/>
  <c r="M31" i="5"/>
  <c r="M30" i="5"/>
  <c r="R17" i="5"/>
  <c r="R33" i="5"/>
  <c r="R26" i="5"/>
  <c r="AC21" i="5"/>
  <c r="T30" i="5"/>
  <c r="X16" i="5"/>
  <c r="AC33" i="5"/>
  <c r="T13" i="5"/>
  <c r="AH24" i="5"/>
  <c r="T31" i="5"/>
  <c r="AH21" i="5"/>
  <c r="AC28" i="5"/>
  <c r="AH31" i="5"/>
  <c r="AA23" i="5"/>
  <c r="AA16" i="5"/>
  <c r="AA25" i="5"/>
  <c r="AA18" i="5"/>
  <c r="AH30" i="5"/>
  <c r="AA26" i="5"/>
  <c r="AA19" i="5"/>
  <c r="AD14" i="5"/>
  <c r="AA24" i="5"/>
  <c r="AA13" i="5"/>
  <c r="AA32" i="5"/>
  <c r="T29" i="5"/>
  <c r="W30" i="5"/>
  <c r="AA27" i="5"/>
  <c r="R28" i="5"/>
  <c r="AC36" i="5"/>
  <c r="M34" i="5"/>
  <c r="R19" i="5"/>
  <c r="AC20" i="5"/>
  <c r="AC31" i="5"/>
  <c r="AC26" i="5"/>
  <c r="M16" i="5"/>
  <c r="M13" i="5"/>
  <c r="M27" i="5"/>
  <c r="W18" i="5"/>
  <c r="AA20" i="5"/>
  <c r="AH19" i="5"/>
  <c r="AA29" i="5"/>
  <c r="T25" i="5"/>
  <c r="T16" i="5"/>
  <c r="X20" i="5"/>
  <c r="W35" i="5"/>
  <c r="AC14" i="5"/>
  <c r="R35" i="5"/>
  <c r="W26" i="5"/>
  <c r="AC30" i="5"/>
  <c r="M19" i="5"/>
  <c r="X31" i="5"/>
  <c r="AC25" i="5"/>
  <c r="AC22" i="5"/>
  <c r="R24" i="5"/>
  <c r="W23" i="5"/>
  <c r="M29" i="5"/>
  <c r="W28" i="5"/>
  <c r="W16" i="5"/>
  <c r="W21" i="5"/>
  <c r="M17" i="5"/>
  <c r="M23" i="5"/>
  <c r="M18" i="5"/>
  <c r="R21" i="5"/>
  <c r="R14" i="5"/>
  <c r="R30" i="5"/>
  <c r="M20" i="5"/>
  <c r="M35" i="5"/>
  <c r="T33" i="5"/>
  <c r="T18" i="5"/>
  <c r="AH20" i="5"/>
  <c r="T36" i="5"/>
  <c r="AH33" i="5"/>
  <c r="AH17" i="5"/>
  <c r="T17" i="5"/>
  <c r="AH23" i="5"/>
  <c r="AA35" i="5"/>
  <c r="AH35" i="5"/>
  <c r="AA21" i="5"/>
  <c r="AA14" i="5"/>
  <c r="AH22" i="5"/>
  <c r="AA22" i="5"/>
  <c r="AA15" i="5"/>
  <c r="AA28" i="5"/>
  <c r="T20" i="5"/>
  <c r="T22" i="5"/>
  <c r="U40" i="6"/>
  <c r="U41" i="6" s="1"/>
  <c r="T39" i="6"/>
  <c r="T41" i="6" s="1"/>
  <c r="AK39" i="6"/>
  <c r="AF40" i="6"/>
  <c r="AF41" i="6" s="1"/>
  <c r="AA40" i="6"/>
  <c r="R39" i="6"/>
  <c r="R41" i="6" s="1"/>
  <c r="M39" i="6"/>
  <c r="AM24" i="5"/>
  <c r="Z16" i="5"/>
  <c r="AJ15" i="5"/>
  <c r="O34" i="5"/>
  <c r="AK17" i="5"/>
  <c r="O33" i="5"/>
  <c r="V17" i="5"/>
  <c r="Z28" i="5"/>
  <c r="AB33" i="5"/>
  <c r="V15" i="5"/>
  <c r="AB32" i="5"/>
  <c r="AM34" i="5"/>
  <c r="V14" i="5"/>
  <c r="V19" i="5"/>
  <c r="V30" i="5"/>
  <c r="AL13" i="5"/>
  <c r="AL32" i="5"/>
  <c r="AB23" i="5"/>
  <c r="AG34" i="5"/>
  <c r="Z21" i="5"/>
  <c r="Z30" i="5"/>
  <c r="AB13" i="5"/>
  <c r="AB14" i="5"/>
  <c r="AB21" i="5"/>
  <c r="AL20" i="5"/>
  <c r="V34" i="5"/>
  <c r="V20" i="5"/>
  <c r="AE19" i="5"/>
  <c r="AJ14" i="5"/>
  <c r="AE35" i="5"/>
  <c r="AE16" i="5"/>
  <c r="AE28" i="5"/>
  <c r="Q36" i="5"/>
  <c r="AE18" i="5"/>
  <c r="Q26" i="5"/>
  <c r="Q17" i="5"/>
  <c r="AE29" i="5"/>
  <c r="AK34" i="5"/>
  <c r="AG25" i="5"/>
  <c r="Z35" i="5"/>
  <c r="P27" i="5"/>
  <c r="U19" i="5"/>
  <c r="O24" i="5"/>
  <c r="P36" i="5"/>
  <c r="V27" i="5"/>
  <c r="Z20" i="5"/>
  <c r="V25" i="5"/>
  <c r="AB26" i="5"/>
  <c r="AG17" i="5"/>
  <c r="AI19" i="5"/>
  <c r="V21" i="5"/>
  <c r="V29" i="5"/>
  <c r="AL21" i="5"/>
  <c r="AB31" i="5"/>
  <c r="AG26" i="5"/>
  <c r="Z25" i="5"/>
  <c r="Z34" i="5"/>
  <c r="AB16" i="5"/>
  <c r="AB15" i="5"/>
  <c r="AB30" i="5"/>
  <c r="AJ26" i="5"/>
  <c r="P33" i="5"/>
  <c r="AE22" i="5"/>
  <c r="AJ22" i="5"/>
  <c r="AE31" i="5"/>
  <c r="AE25" i="5"/>
  <c r="Q32" i="5"/>
  <c r="AE13" i="5"/>
  <c r="Q22" i="5"/>
  <c r="AE17" i="5"/>
  <c r="AE32" i="5"/>
  <c r="U28" i="5"/>
  <c r="O25" i="5"/>
  <c r="AI22" i="5"/>
  <c r="AK26" i="5"/>
  <c r="AE40" i="6"/>
  <c r="AE41" i="6" s="1"/>
  <c r="AE39" i="6"/>
  <c r="Y39" i="6"/>
  <c r="Y41" i="6" s="1"/>
  <c r="Y40" i="6"/>
  <c r="N39" i="6"/>
  <c r="X29" i="5"/>
  <c r="X25" i="5"/>
  <c r="X17" i="5"/>
  <c r="X34" i="5"/>
  <c r="N25" i="5"/>
  <c r="N34" i="5"/>
  <c r="Y24" i="5"/>
  <c r="AD18" i="5"/>
  <c r="Y14" i="5"/>
  <c r="L25" i="5"/>
  <c r="K30" i="5"/>
  <c r="X21" i="5"/>
  <c r="AM35" i="5"/>
  <c r="X19" i="5"/>
  <c r="S32" i="5"/>
  <c r="Z27" i="5"/>
  <c r="S28" i="5"/>
  <c r="S33" i="5"/>
  <c r="S25" i="5"/>
  <c r="X28" i="5"/>
  <c r="X27" i="5"/>
  <c r="X14" i="5"/>
  <c r="N20" i="5"/>
  <c r="Z24" i="5"/>
  <c r="Z13" i="5"/>
  <c r="Z29" i="5"/>
  <c r="Z22" i="5"/>
  <c r="S23" i="5"/>
  <c r="AJ17" i="5"/>
  <c r="AJ28" i="5"/>
  <c r="Y19" i="5"/>
  <c r="AJ23" i="5"/>
  <c r="Y23" i="5"/>
  <c r="AJ16" i="5"/>
  <c r="AD15" i="5"/>
  <c r="L19" i="5"/>
  <c r="P15" i="5"/>
  <c r="O20" i="5"/>
  <c r="L32" i="5"/>
  <c r="O16" i="5"/>
  <c r="U32" i="5"/>
  <c r="AJ25" i="5"/>
  <c r="U18" i="5"/>
  <c r="AK30" i="5"/>
  <c r="K18" i="5"/>
  <c r="AD34" i="5"/>
  <c r="AK27" i="5"/>
  <c r="AK18" i="5"/>
  <c r="S20" i="5"/>
  <c r="S26" i="5"/>
  <c r="N14" i="5"/>
  <c r="S15" i="5"/>
  <c r="S19" i="5"/>
  <c r="S21" i="5"/>
  <c r="AD20" i="5"/>
  <c r="L31" i="5"/>
  <c r="S27" i="5"/>
  <c r="Z36" i="5"/>
  <c r="X26" i="5"/>
  <c r="S35" i="5"/>
  <c r="Z18" i="5"/>
  <c r="S16" i="5"/>
  <c r="S36" i="5"/>
  <c r="S17" i="5"/>
  <c r="X32" i="5"/>
  <c r="X24" i="5"/>
  <c r="X18" i="5"/>
  <c r="N19" i="5"/>
  <c r="Z19" i="5"/>
  <c r="AM32" i="5"/>
  <c r="Z14" i="5"/>
  <c r="Z33" i="5"/>
  <c r="X13" i="5"/>
  <c r="S29" i="5"/>
  <c r="AJ33" i="5"/>
  <c r="AJ18" i="5"/>
  <c r="P35" i="5"/>
  <c r="AJ36" i="5"/>
  <c r="AD35" i="5"/>
  <c r="Y17" i="5"/>
  <c r="O15" i="5"/>
  <c r="L21" i="5"/>
  <c r="U27" i="5"/>
  <c r="L29" i="5"/>
  <c r="P16" i="5"/>
  <c r="L27" i="5"/>
  <c r="O30" i="5"/>
  <c r="AK32" i="5"/>
  <c r="K28" i="5"/>
  <c r="AK21" i="5"/>
  <c r="AK23" i="5"/>
  <c r="AK31" i="5"/>
  <c r="AD21" i="5"/>
  <c r="U20" i="5"/>
  <c r="N16" i="5"/>
  <c r="X35" i="5"/>
  <c r="AM15" i="5"/>
  <c r="AJ13" i="5"/>
  <c r="S22" i="5"/>
  <c r="AJ24" i="5"/>
  <c r="Y32" i="5"/>
  <c r="AJ30" i="5"/>
  <c r="AJ31" i="5"/>
  <c r="Y35" i="5"/>
  <c r="N13" i="5"/>
  <c r="AJ20" i="5"/>
  <c r="AD32" i="5"/>
  <c r="AD19" i="5"/>
  <c r="AD31" i="5"/>
  <c r="AD17" i="5"/>
  <c r="AD33" i="5"/>
  <c r="AD30" i="5"/>
  <c r="L20" i="5"/>
  <c r="U29" i="5"/>
  <c r="O23" i="5"/>
  <c r="O14" i="5"/>
  <c r="L15" i="5"/>
  <c r="U13" i="5"/>
  <c r="O36" i="5"/>
  <c r="O22" i="5"/>
  <c r="L14" i="5"/>
  <c r="U17" i="5"/>
  <c r="L28" i="5"/>
  <c r="O27" i="5"/>
  <c r="L23" i="5"/>
  <c r="L33" i="5"/>
  <c r="AD29" i="5"/>
  <c r="AK29" i="5"/>
  <c r="K23" i="5"/>
  <c r="K35" i="5"/>
  <c r="AD16" i="5"/>
  <c r="AK19" i="5"/>
  <c r="AK35" i="5"/>
  <c r="AK25" i="5"/>
  <c r="AK15" i="5"/>
  <c r="L22" i="5"/>
  <c r="AD36" i="5"/>
  <c r="Y26" i="5"/>
  <c r="S13" i="5"/>
  <c r="AJ29" i="5"/>
  <c r="AJ35" i="5"/>
  <c r="Y13" i="5"/>
  <c r="AJ19" i="5"/>
  <c r="Y28" i="5"/>
  <c r="X22" i="5"/>
  <c r="AD28" i="5"/>
  <c r="Y16" i="5"/>
  <c r="AD27" i="5"/>
  <c r="Y21" i="5"/>
  <c r="AD25" i="5"/>
  <c r="AD22" i="5"/>
  <c r="L26" i="5"/>
  <c r="L17" i="5"/>
  <c r="U26" i="5"/>
  <c r="O29" i="5"/>
  <c r="O21" i="5"/>
  <c r="O35" i="5"/>
  <c r="O13" i="5"/>
  <c r="L35" i="5"/>
  <c r="L16" i="5"/>
  <c r="O32" i="5"/>
  <c r="O17" i="5"/>
  <c r="L13" i="5"/>
  <c r="L18" i="5"/>
  <c r="L24" i="5"/>
  <c r="AD13" i="5"/>
  <c r="AK16" i="5"/>
  <c r="AK20" i="5"/>
  <c r="AK36" i="5"/>
  <c r="AK33" i="5"/>
  <c r="AI16" i="5"/>
  <c r="AI30" i="5"/>
  <c r="AM22" i="5"/>
  <c r="AG31" i="5"/>
  <c r="AI33" i="5"/>
  <c r="P29" i="5"/>
  <c r="P22" i="5"/>
  <c r="K15" i="5"/>
  <c r="K19" i="5"/>
  <c r="K14" i="5"/>
  <c r="K21" i="5"/>
  <c r="K26" i="5"/>
  <c r="K36" i="5"/>
  <c r="AL28" i="5"/>
  <c r="AI34" i="5"/>
  <c r="AL25" i="5"/>
  <c r="N35" i="5"/>
  <c r="AG35" i="5"/>
  <c r="AI36" i="5"/>
  <c r="AI20" i="5"/>
  <c r="AI29" i="5"/>
  <c r="AL14" i="5"/>
  <c r="AL30" i="5"/>
  <c r="AL15" i="5"/>
  <c r="N18" i="5"/>
  <c r="N29" i="5"/>
  <c r="N22" i="5"/>
  <c r="AM31" i="5"/>
  <c r="AG30" i="5"/>
  <c r="AM16" i="5"/>
  <c r="AM23" i="5"/>
  <c r="AG15" i="5"/>
  <c r="AG16" i="5"/>
  <c r="N15" i="5"/>
  <c r="N24" i="5"/>
  <c r="N23" i="5"/>
  <c r="P17" i="5"/>
  <c r="Y29" i="5"/>
  <c r="P18" i="5"/>
  <c r="Y36" i="5"/>
  <c r="Y20" i="5"/>
  <c r="Y25" i="5"/>
  <c r="Q15" i="5"/>
  <c r="U23" i="5"/>
  <c r="P23" i="5"/>
  <c r="Q21" i="5"/>
  <c r="U31" i="5"/>
  <c r="U33" i="5"/>
  <c r="P20" i="5"/>
  <c r="Q35" i="5"/>
  <c r="Q28" i="5"/>
  <c r="Q14" i="5"/>
  <c r="Q16" i="5"/>
  <c r="K32" i="5"/>
  <c r="K16" i="5"/>
  <c r="K24" i="5"/>
  <c r="K25" i="5"/>
  <c r="K20" i="5"/>
  <c r="K27" i="5"/>
  <c r="V24" i="5"/>
  <c r="AC13" i="5"/>
  <c r="AJ21" i="5"/>
  <c r="Z17" i="5"/>
  <c r="Z31" i="5"/>
  <c r="AK24" i="5"/>
  <c r="AI31" i="5"/>
  <c r="P34" i="5"/>
  <c r="AG29" i="5"/>
  <c r="AG33" i="5"/>
  <c r="AM30" i="5"/>
  <c r="AM27" i="5"/>
  <c r="AI14" i="5"/>
  <c r="AM19" i="5"/>
  <c r="AG23" i="5"/>
  <c r="AG19" i="5"/>
  <c r="AI35" i="5"/>
  <c r="AI25" i="5"/>
  <c r="AM14" i="5"/>
  <c r="AM36" i="5"/>
  <c r="AM29" i="5"/>
  <c r="AG32" i="5"/>
  <c r="AG28" i="5"/>
  <c r="AI15" i="5"/>
  <c r="AM21" i="5"/>
  <c r="P32" i="5"/>
  <c r="P26" i="5"/>
  <c r="N31" i="5"/>
  <c r="Y18" i="5"/>
  <c r="AL34" i="5"/>
  <c r="Q34" i="5"/>
  <c r="U21" i="5"/>
  <c r="U35" i="5"/>
  <c r="AI18" i="5"/>
  <c r="AL35" i="5"/>
  <c r="AM26" i="5"/>
  <c r="AL29" i="5"/>
  <c r="AM25" i="5"/>
  <c r="N27" i="5"/>
  <c r="AG36" i="5"/>
  <c r="AI28" i="5"/>
  <c r="AI24" i="5"/>
  <c r="AI32" i="5"/>
  <c r="AL31" i="5"/>
  <c r="AL18" i="5"/>
  <c r="AL23" i="5"/>
  <c r="N17" i="5"/>
  <c r="N33" i="5"/>
  <c r="N26" i="5"/>
  <c r="AM17" i="5"/>
  <c r="AG14" i="5"/>
  <c r="AM28" i="5"/>
  <c r="AM13" i="5"/>
  <c r="AM20" i="5"/>
  <c r="AG21" i="5"/>
  <c r="AG24" i="5"/>
  <c r="AG13" i="5"/>
  <c r="AI17" i="5"/>
  <c r="AL19" i="5"/>
  <c r="AL36" i="5"/>
  <c r="AG18" i="5"/>
  <c r="AL17" i="5"/>
  <c r="AG22" i="5"/>
  <c r="P25" i="5"/>
  <c r="Y34" i="5"/>
  <c r="P30" i="5"/>
  <c r="P14" i="5"/>
  <c r="Y33" i="5"/>
  <c r="N36" i="5"/>
  <c r="Y27" i="5"/>
  <c r="Y22" i="5"/>
  <c r="Q25" i="5"/>
  <c r="Q19" i="5"/>
  <c r="U14" i="5"/>
  <c r="P19" i="5"/>
  <c r="Q29" i="5"/>
  <c r="U36" i="5"/>
  <c r="U15" i="5"/>
  <c r="P21" i="5"/>
  <c r="P28" i="5"/>
  <c r="Q30" i="5"/>
  <c r="U34" i="5"/>
  <c r="U30" i="5"/>
  <c r="Q31" i="5"/>
  <c r="U24" i="5"/>
  <c r="U16" i="5"/>
  <c r="P13" i="5"/>
  <c r="K34" i="5"/>
  <c r="K29" i="5"/>
  <c r="K17" i="5"/>
  <c r="K22" i="5"/>
  <c r="K33" i="5"/>
  <c r="K13" i="5"/>
  <c r="Y31" i="5"/>
  <c r="Y15" i="5"/>
  <c r="AB25" i="5"/>
  <c r="L30" i="5"/>
  <c r="O19" i="5"/>
  <c r="AF31" i="5"/>
  <c r="AF30" i="5"/>
  <c r="AF17" i="5"/>
  <c r="AF13" i="5"/>
  <c r="AF21" i="5"/>
  <c r="AF24" i="5"/>
  <c r="AF34" i="5"/>
  <c r="AF28" i="5"/>
  <c r="AF16" i="5"/>
  <c r="AF25" i="5"/>
  <c r="AF22" i="5"/>
  <c r="AF23" i="5"/>
  <c r="AF35" i="5"/>
  <c r="AF32" i="5"/>
  <c r="AF19" i="5"/>
  <c r="AF15" i="5"/>
  <c r="AF36" i="5"/>
  <c r="AF26" i="5"/>
  <c r="AF33" i="5"/>
  <c r="AF29" i="5"/>
  <c r="AF18" i="5"/>
  <c r="AF14" i="5"/>
  <c r="AF20" i="5"/>
  <c r="AF27" i="5"/>
  <c r="R31" i="5"/>
  <c r="AK10" i="2"/>
  <c r="AG10" i="2"/>
  <c r="AC10" i="2"/>
  <c r="Y10" i="2"/>
  <c r="U10" i="2"/>
  <c r="Q10" i="2"/>
  <c r="M10" i="2"/>
  <c r="M19" i="2" s="1"/>
  <c r="AJ10" i="2"/>
  <c r="AF10" i="2"/>
  <c r="AB10" i="2"/>
  <c r="X10" i="2"/>
  <c r="X25" i="2" s="1"/>
  <c r="T10" i="2"/>
  <c r="P10" i="2"/>
  <c r="L10" i="2"/>
  <c r="L19" i="2" s="1"/>
  <c r="AM10" i="2"/>
  <c r="AI10" i="2"/>
  <c r="AE10" i="2"/>
  <c r="AA10" i="2"/>
  <c r="W10" i="2"/>
  <c r="S10" i="2"/>
  <c r="O10" i="2"/>
  <c r="K10" i="2"/>
  <c r="K19" i="2" s="1"/>
  <c r="AL10" i="2"/>
  <c r="AL20" i="2" s="1"/>
  <c r="AH10" i="2"/>
  <c r="U37" i="2" s="1"/>
  <c r="AD10" i="2"/>
  <c r="Z10" i="2"/>
  <c r="T37" i="2" s="1"/>
  <c r="V10" i="2"/>
  <c r="R10" i="2"/>
  <c r="S37" i="2" s="1"/>
  <c r="N10" i="2"/>
  <c r="J10" i="2"/>
  <c r="R37" i="2" s="1"/>
  <c r="J11" i="2"/>
  <c r="M29" i="2"/>
  <c r="X22" i="2"/>
  <c r="W26" i="2"/>
  <c r="AH33" i="2"/>
  <c r="N14" i="2"/>
  <c r="AJ32" i="2"/>
  <c r="T30" i="2"/>
  <c r="AI29" i="2"/>
  <c r="AK11" i="2"/>
  <c r="U20" i="2"/>
  <c r="AE34" i="2"/>
  <c r="O27" i="2"/>
  <c r="Z31" i="2"/>
  <c r="Q33" i="2"/>
  <c r="AB29" i="2"/>
  <c r="AA32" i="2"/>
  <c r="AC32" i="2"/>
  <c r="Y17" i="2"/>
  <c r="AJ17" i="2"/>
  <c r="Z21" i="2"/>
  <c r="AL28" i="2"/>
  <c r="AD16" i="2"/>
  <c r="V31" i="2"/>
  <c r="Y28" i="2"/>
  <c r="W22" i="2"/>
  <c r="AM19" i="2"/>
  <c r="V19" i="2"/>
  <c r="AL16" i="2"/>
  <c r="AC17" i="2"/>
  <c r="AM27" i="2"/>
  <c r="AD14" i="2"/>
  <c r="AM13" i="2"/>
  <c r="Z33" i="2"/>
  <c r="AC14" i="2"/>
  <c r="V30" i="2"/>
  <c r="AC18" i="2"/>
  <c r="Y23" i="2"/>
  <c r="AG27" i="2"/>
  <c r="X33" i="2"/>
  <c r="AA14" i="2"/>
  <c r="Y30" i="2"/>
  <c r="AH17" i="2"/>
  <c r="AM17" i="2"/>
  <c r="AJ27" i="2"/>
  <c r="AA33" i="2"/>
  <c r="Z24" i="2"/>
  <c r="AA30" i="2"/>
  <c r="V25" i="2"/>
  <c r="AA18" i="2"/>
  <c r="AF11" i="2"/>
  <c r="AM31" i="2"/>
  <c r="Z28" i="2"/>
  <c r="AE21" i="2"/>
  <c r="AJ14" i="2"/>
  <c r="Z19" i="2"/>
  <c r="T38" i="2" s="1"/>
  <c r="AG22" i="2"/>
  <c r="AC15" i="2"/>
  <c r="AG20" i="2"/>
  <c r="AF29" i="2"/>
  <c r="AJ11" i="2"/>
  <c r="AF34" i="2"/>
  <c r="AJ26" i="2"/>
  <c r="AA34" i="2"/>
  <c r="AM30" i="2"/>
  <c r="AA26" i="2"/>
  <c r="AF19" i="2"/>
  <c r="AF32" i="2"/>
  <c r="Y29" i="2"/>
  <c r="AJ22" i="2"/>
  <c r="V16" i="2"/>
  <c r="Z15" i="2"/>
  <c r="AG18" i="2"/>
  <c r="AB25" i="2"/>
  <c r="AA13" i="2"/>
  <c r="W29" i="2"/>
  <c r="AF31" i="2"/>
  <c r="Y33" i="2"/>
  <c r="V24" i="2"/>
  <c r="Z11" i="2"/>
  <c r="AM11" i="2"/>
  <c r="AA15" i="2"/>
  <c r="V22" i="2"/>
  <c r="AC25" i="2"/>
  <c r="AJ28" i="2"/>
  <c r="AD26" i="2"/>
  <c r="Z17" i="2"/>
  <c r="AM25" i="2"/>
  <c r="AB12" i="2"/>
  <c r="W19" i="2"/>
  <c r="Z25" i="2"/>
  <c r="V32" i="2"/>
  <c r="V33" i="2"/>
  <c r="AJ23" i="2"/>
  <c r="AE13" i="2"/>
  <c r="Z23" i="2"/>
  <c r="AA11" i="2"/>
  <c r="AH14" i="2"/>
  <c r="V18" i="2"/>
  <c r="Z22" i="2"/>
  <c r="Z16" i="2"/>
  <c r="Y27" i="2"/>
  <c r="V29" i="2"/>
  <c r="AJ13" i="2"/>
  <c r="Z27" i="2"/>
  <c r="AF16" i="2"/>
  <c r="AM33" i="2"/>
  <c r="X32" i="2"/>
  <c r="AJ25" i="2"/>
  <c r="AF18" i="2"/>
  <c r="AA23" i="2"/>
  <c r="AD25" i="2"/>
  <c r="AG17" i="2"/>
  <c r="W24" i="2"/>
  <c r="AD30" i="2"/>
  <c r="AG21" i="2"/>
  <c r="Z14" i="2"/>
  <c r="AF30" i="2"/>
  <c r="AK25" i="2"/>
  <c r="AG12" i="2"/>
  <c r="AF33" i="2"/>
  <c r="AA29" i="2"/>
  <c r="Y20" i="2"/>
  <c r="AM29" i="2"/>
  <c r="AC28" i="2"/>
  <c r="AM14" i="2"/>
  <c r="AC11" i="2"/>
  <c r="Y14" i="2"/>
  <c r="AM20" i="2"/>
  <c r="AH27" i="2"/>
  <c r="AM32" i="2"/>
  <c r="V28" i="2"/>
  <c r="W18" i="2"/>
  <c r="AG32" i="2"/>
  <c r="AM22" i="2"/>
  <c r="Z34" i="2"/>
  <c r="AH12" i="2"/>
  <c r="AA20" i="2"/>
  <c r="V27" i="2"/>
  <c r="AM18" i="2"/>
  <c r="AF27" i="2"/>
  <c r="AG13" i="2"/>
  <c r="V12" i="2"/>
  <c r="AI30" i="2"/>
  <c r="W12" i="2"/>
  <c r="AJ33" i="2"/>
  <c r="AD21" i="2"/>
  <c r="V17" i="2"/>
  <c r="Z20" i="2"/>
  <c r="AJ15" i="2"/>
  <c r="AE20" i="2"/>
  <c r="Y13" i="2"/>
  <c r="AA12" i="2"/>
  <c r="AM15" i="2"/>
  <c r="AG19" i="2"/>
  <c r="Y25" i="2"/>
  <c r="AJ20" i="2"/>
  <c r="V21" i="2"/>
  <c r="AL31" i="2"/>
  <c r="AM28" i="2"/>
  <c r="AC34" i="2"/>
  <c r="AA21" i="2"/>
  <c r="W33" i="2"/>
  <c r="AC24" i="2"/>
  <c r="AG31" i="2"/>
  <c r="AJ19" i="2"/>
  <c r="AK32" i="2"/>
  <c r="AD29" i="2"/>
  <c r="AG16" i="2"/>
  <c r="AD34" i="2"/>
  <c r="W31" i="2"/>
  <c r="AF26" i="2"/>
  <c r="W13" i="2"/>
  <c r="AB13" i="2"/>
  <c r="W20" i="2"/>
  <c r="AD23" i="2"/>
  <c r="AK26" i="2"/>
  <c r="AJ18" i="2"/>
  <c r="AG34" i="2"/>
  <c r="AM26" i="2"/>
  <c r="Z32" i="2"/>
  <c r="AC23" i="2"/>
  <c r="AD33" i="2"/>
  <c r="W30" i="2"/>
  <c r="AG24" i="2"/>
  <c r="AL17" i="2"/>
  <c r="W21" i="2"/>
  <c r="W16" i="2"/>
  <c r="AD19" i="2"/>
  <c r="AK22" i="2"/>
  <c r="Y26" i="2"/>
  <c r="V20" i="2"/>
  <c r="Y34" i="2"/>
  <c r="AF22" i="2"/>
  <c r="AD17" i="2"/>
  <c r="AE31" i="2"/>
  <c r="AM12" i="2"/>
  <c r="AH19" i="2"/>
  <c r="AC26" i="2"/>
  <c r="AJ12" i="2"/>
  <c r="AE19" i="2"/>
  <c r="Z26" i="2"/>
  <c r="AC21" i="2"/>
  <c r="W34" i="2"/>
  <c r="AC12" i="2"/>
  <c r="AG15" i="2"/>
  <c r="Y22" i="2"/>
  <c r="V14" i="2"/>
  <c r="AH24" i="2"/>
  <c r="AD28" i="2"/>
  <c r="AC20" i="2"/>
  <c r="AG23" i="2"/>
  <c r="AD11" i="2"/>
  <c r="Y18" i="2"/>
  <c r="AM24" i="2"/>
  <c r="AM23" i="2"/>
  <c r="AC31" i="2"/>
  <c r="AJ30" i="2"/>
  <c r="AE22" i="2"/>
  <c r="Z18" i="2"/>
  <c r="W25" i="2"/>
  <c r="AM21" i="2"/>
  <c r="AF12" i="2"/>
  <c r="AH22" i="2"/>
  <c r="W32" i="2"/>
  <c r="AH28" i="2"/>
  <c r="AK21" i="2"/>
  <c r="Y32" i="2"/>
  <c r="W15" i="2"/>
  <c r="X20" i="2"/>
  <c r="AJ29" i="2"/>
  <c r="AK24" i="2"/>
  <c r="AG30" i="2"/>
  <c r="Y11" i="2"/>
  <c r="AH31" i="2"/>
  <c r="AK23" i="2"/>
  <c r="V13" i="2"/>
  <c r="AG33" i="2"/>
  <c r="Z30" i="2"/>
  <c r="AF17" i="2"/>
  <c r="AA24" i="2"/>
  <c r="AG11" i="2"/>
  <c r="AF23" i="2"/>
  <c r="Y31" i="2"/>
  <c r="Z29" i="2"/>
  <c r="Y16" i="2"/>
  <c r="AC19" i="2"/>
  <c r="AF13" i="2"/>
  <c r="AM16" i="2"/>
  <c r="AK15" i="2"/>
  <c r="AM34" i="2"/>
  <c r="W14" i="2"/>
  <c r="AA17" i="2"/>
  <c r="AG14" i="2"/>
  <c r="W28" i="2"/>
  <c r="W27" i="2"/>
  <c r="W23" i="2"/>
  <c r="AJ34" i="2"/>
  <c r="AF25" i="2"/>
  <c r="AD20" i="2"/>
  <c r="X30" i="2"/>
  <c r="AA31" i="2"/>
  <c r="AG26" i="2"/>
  <c r="AG25" i="2"/>
  <c r="AC16" i="2"/>
  <c r="W17" i="2"/>
  <c r="AB24" i="2"/>
  <c r="AC13" i="2"/>
  <c r="AE25" i="2"/>
  <c r="AD27" i="2"/>
  <c r="Y15" i="2"/>
  <c r="AD31" i="2"/>
  <c r="AC22" i="2"/>
  <c r="AH16" i="2"/>
  <c r="AJ24" i="2"/>
  <c r="Y24" i="2"/>
  <c r="AD24" i="2"/>
  <c r="AE29" i="2"/>
  <c r="AJ21" i="2"/>
  <c r="Z13" i="2"/>
  <c r="AA22" i="2"/>
  <c r="AB19" i="2"/>
  <c r="AG28" i="2"/>
  <c r="AD22" i="2"/>
  <c r="AJ16" i="2"/>
  <c r="AF28" i="2"/>
  <c r="Z12" i="2"/>
  <c r="AA27" i="2"/>
  <c r="AA28" i="2"/>
  <c r="AG29" i="2"/>
  <c r="AF15" i="2"/>
  <c r="AF24" i="2"/>
  <c r="W11" i="2"/>
  <c r="AC27" i="2"/>
  <c r="AD32" i="2"/>
  <c r="AE24" i="2"/>
  <c r="V11" i="2"/>
  <c r="AC33" i="2"/>
  <c r="AJ31" i="2"/>
  <c r="AE18" i="2"/>
  <c r="AD12" i="2"/>
  <c r="V15" i="2"/>
  <c r="Y12" i="2"/>
  <c r="AE17" i="2"/>
  <c r="S12" i="2"/>
  <c r="S28" i="2"/>
  <c r="T16" i="2"/>
  <c r="T14" i="2"/>
  <c r="S17" i="2"/>
  <c r="S13" i="2"/>
  <c r="T21" i="2"/>
  <c r="S15" i="2"/>
  <c r="S24" i="2"/>
  <c r="S26" i="2"/>
  <c r="T18" i="2"/>
  <c r="S18" i="2"/>
  <c r="T31" i="2"/>
  <c r="T23" i="2"/>
  <c r="S11" i="2"/>
  <c r="S14" i="2"/>
  <c r="T19" i="2"/>
  <c r="S27" i="2"/>
  <c r="S29" i="2"/>
  <c r="S23" i="2"/>
  <c r="S31" i="2"/>
  <c r="T17" i="2"/>
  <c r="S20" i="2"/>
  <c r="S25" i="2"/>
  <c r="T32" i="2"/>
  <c r="T34" i="2"/>
  <c r="S21" i="2"/>
  <c r="T27" i="2"/>
  <c r="S16" i="2"/>
  <c r="S19" i="2"/>
  <c r="S32" i="2"/>
  <c r="S33" i="2"/>
  <c r="T20" i="2"/>
  <c r="T28" i="2"/>
  <c r="S34" i="2"/>
  <c r="S30" i="2"/>
  <c r="S22" i="2"/>
  <c r="AN11" i="2"/>
  <c r="R20" i="2"/>
  <c r="M14" i="2"/>
  <c r="P34" i="2"/>
  <c r="R11" i="2"/>
  <c r="M24" i="2"/>
  <c r="Q18" i="2"/>
  <c r="K25" i="2"/>
  <c r="P15" i="2"/>
  <c r="R22" i="2"/>
  <c r="Q24" i="2"/>
  <c r="L20" i="2"/>
  <c r="K32" i="2"/>
  <c r="P28" i="2"/>
  <c r="R21" i="2"/>
  <c r="K15" i="2"/>
  <c r="L30" i="2"/>
  <c r="L21" i="2"/>
  <c r="R16" i="2"/>
  <c r="L15" i="2"/>
  <c r="M18" i="2"/>
  <c r="J32" i="2"/>
  <c r="M30" i="2"/>
  <c r="Q16" i="2"/>
  <c r="L27" i="2"/>
  <c r="R18" i="2"/>
  <c r="K30" i="2"/>
  <c r="K31" i="2"/>
  <c r="J25" i="2"/>
  <c r="K26" i="2"/>
  <c r="J30" i="2"/>
  <c r="K16" i="2"/>
  <c r="K23" i="2"/>
  <c r="Q14" i="2"/>
  <c r="K11" i="2"/>
  <c r="M15" i="2"/>
  <c r="M20" i="2"/>
  <c r="M25" i="2"/>
  <c r="P32" i="2"/>
  <c r="L14" i="2"/>
  <c r="K18" i="2"/>
  <c r="R15" i="2"/>
  <c r="M26" i="2"/>
  <c r="R30" i="2"/>
  <c r="P31" i="2"/>
  <c r="L24" i="2"/>
  <c r="J23" i="2"/>
  <c r="Q20" i="2"/>
  <c r="L12" i="2"/>
  <c r="K14" i="2"/>
  <c r="J13" i="2"/>
  <c r="K12" i="2"/>
  <c r="R25" i="2"/>
  <c r="O26" i="2"/>
  <c r="Q31" i="2"/>
  <c r="L34" i="2"/>
  <c r="N20" i="2"/>
  <c r="L29" i="2"/>
  <c r="K28" i="2"/>
  <c r="J17" i="2"/>
  <c r="J20" i="2"/>
  <c r="J22" i="2"/>
  <c r="R17" i="2"/>
  <c r="L26" i="2"/>
  <c r="Q25" i="2"/>
  <c r="P30" i="2"/>
  <c r="J18" i="2"/>
  <c r="L32" i="2"/>
  <c r="J26" i="2"/>
  <c r="J14" i="2"/>
  <c r="J19" i="2"/>
  <c r="R38" i="2" s="1"/>
  <c r="J34" i="2"/>
  <c r="P14" i="2"/>
  <c r="M21" i="2"/>
  <c r="J28" i="2"/>
  <c r="R19" i="2"/>
  <c r="S38" i="2" s="1"/>
  <c r="K13" i="2"/>
  <c r="M28" i="2"/>
  <c r="L28" i="2"/>
  <c r="L17" i="2"/>
  <c r="R29" i="2"/>
  <c r="O30" i="2"/>
  <c r="M33" i="2"/>
  <c r="K29" i="2"/>
  <c r="R31" i="2"/>
  <c r="M34" i="2"/>
  <c r="K34" i="2"/>
  <c r="K33" i="2"/>
  <c r="R24" i="2"/>
  <c r="L23" i="2"/>
  <c r="K20" i="2"/>
  <c r="R26" i="2"/>
  <c r="P29" i="2"/>
  <c r="K17" i="2"/>
  <c r="J33" i="2"/>
  <c r="R33" i="2"/>
  <c r="J12" i="2"/>
  <c r="P12" i="2"/>
  <c r="L31" i="2"/>
  <c r="L16" i="2"/>
  <c r="R23" i="2"/>
  <c r="R28" i="2"/>
  <c r="L33" i="2"/>
  <c r="L18" i="2"/>
  <c r="R32" i="2"/>
  <c r="K22" i="2"/>
  <c r="Q32" i="2"/>
  <c r="M32" i="2"/>
  <c r="K27" i="2"/>
  <c r="M17" i="2"/>
  <c r="R13" i="2"/>
  <c r="M13" i="2"/>
  <c r="N24" i="2"/>
  <c r="J16" i="2"/>
  <c r="J31" i="2"/>
  <c r="L11" i="2"/>
  <c r="L13" i="2"/>
  <c r="R14" i="2"/>
  <c r="R34" i="2"/>
  <c r="R27" i="2"/>
  <c r="Q30" i="2"/>
  <c r="K24" i="2"/>
  <c r="K21" i="2"/>
  <c r="J29" i="2"/>
  <c r="R12" i="2"/>
  <c r="J27" i="2"/>
  <c r="M22" i="2"/>
  <c r="P33" i="2"/>
  <c r="L25" i="2"/>
  <c r="Q11" i="2"/>
  <c r="P21" i="2"/>
  <c r="M27" i="2"/>
  <c r="Q22" i="2"/>
  <c r="L22" i="2"/>
  <c r="N18" i="2"/>
  <c r="P16" i="2"/>
  <c r="P18" i="2"/>
  <c r="P23" i="2"/>
  <c r="P25" i="2"/>
  <c r="P20" i="2"/>
  <c r="P22" i="2"/>
  <c r="P13" i="2"/>
  <c r="P19" i="2"/>
  <c r="P24" i="2"/>
  <c r="P17" i="2"/>
  <c r="P27" i="2"/>
  <c r="P11" i="2"/>
  <c r="P26" i="2"/>
  <c r="N21" i="2" l="1"/>
  <c r="AL26" i="2"/>
  <c r="U14" i="2"/>
  <c r="AB14" i="2"/>
  <c r="AB18" i="2"/>
  <c r="AL15" i="2"/>
  <c r="U11" i="2"/>
  <c r="U34" i="2"/>
  <c r="AL23" i="2"/>
  <c r="O18" i="2"/>
  <c r="O17" i="2"/>
  <c r="N17" i="2"/>
  <c r="O29" i="2"/>
  <c r="AI18" i="2"/>
  <c r="U19" i="2"/>
  <c r="AL19" i="2"/>
  <c r="AL12" i="2"/>
  <c r="AL18" i="2"/>
  <c r="X15" i="2"/>
  <c r="X28" i="2"/>
  <c r="U31" i="2"/>
  <c r="AB27" i="2"/>
  <c r="U13" i="2"/>
  <c r="U17" i="2"/>
  <c r="U32" i="2"/>
  <c r="AL33" i="2"/>
  <c r="AL21" i="2"/>
  <c r="U27" i="2"/>
  <c r="AB11" i="2"/>
  <c r="AB26" i="2"/>
  <c r="AB22" i="2"/>
  <c r="AB23" i="2"/>
  <c r="AB20" i="2"/>
  <c r="AB32" i="2"/>
  <c r="AB16" i="2"/>
  <c r="AB21" i="2"/>
  <c r="AB33" i="2"/>
  <c r="AB31" i="2"/>
  <c r="AB15" i="2"/>
  <c r="O12" i="2"/>
  <c r="O19" i="2"/>
  <c r="O28" i="2"/>
  <c r="O32" i="2"/>
  <c r="O13" i="2"/>
  <c r="O20" i="2"/>
  <c r="O25" i="2"/>
  <c r="O21" i="2"/>
  <c r="O24" i="2"/>
  <c r="O11" i="2"/>
  <c r="U23" i="2"/>
  <c r="U18" i="2"/>
  <c r="U21" i="2"/>
  <c r="U25" i="2"/>
  <c r="U28" i="2"/>
  <c r="U24" i="2"/>
  <c r="U26" i="2"/>
  <c r="U22" i="2"/>
  <c r="U12" i="2"/>
  <c r="U30" i="2"/>
  <c r="U29" i="2"/>
  <c r="AI22" i="2"/>
  <c r="AI32" i="2"/>
  <c r="AI23" i="2"/>
  <c r="AI15" i="2"/>
  <c r="AI16" i="2"/>
  <c r="AI31" i="2"/>
  <c r="AI12" i="2"/>
  <c r="AI20" i="2"/>
  <c r="AI11" i="2"/>
  <c r="AI24" i="2"/>
  <c r="AI27" i="2"/>
  <c r="AI21" i="2"/>
  <c r="AI13" i="2"/>
  <c r="AI26" i="2"/>
  <c r="N30" i="2"/>
  <c r="N32" i="2"/>
  <c r="N12" i="2"/>
  <c r="N33" i="2"/>
  <c r="N29" i="2"/>
  <c r="N11" i="2"/>
  <c r="N16" i="2"/>
  <c r="N22" i="2"/>
  <c r="N15" i="2"/>
  <c r="N34" i="2"/>
  <c r="N25" i="2"/>
  <c r="N27" i="2"/>
  <c r="X12" i="2"/>
  <c r="X17" i="2"/>
  <c r="X18" i="2"/>
  <c r="X27" i="2"/>
  <c r="X26" i="2"/>
  <c r="X13" i="2"/>
  <c r="X23" i="2"/>
  <c r="X16" i="2"/>
  <c r="X14" i="2"/>
  <c r="X34" i="2"/>
  <c r="X24" i="2"/>
  <c r="AL14" i="2"/>
  <c r="AL25" i="2"/>
  <c r="AL32" i="2"/>
  <c r="AL29" i="2"/>
  <c r="AL30" i="2"/>
  <c r="O34" i="2"/>
  <c r="N26" i="2"/>
  <c r="O23" i="2"/>
  <c r="O15" i="2"/>
  <c r="N19" i="2"/>
  <c r="AI33" i="2"/>
  <c r="AI25" i="2"/>
  <c r="X29" i="2"/>
  <c r="AL22" i="2"/>
  <c r="AI19" i="2"/>
  <c r="X19" i="2"/>
  <c r="U15" i="2"/>
  <c r="AL27" i="2"/>
  <c r="O31" i="2"/>
  <c r="N13" i="2"/>
  <c r="O14" i="2"/>
  <c r="N28" i="2"/>
  <c r="O16" i="2"/>
  <c r="N23" i="2"/>
  <c r="O33" i="2"/>
  <c r="N31" i="2"/>
  <c r="O22" i="2"/>
  <c r="AB30" i="2"/>
  <c r="U33" i="2"/>
  <c r="X11" i="2"/>
  <c r="AB28" i="2"/>
  <c r="AI14" i="2"/>
  <c r="AL24" i="2"/>
  <c r="U16" i="2"/>
  <c r="AB17" i="2"/>
  <c r="AL11" i="2"/>
  <c r="AI34" i="2"/>
  <c r="AB34" i="2"/>
  <c r="J21" i="2"/>
  <c r="M23" i="2"/>
  <c r="Q23" i="2"/>
  <c r="Q27" i="2"/>
  <c r="Q17" i="2"/>
  <c r="Q15" i="2"/>
  <c r="Q21" i="2"/>
  <c r="M12" i="2"/>
  <c r="M31" i="2"/>
  <c r="M11" i="2"/>
  <c r="Q26" i="2"/>
  <c r="Q34" i="2"/>
  <c r="J15" i="2"/>
  <c r="Q28" i="2"/>
  <c r="M16" i="2"/>
  <c r="Q29" i="2"/>
  <c r="J24" i="2"/>
  <c r="Q12" i="2"/>
  <c r="Q19" i="2"/>
  <c r="T25" i="2"/>
  <c r="T11" i="2"/>
  <c r="T26" i="2"/>
  <c r="T12" i="2"/>
  <c r="AK14" i="2"/>
  <c r="AK33" i="2"/>
  <c r="AE30" i="2"/>
  <c r="AH23" i="2"/>
  <c r="AH21" i="2"/>
  <c r="AH26" i="2"/>
  <c r="AE11" i="2"/>
  <c r="AE15" i="2"/>
  <c r="AK27" i="2"/>
  <c r="AK19" i="2"/>
  <c r="AK30" i="2"/>
  <c r="AH30" i="2"/>
  <c r="AH34" i="2"/>
  <c r="AK18" i="2"/>
  <c r="AK16" i="2"/>
  <c r="AK12" i="2"/>
  <c r="AE12" i="2"/>
  <c r="AH32" i="2"/>
  <c r="AH25" i="2"/>
  <c r="AK13" i="2"/>
  <c r="Q13" i="2"/>
  <c r="T15" i="2"/>
  <c r="T29" i="2"/>
  <c r="T13" i="2"/>
  <c r="T24" i="2"/>
  <c r="T33" i="2"/>
  <c r="T22" i="2"/>
  <c r="AE28" i="2"/>
  <c r="AH15" i="2"/>
  <c r="AH29" i="2"/>
  <c r="AK31" i="2"/>
  <c r="AH20" i="2"/>
  <c r="AK34" i="2"/>
  <c r="AE32" i="2"/>
  <c r="AK29" i="2"/>
  <c r="AE27" i="2"/>
  <c r="AE16" i="2"/>
  <c r="AE33" i="2"/>
  <c r="AH18" i="2"/>
  <c r="AK20" i="2"/>
  <c r="AA16" i="2"/>
  <c r="AI28" i="2"/>
  <c r="AI17" i="2"/>
  <c r="X31" i="2"/>
  <c r="X21" i="2"/>
  <c r="AL34" i="2"/>
  <c r="AL13" i="2"/>
  <c r="AA25" i="2"/>
  <c r="AE14" i="2"/>
  <c r="AE26" i="2"/>
  <c r="AE23" i="2"/>
  <c r="AK28" i="2"/>
  <c r="AK17" i="2"/>
  <c r="AH11" i="2"/>
  <c r="AH13" i="2"/>
  <c r="AD15" i="2"/>
  <c r="AD13" i="2"/>
  <c r="AD18" i="2"/>
  <c r="AC29" i="2"/>
  <c r="AC30" i="2"/>
  <c r="AA19" i="2"/>
  <c r="AF14" i="2"/>
  <c r="AF20" i="2"/>
  <c r="AF21" i="2"/>
  <c r="Y21" i="2"/>
  <c r="Y19" i="2"/>
  <c r="V23" i="2"/>
  <c r="V34" i="2"/>
  <c r="V26" i="2"/>
</calcChain>
</file>

<file path=xl/sharedStrings.xml><?xml version="1.0" encoding="utf-8"?>
<sst xmlns="http://schemas.openxmlformats.org/spreadsheetml/2006/main" count="508" uniqueCount="168">
  <si>
    <t>B</t>
  </si>
  <si>
    <t>F [N=kgm/s²]</t>
  </si>
  <si>
    <t>c [m/s]</t>
  </si>
  <si>
    <t xml:space="preserve"> </t>
  </si>
  <si>
    <t>fix</t>
  </si>
  <si>
    <t>l &gt;&gt; d</t>
  </si>
  <si>
    <t>l &gt;&gt;d</t>
  </si>
  <si>
    <t>↕</t>
  </si>
  <si>
    <t>Input</t>
  </si>
  <si>
    <t>↑</t>
  </si>
  <si>
    <t>Index</t>
  </si>
  <si>
    <t xml:space="preserve"> Anfangsauslenkung             der Saite</t>
  </si>
  <si>
    <t>dimensionslose Koordinaten für t=0</t>
  </si>
  <si>
    <t>Datenreihe</t>
  </si>
  <si>
    <t>Amplituden [m]</t>
  </si>
  <si>
    <t>j</t>
  </si>
  <si>
    <t>.---.</t>
  </si>
  <si>
    <t>.---</t>
  </si>
  <si>
    <r>
      <t xml:space="preserve">Saitenschwingung mit dreieckförmiger Anfangsauslenkung </t>
    </r>
    <r>
      <rPr>
        <b/>
        <sz val="12"/>
        <color rgb="FFC00000"/>
        <rFont val="Arial Narrow"/>
        <family val="2"/>
      </rPr>
      <t>/</t>
    </r>
    <r>
      <rPr>
        <b/>
        <sz val="12"/>
        <color theme="3" tint="-0.249977111117893"/>
        <rFont val="Arial Narrow"/>
        <family val="2"/>
      </rPr>
      <t xml:space="preserve"> </t>
    </r>
    <r>
      <rPr>
        <b/>
        <sz val="12"/>
        <color theme="6" tint="-0.499984740745262"/>
        <rFont val="Arial Narrow"/>
        <family val="2"/>
      </rPr>
      <t>String vibration with triangular initial deflection</t>
    </r>
  </si>
  <si>
    <r>
      <t xml:space="preserve">Theoretische Abhandlung unter </t>
    </r>
    <r>
      <rPr>
        <sz val="8"/>
        <color theme="3"/>
        <rFont val="Arial Narrow"/>
        <family val="2"/>
      </rPr>
      <t>https://www.jbladt.de/technik/sonstiges-miscellaneous/</t>
    </r>
  </si>
  <si>
    <r>
      <t>Theoretical treatise on this under</t>
    </r>
    <r>
      <rPr>
        <sz val="8"/>
        <color theme="3"/>
        <rFont val="Arial Narrow"/>
        <family val="2"/>
      </rPr>
      <t xml:space="preserve"> https://www.jbladt.de/technik/sonstiges-miscellaneous/ </t>
    </r>
  </si>
  <si>
    <r>
      <t>n [</t>
    </r>
    <r>
      <rPr>
        <i/>
        <sz val="10"/>
        <color theme="1"/>
        <rFont val="Symbol"/>
        <family val="1"/>
        <charset val="2"/>
      </rPr>
      <t>-</t>
    </r>
    <r>
      <rPr>
        <i/>
        <sz val="10"/>
        <color theme="1"/>
        <rFont val="Arial Narrow"/>
        <family val="2"/>
      </rPr>
      <t>]</t>
    </r>
  </si>
  <si>
    <r>
      <t>k  [</t>
    </r>
    <r>
      <rPr>
        <i/>
        <sz val="10"/>
        <color theme="1"/>
        <rFont val="Symbol"/>
        <family val="1"/>
        <charset val="2"/>
      </rPr>
      <t>D</t>
    </r>
    <r>
      <rPr>
        <i/>
        <sz val="10"/>
        <color theme="1"/>
        <rFont val="Arial Narrow"/>
        <family val="2"/>
      </rPr>
      <t>t]</t>
    </r>
  </si>
  <si>
    <r>
      <rPr>
        <i/>
        <sz val="10"/>
        <color theme="1"/>
        <rFont val="Symbol"/>
        <family val="1"/>
        <charset val="2"/>
      </rPr>
      <t>s</t>
    </r>
    <r>
      <rPr>
        <i/>
        <sz val="10"/>
        <color theme="1"/>
        <rFont val="Arial Narrow"/>
        <family val="2"/>
      </rPr>
      <t xml:space="preserve"> [kg/s²/m]</t>
    </r>
  </si>
  <si>
    <r>
      <rPr>
        <i/>
        <sz val="10"/>
        <color theme="1"/>
        <rFont val="Symbol"/>
        <family val="1"/>
        <charset val="2"/>
      </rPr>
      <t>w</t>
    </r>
    <r>
      <rPr>
        <i/>
        <vertAlign val="subscript"/>
        <sz val="10"/>
        <color theme="1"/>
        <rFont val="Arial Narrow"/>
        <family val="2"/>
      </rPr>
      <t>0</t>
    </r>
    <r>
      <rPr>
        <i/>
        <sz val="10"/>
        <color theme="1"/>
        <rFont val="Arial Narrow"/>
        <family val="2"/>
      </rPr>
      <t xml:space="preserve"> [1/s]</t>
    </r>
  </si>
  <si>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Arial Narrow"/>
        <family val="2"/>
      </rPr>
      <t>t [s]</t>
    </r>
  </si>
  <si>
    <r>
      <t>.=</t>
    </r>
    <r>
      <rPr>
        <i/>
        <sz val="10"/>
        <color theme="1"/>
        <rFont val="Symbol"/>
        <family val="1"/>
        <charset val="2"/>
      </rPr>
      <t>p</t>
    </r>
    <r>
      <rPr>
        <i/>
        <sz val="10"/>
        <color theme="1"/>
        <rFont val="Arial Narrow"/>
        <family val="2"/>
      </rPr>
      <t>d²/4</t>
    </r>
  </si>
  <si>
    <r>
      <t>.=c</t>
    </r>
    <r>
      <rPr>
        <i/>
        <sz val="10"/>
        <color theme="1"/>
        <rFont val="Symbol"/>
        <family val="1"/>
        <charset val="2"/>
      </rPr>
      <t>p</t>
    </r>
    <r>
      <rPr>
        <i/>
        <sz val="10"/>
        <color theme="1"/>
        <rFont val="Arial Narrow"/>
        <family val="2"/>
      </rPr>
      <t>/l</t>
    </r>
  </si>
  <si>
    <r>
      <t>1/(k</t>
    </r>
    <r>
      <rPr>
        <sz val="10"/>
        <color theme="1"/>
        <rFont val="Arial"/>
        <family val="2"/>
      </rPr>
      <t>·</t>
    </r>
    <r>
      <rPr>
        <i/>
        <sz val="10"/>
        <color theme="1"/>
        <rFont val="Symbol"/>
        <family val="1"/>
        <charset val="2"/>
      </rPr>
      <t>w</t>
    </r>
    <r>
      <rPr>
        <i/>
        <sz val="6"/>
        <color theme="1"/>
        <rFont val="Arial Narrow"/>
        <family val="2"/>
      </rPr>
      <t>0</t>
    </r>
    <r>
      <rPr>
        <i/>
        <sz val="10"/>
        <color theme="1"/>
        <rFont val="Arial Narrow"/>
        <family val="2"/>
      </rPr>
      <t>)</t>
    </r>
  </si>
  <si>
    <r>
      <t>x</t>
    </r>
    <r>
      <rPr>
        <b/>
        <i/>
        <vertAlign val="subscript"/>
        <sz val="10"/>
        <color theme="1"/>
        <rFont val="Arial Narrow"/>
        <family val="2"/>
      </rPr>
      <t>j</t>
    </r>
  </si>
  <si>
    <r>
      <t>y</t>
    </r>
    <r>
      <rPr>
        <b/>
        <i/>
        <vertAlign val="subscript"/>
        <sz val="10"/>
        <color theme="1"/>
        <rFont val="Arial Narrow"/>
        <family val="2"/>
      </rPr>
      <t>j</t>
    </r>
  </si>
  <si>
    <r>
      <t>y</t>
    </r>
    <r>
      <rPr>
        <i/>
        <vertAlign val="subscript"/>
        <sz val="9"/>
        <color theme="1"/>
        <rFont val="Arial Narrow"/>
        <family val="2"/>
      </rPr>
      <t>j</t>
    </r>
    <r>
      <rPr>
        <i/>
        <sz val="9"/>
        <color theme="1"/>
        <rFont val="Arial Narrow"/>
        <family val="2"/>
      </rPr>
      <t>*=y</t>
    </r>
    <r>
      <rPr>
        <i/>
        <vertAlign val="subscript"/>
        <sz val="9"/>
        <color theme="1"/>
        <rFont val="Arial Narrow"/>
        <family val="2"/>
      </rPr>
      <t>j</t>
    </r>
    <r>
      <rPr>
        <i/>
        <sz val="9"/>
        <color theme="1"/>
        <rFont val="Arial Narrow"/>
        <family val="2"/>
      </rPr>
      <t>/y</t>
    </r>
    <r>
      <rPr>
        <i/>
        <vertAlign val="subscript"/>
        <sz val="9"/>
        <color theme="1"/>
        <rFont val="Arial Narrow"/>
        <family val="2"/>
      </rPr>
      <t>max</t>
    </r>
  </si>
  <si>
    <r>
      <t>A</t>
    </r>
    <r>
      <rPr>
        <b/>
        <i/>
        <vertAlign val="subscript"/>
        <sz val="10"/>
        <color theme="1"/>
        <rFont val="Arial Narrow"/>
        <family val="2"/>
      </rPr>
      <t>j</t>
    </r>
  </si>
  <si>
    <r>
      <t>A</t>
    </r>
    <r>
      <rPr>
        <i/>
        <vertAlign val="subscript"/>
        <sz val="10"/>
        <color theme="1"/>
        <rFont val="Arial Narrow"/>
        <family val="2"/>
      </rPr>
      <t>j</t>
    </r>
    <r>
      <rPr>
        <i/>
        <sz val="10"/>
        <color theme="1"/>
        <rFont val="Arial Narrow"/>
        <family val="2"/>
      </rPr>
      <t xml:space="preserve"> [mm]</t>
    </r>
  </si>
  <si>
    <r>
      <t>A</t>
    </r>
    <r>
      <rPr>
        <vertAlign val="subscript"/>
        <sz val="10"/>
        <color theme="1"/>
        <rFont val="Arial Narrow"/>
        <family val="2"/>
      </rPr>
      <t>1</t>
    </r>
  </si>
  <si>
    <r>
      <t>A</t>
    </r>
    <r>
      <rPr>
        <vertAlign val="subscript"/>
        <sz val="10"/>
        <color theme="1"/>
        <rFont val="Arial Narrow"/>
        <family val="2"/>
      </rPr>
      <t xml:space="preserve">2 </t>
    </r>
  </si>
  <si>
    <r>
      <t>A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/>
    </r>
  </si>
  <si>
    <r>
      <t>A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/>
    </r>
  </si>
  <si>
    <r>
      <t>A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/>
    </r>
  </si>
  <si>
    <r>
      <t>A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/>
    </r>
  </si>
  <si>
    <r>
      <t>A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/>
    </r>
  </si>
  <si>
    <r>
      <t>A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/>
    </r>
  </si>
  <si>
    <r>
      <t>A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/>
    </r>
  </si>
  <si>
    <r>
      <t>A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/>
    </r>
  </si>
  <si>
    <r>
      <t>A</t>
    </r>
    <r>
      <rPr>
        <vertAlign val="subscript"/>
        <sz val="10"/>
        <color theme="1"/>
        <rFont val="Arial Narrow"/>
        <family val="2"/>
      </rPr>
      <t>11</t>
    </r>
    <r>
      <rPr>
        <sz val="10"/>
        <color theme="1"/>
        <rFont val="Arial Narrow"/>
        <family val="2"/>
      </rPr>
      <t/>
    </r>
  </si>
  <si>
    <r>
      <t>A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/>
    </r>
  </si>
  <si>
    <r>
      <t>A</t>
    </r>
    <r>
      <rPr>
        <vertAlign val="subscript"/>
        <sz val="10"/>
        <color theme="1"/>
        <rFont val="Arial Narrow"/>
        <family val="2"/>
      </rPr>
      <t>13</t>
    </r>
    <r>
      <rPr>
        <sz val="10"/>
        <color theme="1"/>
        <rFont val="Arial Narrow"/>
        <family val="2"/>
      </rPr>
      <t/>
    </r>
  </si>
  <si>
    <r>
      <t>A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/>
    </r>
  </si>
  <si>
    <r>
      <t>A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/>
    </r>
  </si>
  <si>
    <r>
      <t>A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/>
    </r>
  </si>
  <si>
    <r>
      <t>A</t>
    </r>
    <r>
      <rPr>
        <vertAlign val="subscript"/>
        <sz val="10"/>
        <color theme="1"/>
        <rFont val="Arial Narrow"/>
        <family val="2"/>
      </rPr>
      <t>17</t>
    </r>
    <r>
      <rPr>
        <sz val="10"/>
        <color theme="1"/>
        <rFont val="Arial Narrow"/>
        <family val="2"/>
      </rPr>
      <t/>
    </r>
  </si>
  <si>
    <r>
      <t>A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/>
    </r>
  </si>
  <si>
    <r>
      <t>A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/>
    </r>
  </si>
  <si>
    <r>
      <t>A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/>
    </r>
  </si>
  <si>
    <r>
      <t>A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/>
    </r>
  </si>
  <si>
    <r>
      <t>A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/>
    </r>
  </si>
  <si>
    <r>
      <t>A</t>
    </r>
    <r>
      <rPr>
        <vertAlign val="subscript"/>
        <sz val="10"/>
        <color theme="1"/>
        <rFont val="Arial Narrow"/>
        <family val="2"/>
      </rPr>
      <t>23</t>
    </r>
    <r>
      <rPr>
        <sz val="10"/>
        <color theme="1"/>
        <rFont val="Arial Narrow"/>
        <family val="2"/>
      </rPr>
      <t/>
    </r>
  </si>
  <si>
    <r>
      <t>A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/>
    </r>
  </si>
  <si>
    <r>
      <t>y</t>
    </r>
    <r>
      <rPr>
        <b/>
        <vertAlign val="subscript"/>
        <sz val="10"/>
        <color rgb="FFFF0000"/>
        <rFont val="Arial Narrow"/>
        <family val="2"/>
      </rPr>
      <t>max</t>
    </r>
  </si>
  <si>
    <t xml:space="preserve">   </t>
  </si>
  <si>
    <r>
      <t>d</t>
    </r>
    <r>
      <rPr>
        <i/>
        <vertAlign val="subscript"/>
        <sz val="10"/>
        <color theme="1"/>
        <rFont val="Arial Narrow"/>
        <family val="2"/>
      </rPr>
      <t>S</t>
    </r>
    <r>
      <rPr>
        <i/>
        <sz val="10"/>
        <color theme="1"/>
        <rFont val="Arial Narrow"/>
        <family val="2"/>
      </rPr>
      <t xml:space="preserve"> [m]</t>
    </r>
  </si>
  <si>
    <r>
      <t>A</t>
    </r>
    <r>
      <rPr>
        <i/>
        <vertAlign val="subscript"/>
        <sz val="10"/>
        <color theme="1"/>
        <rFont val="Arial Narrow"/>
        <family val="2"/>
      </rPr>
      <t>S</t>
    </r>
    <r>
      <rPr>
        <i/>
        <sz val="10"/>
        <color theme="1"/>
        <rFont val="Arial Narrow"/>
        <family val="2"/>
      </rPr>
      <t xml:space="preserve"> [m²]</t>
    </r>
  </si>
  <si>
    <r>
      <t>.=F</t>
    </r>
    <r>
      <rPr>
        <i/>
        <vertAlign val="subscript"/>
        <sz val="10"/>
        <color theme="1"/>
        <rFont val="Arial Narrow"/>
        <family val="2"/>
      </rPr>
      <t>y</t>
    </r>
    <r>
      <rPr>
        <i/>
        <sz val="10"/>
        <color theme="1"/>
        <rFont val="Arial Narrow"/>
        <family val="2"/>
      </rPr>
      <t>/A</t>
    </r>
  </si>
  <si>
    <r>
      <t>l</t>
    </r>
    <r>
      <rPr>
        <i/>
        <vertAlign val="subscript"/>
        <sz val="10"/>
        <color theme="1"/>
        <rFont val="Arial Narrow"/>
        <family val="2"/>
      </rPr>
      <t>S</t>
    </r>
    <r>
      <rPr>
        <i/>
        <sz val="10"/>
        <color theme="1"/>
        <rFont val="Arial Narrow"/>
        <family val="2"/>
      </rPr>
      <t xml:space="preserve"> [m]</t>
    </r>
  </si>
  <si>
    <r>
      <rPr>
        <i/>
        <sz val="10"/>
        <color theme="1"/>
        <rFont val="Symbol"/>
        <family val="1"/>
        <charset val="2"/>
      </rPr>
      <t>r</t>
    </r>
    <r>
      <rPr>
        <i/>
        <vertAlign val="subscript"/>
        <sz val="10"/>
        <color theme="1"/>
        <rFont val="Arial Narrow"/>
        <family val="2"/>
      </rPr>
      <t xml:space="preserve">S </t>
    </r>
    <r>
      <rPr>
        <i/>
        <sz val="10"/>
        <color theme="1"/>
        <rFont val="Arial Narrow"/>
        <family val="2"/>
      </rPr>
      <t>[kg/m³]</t>
    </r>
  </si>
  <si>
    <r>
      <t>.=(</t>
    </r>
    <r>
      <rPr>
        <i/>
        <sz val="10"/>
        <color theme="1"/>
        <rFont val="Symbol"/>
        <family val="1"/>
        <charset val="2"/>
      </rPr>
      <t>s</t>
    </r>
    <r>
      <rPr>
        <i/>
        <sz val="10"/>
        <color theme="1"/>
        <rFont val="Arial Narrow"/>
        <family val="2"/>
      </rPr>
      <t>/</t>
    </r>
    <r>
      <rPr>
        <i/>
        <sz val="10"/>
        <color theme="1"/>
        <rFont val="Symbol"/>
        <family val="1"/>
        <charset val="2"/>
      </rPr>
      <t>r</t>
    </r>
    <r>
      <rPr>
        <i/>
        <vertAlign val="subscript"/>
        <sz val="10"/>
        <color theme="1"/>
        <rFont val="Arial Narrow"/>
        <family val="2"/>
      </rPr>
      <t>S</t>
    </r>
    <r>
      <rPr>
        <i/>
        <sz val="10"/>
        <color theme="1"/>
        <rFont val="Arial Narrow"/>
        <family val="2"/>
      </rPr>
      <t>)</t>
    </r>
    <r>
      <rPr>
        <i/>
        <vertAlign val="superscript"/>
        <sz val="10"/>
        <color theme="1"/>
        <rFont val="Arial Narrow"/>
        <family val="2"/>
      </rPr>
      <t>1/2</t>
    </r>
  </si>
  <si>
    <t>b</t>
  </si>
  <si>
    <r>
      <rPr>
        <sz val="10"/>
        <color theme="1"/>
        <rFont val="Symbol"/>
        <family val="1"/>
        <charset val="2"/>
      </rPr>
      <t>w</t>
    </r>
    <r>
      <rPr>
        <vertAlign val="subscript"/>
        <sz val="10"/>
        <color theme="1"/>
        <rFont val="Arial Narrow"/>
        <family val="2"/>
      </rPr>
      <t>j</t>
    </r>
  </si>
  <si>
    <t>-</t>
  </si>
  <si>
    <t xml:space="preserve">  </t>
  </si>
  <si>
    <r>
      <rPr>
        <i/>
        <sz val="10"/>
        <color theme="1"/>
        <rFont val="Symbol"/>
        <family val="1"/>
        <charset val="2"/>
      </rPr>
      <t>r</t>
    </r>
    <r>
      <rPr>
        <i/>
        <vertAlign val="subscript"/>
        <sz val="10"/>
        <color theme="1"/>
        <rFont val="Arial Narrow"/>
        <family val="2"/>
      </rPr>
      <t>S</t>
    </r>
    <r>
      <rPr>
        <sz val="10"/>
        <color theme="1"/>
        <rFont val="Arial"/>
        <family val="2"/>
      </rPr>
      <t>·</t>
    </r>
    <r>
      <rPr>
        <i/>
        <sz val="10"/>
        <color theme="1"/>
        <rFont val="Arial Narrow"/>
        <family val="2"/>
      </rPr>
      <t>l²/(</t>
    </r>
    <r>
      <rPr>
        <i/>
        <sz val="10"/>
        <color theme="1"/>
        <rFont val="Symbol"/>
        <family val="1"/>
        <charset val="2"/>
      </rPr>
      <t>s</t>
    </r>
    <r>
      <rPr>
        <sz val="10"/>
        <color theme="1"/>
        <rFont val="Arial"/>
        <family val="2"/>
      </rPr>
      <t>·</t>
    </r>
    <r>
      <rPr>
        <i/>
        <sz val="10"/>
        <color theme="1"/>
        <rFont val="Arial Narrow"/>
        <family val="2"/>
      </rPr>
      <t>y</t>
    </r>
    <r>
      <rPr>
        <i/>
        <vertAlign val="subscript"/>
        <sz val="10"/>
        <color theme="1"/>
        <rFont val="Arial Narrow"/>
        <family val="2"/>
      </rPr>
      <t>max</t>
    </r>
    <r>
      <rPr>
        <sz val="10"/>
        <color theme="1"/>
        <rFont val="Arial Narrow"/>
        <family val="2"/>
      </rPr>
      <t>)</t>
    </r>
  </si>
  <si>
    <r>
      <t>y</t>
    </r>
    <r>
      <rPr>
        <i/>
        <vertAlign val="subscript"/>
        <sz val="10"/>
        <color theme="1"/>
        <rFont val="Arial Narrow"/>
        <family val="2"/>
      </rPr>
      <t>max</t>
    </r>
    <r>
      <rPr>
        <i/>
        <sz val="10"/>
        <color theme="1"/>
        <rFont val="Arial Narrow"/>
        <family val="2"/>
      </rPr>
      <t>[m]</t>
    </r>
  </si>
  <si>
    <r>
      <t>y</t>
    </r>
    <r>
      <rPr>
        <i/>
        <vertAlign val="subscript"/>
        <sz val="10"/>
        <color theme="1"/>
        <rFont val="Arial Narrow"/>
        <family val="2"/>
      </rPr>
      <t>max</t>
    </r>
    <r>
      <rPr>
        <i/>
        <sz val="10"/>
        <color theme="1"/>
        <rFont val="Arial Narrow"/>
        <family val="2"/>
      </rPr>
      <t>&lt;&lt; l</t>
    </r>
  </si>
  <si>
    <r>
      <t xml:space="preserve"> K</t>
    </r>
    <r>
      <rPr>
        <i/>
        <vertAlign val="subscript"/>
        <sz val="10"/>
        <color theme="1"/>
        <rFont val="Arial Narrow"/>
        <family val="2"/>
      </rPr>
      <t>T1</t>
    </r>
  </si>
  <si>
    <r>
      <t xml:space="preserve"> K</t>
    </r>
    <r>
      <rPr>
        <i/>
        <vertAlign val="subscript"/>
        <sz val="10"/>
        <color theme="1"/>
        <rFont val="Arial Narrow"/>
        <family val="2"/>
      </rPr>
      <t>T2</t>
    </r>
  </si>
  <si>
    <t>1/s</t>
  </si>
  <si>
    <r>
      <t>x</t>
    </r>
    <r>
      <rPr>
        <i/>
        <vertAlign val="subscript"/>
        <sz val="10"/>
        <color theme="1"/>
        <rFont val="Arial Narrow"/>
        <family val="2"/>
      </rPr>
      <t>j</t>
    </r>
    <r>
      <rPr>
        <i/>
        <sz val="10"/>
        <color theme="1"/>
        <rFont val="Arial Narrow"/>
        <family val="2"/>
      </rPr>
      <t>*=x</t>
    </r>
    <r>
      <rPr>
        <i/>
        <vertAlign val="subscript"/>
        <sz val="10"/>
        <color theme="1"/>
        <rFont val="Arial Narrow"/>
        <family val="2"/>
      </rPr>
      <t>j</t>
    </r>
    <r>
      <rPr>
        <i/>
        <sz val="10"/>
        <color theme="1"/>
        <rFont val="Arial Narrow"/>
        <family val="2"/>
      </rPr>
      <t>/l</t>
    </r>
  </si>
  <si>
    <t>abC</t>
  </si>
  <si>
    <t>x</t>
  </si>
  <si>
    <t>y</t>
  </si>
  <si>
    <r>
      <t>.=F</t>
    </r>
    <r>
      <rPr>
        <i/>
        <vertAlign val="subscript"/>
        <sz val="10"/>
        <color theme="1"/>
        <rFont val="Arial Narrow"/>
        <family val="2"/>
      </rPr>
      <t>y</t>
    </r>
    <r>
      <rPr>
        <i/>
        <sz val="10"/>
        <color theme="1"/>
        <rFont val="Arial Narrow"/>
        <family val="2"/>
      </rPr>
      <t>/A</t>
    </r>
    <r>
      <rPr>
        <i/>
        <vertAlign val="subscript"/>
        <sz val="10"/>
        <color theme="1"/>
        <rFont val="Arial Narrow"/>
        <family val="2"/>
      </rPr>
      <t>S</t>
    </r>
  </si>
  <si>
    <r>
      <t>.-K</t>
    </r>
    <r>
      <rPr>
        <vertAlign val="subscript"/>
        <sz val="10"/>
        <color theme="1"/>
        <rFont val="Arial Narrow"/>
        <family val="2"/>
      </rPr>
      <t>T1</t>
    </r>
    <r>
      <rPr>
        <sz val="10"/>
        <color theme="1"/>
        <rFont val="Arial Narrow"/>
        <family val="2"/>
      </rPr>
      <t>/(2</t>
    </r>
    <r>
      <rPr>
        <sz val="10"/>
        <color theme="1"/>
        <rFont val="Arial"/>
        <family val="2"/>
      </rPr>
      <t>·</t>
    </r>
    <r>
      <rPr>
        <sz val="10"/>
        <color theme="1"/>
        <rFont val="Arial Narrow"/>
        <family val="2"/>
      </rPr>
      <t>K</t>
    </r>
    <r>
      <rPr>
        <vertAlign val="subscript"/>
        <sz val="10"/>
        <color theme="1"/>
        <rFont val="Arial Narrow"/>
        <family val="2"/>
      </rPr>
      <t>T2</t>
    </r>
    <r>
      <rPr>
        <sz val="10"/>
        <color theme="1"/>
        <rFont val="Arial Narrow"/>
        <family val="2"/>
      </rPr>
      <t>)</t>
    </r>
  </si>
  <si>
    <t>D</t>
  </si>
  <si>
    <t>KT1/(2.KT2)</t>
  </si>
  <si>
    <t>Mittelwert</t>
  </si>
  <si>
    <t>Vorgabe</t>
  </si>
  <si>
    <t>Stahl</t>
  </si>
  <si>
    <r>
      <t xml:space="preserve">Dimensionslose Saitenschwingung mit sinusförmiger Anfangsauslenkung </t>
    </r>
    <r>
      <rPr>
        <b/>
        <sz val="12"/>
        <color rgb="FFC00000"/>
        <rFont val="Arial Narrow"/>
        <family val="2"/>
      </rPr>
      <t xml:space="preserve">/ </t>
    </r>
    <r>
      <rPr>
        <b/>
        <sz val="12"/>
        <color theme="6" tint="-0.499984740745262"/>
        <rFont val="Arial Narrow"/>
        <family val="2"/>
      </rPr>
      <t>Dimentionless</t>
    </r>
    <r>
      <rPr>
        <b/>
        <sz val="12"/>
        <color rgb="FFC00000"/>
        <rFont val="Arial Narrow"/>
        <family val="2"/>
      </rPr>
      <t xml:space="preserve"> </t>
    </r>
    <r>
      <rPr>
        <b/>
        <sz val="12"/>
        <color theme="6" tint="-0.499984740745262"/>
        <rFont val="Arial Narrow"/>
        <family val="2"/>
      </rPr>
      <t>String vibration with sinus initial deflection</t>
    </r>
  </si>
  <si>
    <r>
      <t>A</t>
    </r>
    <r>
      <rPr>
        <b/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/>
    </r>
  </si>
  <si>
    <t>(j=1)</t>
  </si>
  <si>
    <r>
      <t>.=(</t>
    </r>
    <r>
      <rPr>
        <i/>
        <sz val="10"/>
        <color theme="0" tint="-0.499984740745262"/>
        <rFont val="Symbol"/>
        <family val="1"/>
        <charset val="2"/>
      </rPr>
      <t>s</t>
    </r>
    <r>
      <rPr>
        <i/>
        <sz val="10"/>
        <color theme="0" tint="-0.499984740745262"/>
        <rFont val="Arial Narrow"/>
        <family val="2"/>
      </rPr>
      <t>/</t>
    </r>
    <r>
      <rPr>
        <i/>
        <sz val="10"/>
        <color theme="0" tint="-0.499984740745262"/>
        <rFont val="Symbol"/>
        <family val="1"/>
        <charset val="2"/>
      </rPr>
      <t>r</t>
    </r>
    <r>
      <rPr>
        <i/>
        <vertAlign val="subscript"/>
        <sz val="10"/>
        <color theme="0" tint="-0.499984740745262"/>
        <rFont val="Arial Narrow"/>
        <family val="2"/>
      </rPr>
      <t>S</t>
    </r>
    <r>
      <rPr>
        <i/>
        <sz val="10"/>
        <color theme="0" tint="-0.499984740745262"/>
        <rFont val="Arial Narrow"/>
        <family val="2"/>
      </rPr>
      <t>)</t>
    </r>
    <r>
      <rPr>
        <i/>
        <vertAlign val="superscript"/>
        <sz val="10"/>
        <color theme="0" tint="-0.499984740745262"/>
        <rFont val="Arial Narrow"/>
        <family val="2"/>
      </rPr>
      <t>1/2</t>
    </r>
  </si>
  <si>
    <t>ungedämpft</t>
  </si>
  <si>
    <t>Dreieck</t>
  </si>
  <si>
    <t>Trapez</t>
  </si>
  <si>
    <t xml:space="preserve">x </t>
  </si>
  <si>
    <r>
      <rPr>
        <i/>
        <sz val="10"/>
        <color theme="1"/>
        <rFont val="Symbol"/>
        <family val="1"/>
        <charset val="2"/>
      </rPr>
      <t>w</t>
    </r>
    <r>
      <rPr>
        <i/>
        <vertAlign val="subscript"/>
        <sz val="10"/>
        <color theme="1"/>
        <rFont val="Arial Narrow"/>
        <family val="2"/>
      </rPr>
      <t>1</t>
    </r>
    <r>
      <rPr>
        <i/>
        <sz val="10"/>
        <color theme="1"/>
        <rFont val="Arial Narrow"/>
        <family val="2"/>
      </rPr>
      <t xml:space="preserve"> [1/s]</t>
    </r>
  </si>
  <si>
    <r>
      <rPr>
        <i/>
        <sz val="10"/>
        <color theme="0" tint="-0.499984740745262"/>
        <rFont val="Symbol"/>
        <family val="1"/>
        <charset val="2"/>
      </rPr>
      <t>w</t>
    </r>
    <r>
      <rPr>
        <i/>
        <vertAlign val="subscript"/>
        <sz val="10"/>
        <color theme="0" tint="-0.499984740745262"/>
        <rFont val="Arial Narrow"/>
        <family val="2"/>
      </rPr>
      <t>1</t>
    </r>
    <r>
      <rPr>
        <i/>
        <sz val="10"/>
        <color theme="0" tint="-0.499984740745262"/>
        <rFont val="Arial Narrow"/>
        <family val="2"/>
      </rPr>
      <t>* [1/s]</t>
    </r>
  </si>
  <si>
    <r>
      <rPr>
        <i/>
        <sz val="10"/>
        <color theme="0" tint="-0.499984740745262"/>
        <rFont val="Symbol"/>
        <family val="1"/>
        <charset val="2"/>
      </rPr>
      <t>w</t>
    </r>
    <r>
      <rPr>
        <i/>
        <vertAlign val="subscript"/>
        <sz val="10"/>
        <color theme="0" tint="-0.499984740745262"/>
        <rFont val="Arial Narrow"/>
        <family val="2"/>
      </rPr>
      <t>1*</t>
    </r>
    <r>
      <rPr>
        <i/>
        <sz val="10"/>
        <color theme="0" tint="-0.499984740745262"/>
        <rFont val="Arial Narrow"/>
        <family val="2"/>
      </rPr>
      <t xml:space="preserve"> [1/s]</t>
    </r>
  </si>
  <si>
    <t>gedämpft</t>
  </si>
  <si>
    <t>○</t>
  </si>
  <si>
    <t>Abschätzung:</t>
  </si>
  <si>
    <t>s</t>
  </si>
  <si>
    <r>
      <rPr>
        <i/>
        <sz val="10"/>
        <color theme="1"/>
        <rFont val="Symbol"/>
        <family val="1"/>
        <charset val="2"/>
      </rPr>
      <t>n</t>
    </r>
    <r>
      <rPr>
        <i/>
        <vertAlign val="subscript"/>
        <sz val="10"/>
        <color theme="1"/>
        <rFont val="Arial Narrow"/>
        <family val="2"/>
      </rPr>
      <t>Luft</t>
    </r>
  </si>
  <si>
    <r>
      <rPr>
        <i/>
        <sz val="10"/>
        <color theme="1"/>
        <rFont val="Symbol"/>
        <family val="1"/>
        <charset val="2"/>
      </rPr>
      <t>r</t>
    </r>
    <r>
      <rPr>
        <i/>
        <sz val="10"/>
        <color theme="1"/>
        <rFont val="Arial Narrow"/>
        <family val="2"/>
      </rPr>
      <t>Luft</t>
    </r>
  </si>
  <si>
    <r>
      <t>d</t>
    </r>
    <r>
      <rPr>
        <i/>
        <vertAlign val="subscript"/>
        <sz val="10"/>
        <color theme="1"/>
        <rFont val="Arial Narrow"/>
        <family val="2"/>
      </rPr>
      <t>s</t>
    </r>
  </si>
  <si>
    <t>f [Hz]</t>
  </si>
  <si>
    <r>
      <t>y</t>
    </r>
    <r>
      <rPr>
        <i/>
        <vertAlign val="subscript"/>
        <sz val="10"/>
        <color theme="1"/>
        <rFont val="Arial Narrow"/>
        <family val="2"/>
      </rPr>
      <t>max</t>
    </r>
    <r>
      <rPr>
        <i/>
        <sz val="10"/>
        <color theme="1"/>
        <rFont val="Arial Narrow"/>
        <family val="2"/>
      </rPr>
      <t xml:space="preserve"> [m]</t>
    </r>
  </si>
  <si>
    <r>
      <t>Re=l</t>
    </r>
    <r>
      <rPr>
        <sz val="10"/>
        <color theme="1"/>
        <rFont val="Arial"/>
        <family val="2"/>
      </rPr>
      <t>·</t>
    </r>
    <r>
      <rPr>
        <i/>
        <sz val="10"/>
        <color theme="1"/>
        <rFont val="Arial Narrow"/>
        <family val="2"/>
      </rPr>
      <t>v/</t>
    </r>
    <r>
      <rPr>
        <i/>
        <sz val="10"/>
        <color theme="1"/>
        <rFont val="Symbol"/>
        <family val="1"/>
        <charset val="2"/>
      </rPr>
      <t>n</t>
    </r>
    <r>
      <rPr>
        <i/>
        <vertAlign val="subscript"/>
        <sz val="10"/>
        <color theme="1"/>
        <rFont val="Arial Narrow"/>
        <family val="2"/>
      </rPr>
      <t>Luft</t>
    </r>
  </si>
  <si>
    <t>l [m]</t>
  </si>
  <si>
    <r>
      <t>CW</t>
    </r>
    <r>
      <rPr>
        <sz val="10"/>
        <color theme="1"/>
        <rFont val="Arial"/>
        <family val="2"/>
      </rPr>
      <t>·</t>
    </r>
    <r>
      <rPr>
        <i/>
        <sz val="10"/>
        <color theme="1"/>
        <rFont val="Arial Narrow"/>
        <family val="2"/>
      </rPr>
      <t>v</t>
    </r>
  </si>
  <si>
    <t>Luftwiderstand</t>
  </si>
  <si>
    <r>
      <t>~C</t>
    </r>
    <r>
      <rPr>
        <i/>
        <vertAlign val="subscript"/>
        <sz val="10"/>
        <color theme="1"/>
        <rFont val="Arial Narrow"/>
        <family val="2"/>
      </rPr>
      <t>W</t>
    </r>
  </si>
  <si>
    <t>Hörbereich</t>
  </si>
  <si>
    <r>
      <t>~v =f</t>
    </r>
    <r>
      <rPr>
        <sz val="10"/>
        <color theme="1"/>
        <rFont val="Arial"/>
        <family val="2"/>
      </rPr>
      <t>·</t>
    </r>
    <r>
      <rPr>
        <i/>
        <sz val="10"/>
        <color theme="1"/>
        <rFont val="Arial Narrow"/>
        <family val="2"/>
      </rPr>
      <t>a [m/s]</t>
    </r>
  </si>
  <si>
    <r>
      <t>F</t>
    </r>
    <r>
      <rPr>
        <vertAlign val="subscript"/>
        <sz val="10"/>
        <color theme="1"/>
        <rFont val="Arial Narrow"/>
        <family val="2"/>
      </rPr>
      <t>D</t>
    </r>
    <r>
      <rPr>
        <sz val="10"/>
        <color theme="1"/>
        <rFont val="Arial Narrow"/>
        <family val="2"/>
      </rPr>
      <t>/v</t>
    </r>
  </si>
  <si>
    <r>
      <t xml:space="preserve"> K</t>
    </r>
    <r>
      <rPr>
        <i/>
        <vertAlign val="subscript"/>
        <sz val="10"/>
        <color theme="1"/>
        <rFont val="Arial Narrow"/>
        <family val="2"/>
      </rPr>
      <t>D</t>
    </r>
  </si>
  <si>
    <r>
      <t xml:space="preserve"> K</t>
    </r>
    <r>
      <rPr>
        <i/>
        <vertAlign val="subscript"/>
        <sz val="10"/>
        <color theme="1"/>
        <rFont val="Arial Narrow"/>
        <family val="2"/>
      </rPr>
      <t>B</t>
    </r>
  </si>
  <si>
    <r>
      <rPr>
        <i/>
        <sz val="9"/>
        <color theme="1"/>
        <rFont val="Symbol"/>
        <family val="1"/>
        <charset val="2"/>
      </rPr>
      <t>r</t>
    </r>
    <r>
      <rPr>
        <i/>
        <vertAlign val="subscript"/>
        <sz val="9"/>
        <color theme="1"/>
        <rFont val="Arial Narrow"/>
        <family val="2"/>
      </rPr>
      <t>S</t>
    </r>
    <r>
      <rPr>
        <sz val="9"/>
        <color theme="1"/>
        <rFont val="Arial"/>
        <family val="2"/>
      </rPr>
      <t>·</t>
    </r>
    <r>
      <rPr>
        <i/>
        <sz val="9"/>
        <color theme="1"/>
        <rFont val="Arial Narrow"/>
        <family val="2"/>
      </rPr>
      <t>l²/</t>
    </r>
    <r>
      <rPr>
        <i/>
        <sz val="9"/>
        <color theme="1"/>
        <rFont val="Symbol"/>
        <family val="1"/>
        <charset val="2"/>
      </rPr>
      <t>s</t>
    </r>
    <r>
      <rPr>
        <i/>
        <vertAlign val="subscript"/>
        <sz val="9"/>
        <color theme="1"/>
        <rFont val="Arial Narrow"/>
        <family val="2"/>
      </rPr>
      <t/>
    </r>
  </si>
  <si>
    <r>
      <rPr>
        <i/>
        <sz val="8"/>
        <rFont val="Symbol"/>
        <family val="1"/>
        <charset val="2"/>
      </rPr>
      <t>s</t>
    </r>
    <r>
      <rPr>
        <i/>
        <sz val="8"/>
        <rFont val="Arial Narrow"/>
        <family val="2"/>
      </rPr>
      <t xml:space="preserve"> [kg/s²/m]</t>
    </r>
  </si>
  <si>
    <r>
      <t>.=F</t>
    </r>
    <r>
      <rPr>
        <i/>
        <vertAlign val="subscript"/>
        <sz val="8"/>
        <rFont val="Arial Narrow"/>
        <family val="2"/>
      </rPr>
      <t>y</t>
    </r>
    <r>
      <rPr>
        <i/>
        <sz val="8"/>
        <rFont val="Arial Narrow"/>
        <family val="2"/>
      </rPr>
      <t>/A</t>
    </r>
  </si>
  <si>
    <r>
      <rPr>
        <i/>
        <sz val="9"/>
        <color theme="1"/>
        <rFont val="Symbol"/>
        <family val="1"/>
        <charset val="2"/>
      </rPr>
      <t>r</t>
    </r>
    <r>
      <rPr>
        <i/>
        <vertAlign val="subscript"/>
        <sz val="9"/>
        <color theme="1"/>
        <rFont val="Arial Narrow"/>
        <family val="2"/>
      </rPr>
      <t>S</t>
    </r>
    <r>
      <rPr>
        <sz val="9"/>
        <color theme="1"/>
        <rFont val="Arial"/>
        <family val="2"/>
      </rPr>
      <t>·</t>
    </r>
    <r>
      <rPr>
        <i/>
        <sz val="9"/>
        <color theme="1"/>
        <rFont val="Arial Narrow"/>
        <family val="2"/>
      </rPr>
      <t>l²/</t>
    </r>
    <r>
      <rPr>
        <i/>
        <sz val="9"/>
        <color theme="1"/>
        <rFont val="Symbol"/>
        <family val="1"/>
        <charset val="2"/>
      </rPr>
      <t>s</t>
    </r>
  </si>
  <si>
    <r>
      <rPr>
        <i/>
        <sz val="10"/>
        <rFont val="Symbol"/>
        <family val="1"/>
        <charset val="2"/>
      </rPr>
      <t>w</t>
    </r>
    <r>
      <rPr>
        <i/>
        <vertAlign val="subscript"/>
        <sz val="10"/>
        <rFont val="Arial Narrow"/>
        <family val="2"/>
      </rPr>
      <t>1</t>
    </r>
    <r>
      <rPr>
        <i/>
        <sz val="10"/>
        <rFont val="Arial Narrow"/>
        <family val="2"/>
      </rPr>
      <t>* [1/s]</t>
    </r>
  </si>
  <si>
    <r>
      <t>.=(</t>
    </r>
    <r>
      <rPr>
        <i/>
        <sz val="10"/>
        <rFont val="Symbol"/>
        <family val="1"/>
        <charset val="2"/>
      </rPr>
      <t>s</t>
    </r>
    <r>
      <rPr>
        <i/>
        <sz val="10"/>
        <rFont val="Arial Narrow"/>
        <family val="2"/>
      </rPr>
      <t>/</t>
    </r>
    <r>
      <rPr>
        <i/>
        <sz val="10"/>
        <rFont val="Symbol"/>
        <family val="1"/>
        <charset val="2"/>
      </rPr>
      <t>r</t>
    </r>
    <r>
      <rPr>
        <i/>
        <vertAlign val="subscript"/>
        <sz val="10"/>
        <rFont val="Arial Narrow"/>
        <family val="2"/>
      </rPr>
      <t>S</t>
    </r>
    <r>
      <rPr>
        <i/>
        <sz val="10"/>
        <rFont val="Arial Narrow"/>
        <family val="2"/>
      </rPr>
      <t>)</t>
    </r>
    <r>
      <rPr>
        <i/>
        <vertAlign val="superscript"/>
        <sz val="10"/>
        <rFont val="Arial Narrow"/>
        <family val="2"/>
      </rPr>
      <t>1/2</t>
    </r>
  </si>
  <si>
    <r>
      <t>1/(k</t>
    </r>
    <r>
      <rPr>
        <sz val="10"/>
        <color theme="1"/>
        <rFont val="Arial"/>
        <family val="2"/>
      </rPr>
      <t>·</t>
    </r>
    <r>
      <rPr>
        <i/>
        <sz val="10"/>
        <color theme="1"/>
        <rFont val="Symbol"/>
        <family val="1"/>
        <charset val="2"/>
      </rPr>
      <t>w</t>
    </r>
    <r>
      <rPr>
        <i/>
        <vertAlign val="subscript"/>
        <sz val="10"/>
        <color theme="1"/>
        <rFont val="Symbol"/>
        <family val="1"/>
        <charset val="2"/>
      </rPr>
      <t>1</t>
    </r>
    <r>
      <rPr>
        <i/>
        <sz val="10"/>
        <color theme="1"/>
        <rFont val="Symbol"/>
        <family val="1"/>
        <charset val="2"/>
      </rPr>
      <t>*</t>
    </r>
    <r>
      <rPr>
        <i/>
        <sz val="10"/>
        <color theme="1"/>
        <rFont val="Arial Narrow"/>
        <family val="2"/>
      </rPr>
      <t>)</t>
    </r>
  </si>
  <si>
    <t>j=1,   (t=0)</t>
  </si>
  <si>
    <t>j=1(t=0)</t>
  </si>
  <si>
    <r>
      <t>b</t>
    </r>
    <r>
      <rPr>
        <i/>
        <sz val="8"/>
        <color theme="1"/>
        <rFont val="Arial Narrow"/>
        <family val="2"/>
      </rPr>
      <t>=-K</t>
    </r>
    <r>
      <rPr>
        <i/>
        <vertAlign val="subscript"/>
        <sz val="8"/>
        <color theme="1"/>
        <rFont val="Arial Narrow"/>
        <family val="2"/>
      </rPr>
      <t>D</t>
    </r>
    <r>
      <rPr>
        <i/>
        <sz val="8"/>
        <color theme="1"/>
        <rFont val="Arial Narrow"/>
        <family val="2"/>
      </rPr>
      <t>/(2</t>
    </r>
    <r>
      <rPr>
        <sz val="8"/>
        <color theme="1"/>
        <rFont val="Arial"/>
        <family val="2"/>
      </rPr>
      <t>·</t>
    </r>
    <r>
      <rPr>
        <i/>
        <sz val="8"/>
        <color theme="1"/>
        <rFont val="Arial Narrow"/>
        <family val="2"/>
      </rPr>
      <t>K</t>
    </r>
    <r>
      <rPr>
        <i/>
        <vertAlign val="subscript"/>
        <sz val="8"/>
        <color theme="1"/>
        <rFont val="Arial Narrow"/>
        <family val="2"/>
      </rPr>
      <t>B</t>
    </r>
    <r>
      <rPr>
        <i/>
        <sz val="8"/>
        <color theme="1"/>
        <rFont val="Arial Narrow"/>
        <family val="2"/>
      </rPr>
      <t>)</t>
    </r>
  </si>
  <si>
    <r>
      <t>b</t>
    </r>
    <r>
      <rPr>
        <i/>
        <sz val="8"/>
        <color theme="1"/>
        <rFont val="Arial Narrow"/>
        <family val="2"/>
      </rPr>
      <t>=-K</t>
    </r>
    <r>
      <rPr>
        <i/>
        <vertAlign val="subscript"/>
        <sz val="8"/>
        <color theme="1"/>
        <rFont val="Arial Narrow"/>
        <family val="2"/>
      </rPr>
      <t>D</t>
    </r>
    <r>
      <rPr>
        <i/>
        <sz val="8"/>
        <color theme="1"/>
        <rFont val="Arial Narrow"/>
        <family val="2"/>
      </rPr>
      <t>/(2</t>
    </r>
    <r>
      <rPr>
        <sz val="8"/>
        <color theme="1"/>
        <rFont val="Arial"/>
        <family val="2"/>
      </rPr>
      <t>·</t>
    </r>
    <r>
      <rPr>
        <i/>
        <sz val="8"/>
        <color theme="1"/>
        <rFont val="Arial Narrow"/>
        <family val="2"/>
      </rPr>
      <t>K</t>
    </r>
    <r>
      <rPr>
        <i/>
        <vertAlign val="subscript"/>
        <sz val="8"/>
        <color theme="1"/>
        <rFont val="Arial Narrow"/>
        <family val="2"/>
      </rPr>
      <t>D</t>
    </r>
    <r>
      <rPr>
        <i/>
        <sz val="8"/>
        <color theme="1"/>
        <rFont val="Arial Narrow"/>
        <family val="2"/>
      </rPr>
      <t>)</t>
    </r>
  </si>
  <si>
    <r>
      <rPr>
        <i/>
        <sz val="10"/>
        <color theme="1" tint="0.499984740745262"/>
        <rFont val="Symbol"/>
        <family val="1"/>
        <charset val="2"/>
      </rPr>
      <t>w</t>
    </r>
    <r>
      <rPr>
        <i/>
        <vertAlign val="subscript"/>
        <sz val="10"/>
        <color theme="1" tint="0.499984740745262"/>
        <rFont val="Arial Narrow"/>
        <family val="2"/>
      </rPr>
      <t>1</t>
    </r>
    <r>
      <rPr>
        <i/>
        <sz val="10"/>
        <color theme="1" tint="0.499984740745262"/>
        <rFont val="Arial Narrow"/>
        <family val="2"/>
      </rPr>
      <t xml:space="preserve"> [1/s]</t>
    </r>
  </si>
  <si>
    <r>
      <rPr>
        <i/>
        <sz val="9"/>
        <color theme="1"/>
        <rFont val="Symbol"/>
        <family val="1"/>
        <charset val="2"/>
      </rPr>
      <t>r</t>
    </r>
    <r>
      <rPr>
        <i/>
        <vertAlign val="subscript"/>
        <sz val="9"/>
        <color theme="1"/>
        <rFont val="Arial Narrow"/>
        <family val="2"/>
      </rPr>
      <t>S</t>
    </r>
    <r>
      <rPr>
        <sz val="9"/>
        <color theme="1"/>
        <rFont val="Arial"/>
        <family val="2"/>
      </rPr>
      <t>·</t>
    </r>
    <r>
      <rPr>
        <i/>
        <sz val="9"/>
        <color theme="1"/>
        <rFont val="Arial Narrow"/>
        <family val="2"/>
      </rPr>
      <t>l²/</t>
    </r>
    <r>
      <rPr>
        <i/>
        <sz val="9"/>
        <color theme="1"/>
        <rFont val="Symbol"/>
        <family val="1"/>
        <charset val="2"/>
      </rPr>
      <t>s</t>
    </r>
    <r>
      <rPr>
        <sz val="9"/>
        <color theme="1"/>
        <rFont val="Arial"/>
        <family val="2"/>
      </rPr>
      <t/>
    </r>
  </si>
  <si>
    <r>
      <rPr>
        <sz val="10"/>
        <color rgb="FFFF0000"/>
        <rFont val="Arial Narrow"/>
        <family val="2"/>
      </rPr>
      <t>↓</t>
    </r>
    <r>
      <rPr>
        <b/>
        <i/>
        <sz val="12"/>
        <color rgb="FFFF0000"/>
        <rFont val="Arial Narrow"/>
        <family val="2"/>
      </rPr>
      <t xml:space="preserve"> </t>
    </r>
    <r>
      <rPr>
        <b/>
        <i/>
        <sz val="10"/>
        <color rgb="FFFF0000"/>
        <rFont val="Arial Narrow"/>
        <family val="2"/>
      </rPr>
      <t>y</t>
    </r>
    <r>
      <rPr>
        <b/>
        <i/>
        <vertAlign val="subscript"/>
        <sz val="10"/>
        <color rgb="FFFF0000"/>
        <rFont val="Arial Narrow"/>
        <family val="2"/>
      </rPr>
      <t>j</t>
    </r>
  </si>
  <si>
    <t>KD</t>
  </si>
  <si>
    <t>KB</t>
  </si>
  <si>
    <r>
      <t xml:space="preserve">Dimensionslose Saitenschwingung mit dreieckförmigen Anfangsauslenkung </t>
    </r>
    <r>
      <rPr>
        <b/>
        <sz val="12"/>
        <color rgb="FFC00000"/>
        <rFont val="Arial Narrow"/>
        <family val="2"/>
      </rPr>
      <t xml:space="preserve">/ </t>
    </r>
    <r>
      <rPr>
        <b/>
        <sz val="12"/>
        <color theme="6" tint="-0.499984740745262"/>
        <rFont val="Arial Narrow"/>
        <family val="2"/>
      </rPr>
      <t>Dimentionless</t>
    </r>
    <r>
      <rPr>
        <b/>
        <sz val="12"/>
        <color rgb="FFC00000"/>
        <rFont val="Arial Narrow"/>
        <family val="2"/>
      </rPr>
      <t xml:space="preserve"> </t>
    </r>
    <r>
      <rPr>
        <b/>
        <sz val="12"/>
        <color theme="6" tint="-0.499984740745262"/>
        <rFont val="Arial Narrow"/>
        <family val="2"/>
      </rPr>
      <t>String vibration with triangle initial deflection</t>
    </r>
  </si>
  <si>
    <r>
      <t xml:space="preserve">Dimensionslose Saitenschwingung mit trapazförmigen Anfangsauslenkung </t>
    </r>
    <r>
      <rPr>
        <b/>
        <sz val="12"/>
        <color rgb="FFC00000"/>
        <rFont val="Arial Narrow"/>
        <family val="2"/>
      </rPr>
      <t xml:space="preserve">/ </t>
    </r>
    <r>
      <rPr>
        <b/>
        <sz val="12"/>
        <color theme="6" tint="-0.499984740745262"/>
        <rFont val="Arial Narrow"/>
        <family val="2"/>
      </rPr>
      <t>Dimentionless</t>
    </r>
    <r>
      <rPr>
        <b/>
        <sz val="12"/>
        <color rgb="FFC00000"/>
        <rFont val="Arial Narrow"/>
        <family val="2"/>
      </rPr>
      <t xml:space="preserve"> </t>
    </r>
    <r>
      <rPr>
        <b/>
        <sz val="12"/>
        <color theme="6" tint="-0.499984740745262"/>
        <rFont val="Arial Narrow"/>
        <family val="2"/>
      </rPr>
      <t>String vibration with trapece initial deflection</t>
    </r>
  </si>
  <si>
    <r>
      <t>1/(k</t>
    </r>
    <r>
      <rPr>
        <sz val="10"/>
        <color theme="1"/>
        <rFont val="Arial"/>
        <family val="2"/>
      </rPr>
      <t>·</t>
    </r>
    <r>
      <rPr>
        <i/>
        <sz val="10"/>
        <color theme="1"/>
        <rFont val="Symbol"/>
        <family val="1"/>
        <charset val="2"/>
      </rPr>
      <t>w</t>
    </r>
    <r>
      <rPr>
        <i/>
        <vertAlign val="subscript"/>
        <sz val="6"/>
        <color theme="1"/>
        <rFont val="Arial Narrow"/>
        <family val="2"/>
      </rPr>
      <t>1</t>
    </r>
    <r>
      <rPr>
        <i/>
        <sz val="10"/>
        <color theme="1"/>
        <rFont val="Arial Narrow"/>
        <family val="2"/>
      </rPr>
      <t>)</t>
    </r>
  </si>
  <si>
    <t>y*max</t>
  </si>
  <si>
    <t>t</t>
  </si>
  <si>
    <t>Amplituden [m/m]</t>
  </si>
  <si>
    <r>
      <t>A</t>
    </r>
    <r>
      <rPr>
        <i/>
        <vertAlign val="subscript"/>
        <sz val="10"/>
        <color theme="1"/>
        <rFont val="Arial Narrow"/>
        <family val="2"/>
      </rPr>
      <t>j</t>
    </r>
    <r>
      <rPr>
        <i/>
        <sz val="10"/>
        <color theme="1"/>
        <rFont val="Arial Narrow"/>
        <family val="2"/>
      </rPr>
      <t xml:space="preserve"> T-] T</t>
    </r>
  </si>
  <si>
    <t>sinx</t>
  </si>
  <si>
    <t>angepasst</t>
  </si>
  <si>
    <t>Projekt:</t>
  </si>
  <si>
    <t>Datum:</t>
  </si>
  <si>
    <t>Name:</t>
  </si>
  <si>
    <t>Bogenlände</t>
  </si>
  <si>
    <r>
      <t xml:space="preserve">Dimensionslose Saitenschwingung mit ….. förmiger Anfangsauslenkung </t>
    </r>
    <r>
      <rPr>
        <b/>
        <sz val="12"/>
        <color rgb="FFC00000"/>
        <rFont val="Arial Narrow"/>
        <family val="2"/>
      </rPr>
      <t xml:space="preserve">/ </t>
    </r>
    <r>
      <rPr>
        <b/>
        <sz val="12"/>
        <color theme="6" tint="-0.499984740745262"/>
        <rFont val="Arial Narrow"/>
        <family val="2"/>
      </rPr>
      <t>Dimentionless</t>
    </r>
    <r>
      <rPr>
        <b/>
        <sz val="12"/>
        <color rgb="FFC00000"/>
        <rFont val="Arial Narrow"/>
        <family val="2"/>
      </rPr>
      <t xml:space="preserve"> </t>
    </r>
    <r>
      <rPr>
        <b/>
        <sz val="12"/>
        <color theme="6" tint="-0.499984740745262"/>
        <rFont val="Arial Narrow"/>
        <family val="2"/>
      </rPr>
      <t>String vibration with ….. initial displacements</t>
    </r>
  </si>
  <si>
    <t>Bladt</t>
  </si>
  <si>
    <t>Sinus</t>
  </si>
  <si>
    <t>Triangel</t>
  </si>
  <si>
    <t xml:space="preserve">https://www.jbladt.de/technik/sonstiges-miscellaneous/  </t>
  </si>
  <si>
    <t>Calculation of damped vibration of a string</t>
  </si>
  <si>
    <t>The theoretic basics and information can be found at:</t>
  </si>
  <si>
    <t xml:space="preserve">https://www.jbladt.de/feedback/e-mail-kontakt/ </t>
  </si>
  <si>
    <t>Kontakt:</t>
  </si>
  <si>
    <t xml:space="preserve">Theorischen Grundlagen und Informationen dazu sind zu finden unter: </t>
  </si>
  <si>
    <t>Berechnung gedämpfter Schwingungen einer Saite</t>
  </si>
  <si>
    <t>Klaus-Jürgen Bladt, Rostock</t>
  </si>
  <si>
    <t xml:space="preserve">                    </t>
  </si>
  <si>
    <t>dimless-24-free:          zur freien Verwendung / For free use</t>
  </si>
  <si>
    <t>dimless-24-trapece-fix: Beispiel-geperrt / Example - blocked</t>
  </si>
  <si>
    <t>dimless-24-triangle-fix: Beispiel-geperrt / Example - blocked</t>
  </si>
  <si>
    <t>dimless-24-sin-fix:       Beispiel-geperrt / Example - blocked</t>
  </si>
  <si>
    <t>sin(x)</t>
  </si>
  <si>
    <t>triangle(x)</t>
  </si>
  <si>
    <t>trapece(x)</t>
  </si>
  <si>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Arial Narrow"/>
        <family val="2"/>
      </rPr>
      <t>x=1/24</t>
    </r>
  </si>
  <si>
    <r>
      <t>l</t>
    </r>
    <r>
      <rPr>
        <vertAlign val="subscript"/>
        <sz val="10"/>
        <color theme="1"/>
        <rFont val="Arial Narrow"/>
        <family val="2"/>
      </rPr>
      <t>rel</t>
    </r>
    <r>
      <rPr>
        <sz val="10"/>
        <color theme="1"/>
        <rFont val="Arial Narrow"/>
        <family val="2"/>
      </rPr>
      <t xml:space="preserve"> [-]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</si>
</sst>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.000"/>
    <numFmt numFmtId="165" formatCode="0.0000"/>
    <numFmt numFmtId="166" formatCode="0.0000000"/>
    <numFmt numFmtId="167" formatCode="0.000E+00"/>
    <numFmt numFmtId="168" formatCode="&quot;yi(xi,t=&quot;0.00\ &quot;)&quot;"/>
    <numFmt numFmtId="169" formatCode="0.000000"/>
    <numFmt numFmtId="170" formatCode="0.00000"/>
    <numFmt numFmtId="171" formatCode="&quot;yj*(xj*,t=&quot;0.0000\ &quot;)&quot;"/>
    <numFmt numFmtId="172" formatCode="&quot;yj*(xj*,t=&quot;0.00\ &quot;)&quot;"/>
    <numFmt numFmtId="173" formatCode="0.0"/>
    <numFmt numFmtId="174" formatCode="#,##0.00000"/>
    <numFmt numFmtId="175" formatCode="&quot;y*(xj*,t=&quot;0.0000\ &quot;)&quot;"/>
    <numFmt numFmtId="176" formatCode="&quot;T= &quot;0.0000000"/>
    <numFmt numFmtId="177" formatCode="#,##0.000000000000"/>
  </numFmts>
  <fonts count="72" x14ac:knownFonts="1"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2"/>
      <color theme="3" tint="-0.249977111117893"/>
      <name val="Arial Narrow"/>
      <family val="2"/>
    </font>
    <font>
      <b/>
      <sz val="12"/>
      <color rgb="FFC00000"/>
      <name val="Arial Narrow"/>
      <family val="2"/>
    </font>
    <font>
      <b/>
      <sz val="12"/>
      <color theme="6" tint="-0.499984740745262"/>
      <name val="Arial Narrow"/>
      <family val="2"/>
    </font>
    <font>
      <b/>
      <sz val="10"/>
      <color theme="3" tint="-0.249977111117893"/>
      <name val="Arial Narrow"/>
      <family val="2"/>
    </font>
    <font>
      <b/>
      <sz val="12"/>
      <color rgb="FFFF0000"/>
      <name val="Arial Narrow"/>
      <family val="2"/>
    </font>
    <font>
      <sz val="8"/>
      <color theme="3"/>
      <name val="Arial Narrow"/>
      <family val="2"/>
    </font>
    <font>
      <i/>
      <sz val="10"/>
      <color theme="1"/>
      <name val="Arial Narrow"/>
      <family val="2"/>
    </font>
    <font>
      <i/>
      <sz val="10"/>
      <color theme="1"/>
      <name val="Symbol"/>
      <family val="1"/>
      <charset val="2"/>
    </font>
    <font>
      <i/>
      <sz val="9"/>
      <color theme="1"/>
      <name val="Arial Narrow"/>
      <family val="2"/>
    </font>
    <font>
      <i/>
      <vertAlign val="subscript"/>
      <sz val="10"/>
      <color theme="1"/>
      <name val="Arial Narrow"/>
      <family val="2"/>
    </font>
    <font>
      <sz val="10"/>
      <color theme="1"/>
      <name val="Symbol"/>
      <family val="1"/>
      <charset val="2"/>
    </font>
    <font>
      <i/>
      <vertAlign val="superscript"/>
      <sz val="10"/>
      <color theme="1"/>
      <name val="Arial Narrow"/>
      <family val="2"/>
    </font>
    <font>
      <sz val="10"/>
      <color theme="1"/>
      <name val="Arial"/>
      <family val="2"/>
    </font>
    <font>
      <i/>
      <sz val="6"/>
      <color theme="1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theme="1"/>
      <name val="Arial Narrow"/>
      <family val="2"/>
    </font>
    <font>
      <b/>
      <i/>
      <vertAlign val="subscript"/>
      <sz val="10"/>
      <color theme="1"/>
      <name val="Arial Narrow"/>
      <family val="2"/>
    </font>
    <font>
      <i/>
      <vertAlign val="subscript"/>
      <sz val="9"/>
      <color theme="1"/>
      <name val="Arial Narrow"/>
      <family val="2"/>
    </font>
    <font>
      <vertAlign val="subscript"/>
      <sz val="10"/>
      <color theme="1"/>
      <name val="Arial Narrow"/>
      <family val="2"/>
    </font>
    <font>
      <b/>
      <vertAlign val="subscript"/>
      <sz val="10"/>
      <color rgb="FFFF0000"/>
      <name val="Arial Narrow"/>
      <family val="2"/>
    </font>
    <font>
      <sz val="10"/>
      <name val="Arial Narrow"/>
      <family val="2"/>
    </font>
    <font>
      <b/>
      <sz val="6"/>
      <color rgb="FFFF0000"/>
      <name val="Arial Narrow"/>
      <family val="2"/>
    </font>
    <font>
      <i/>
      <sz val="8"/>
      <color theme="1"/>
      <name val="Symbol"/>
      <family val="1"/>
      <charset val="2"/>
    </font>
    <font>
      <i/>
      <sz val="8"/>
      <color theme="1"/>
      <name val="Arial Narrow"/>
      <family val="2"/>
    </font>
    <font>
      <i/>
      <vertAlign val="subscript"/>
      <sz val="8"/>
      <color theme="1"/>
      <name val="Arial Narrow"/>
      <family val="2"/>
    </font>
    <font>
      <sz val="8"/>
      <color theme="1"/>
      <name val="Arial"/>
      <family val="2"/>
    </font>
    <font>
      <i/>
      <sz val="9"/>
      <color theme="1"/>
      <name val="Symbol"/>
      <family val="1"/>
      <charset val="2"/>
    </font>
    <font>
      <sz val="9"/>
      <color theme="1"/>
      <name val="Arial"/>
      <family val="2"/>
    </font>
    <font>
      <sz val="9"/>
      <color theme="1"/>
      <name val="Arial Narrow"/>
      <family val="2"/>
    </font>
    <font>
      <sz val="10"/>
      <color rgb="FFC00000"/>
      <name val="Arial Narrow"/>
      <family val="2"/>
    </font>
    <font>
      <sz val="8"/>
      <color theme="0" tint="-0.499984740745262"/>
      <name val="Arial Narrow"/>
      <family val="2"/>
    </font>
    <font>
      <b/>
      <vertAlign val="subscript"/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rgb="FFC00000"/>
      <name val="Arial Narrow"/>
      <family val="2"/>
    </font>
    <font>
      <i/>
      <sz val="10"/>
      <color theme="0" tint="-0.499984740745262"/>
      <name val="Arial Narrow"/>
      <family val="2"/>
    </font>
    <font>
      <i/>
      <sz val="10"/>
      <color theme="0" tint="-0.499984740745262"/>
      <name val="Symbol"/>
      <family val="1"/>
      <charset val="2"/>
    </font>
    <font>
      <i/>
      <vertAlign val="subscript"/>
      <sz val="10"/>
      <color theme="0" tint="-0.499984740745262"/>
      <name val="Arial Narrow"/>
      <family val="2"/>
    </font>
    <font>
      <i/>
      <vertAlign val="superscript"/>
      <sz val="10"/>
      <color theme="0" tint="-0.499984740745262"/>
      <name val="Arial Narrow"/>
      <family val="2"/>
    </font>
    <font>
      <sz val="10"/>
      <color theme="0" tint="-0.499984740745262"/>
      <name val="Arial Narrow"/>
      <family val="2"/>
    </font>
    <font>
      <b/>
      <sz val="8"/>
      <color rgb="FFFF0000"/>
      <name val="Arial Narrow"/>
      <family val="2"/>
    </font>
    <font>
      <i/>
      <sz val="8"/>
      <name val="Arial Narrow"/>
      <family val="2"/>
    </font>
    <font>
      <i/>
      <sz val="8"/>
      <name val="Symbol"/>
      <family val="1"/>
      <charset val="2"/>
    </font>
    <font>
      <i/>
      <vertAlign val="subscript"/>
      <sz val="8"/>
      <name val="Arial Narrow"/>
      <family val="2"/>
    </font>
    <font>
      <i/>
      <sz val="10"/>
      <name val="Arial Narrow"/>
      <family val="2"/>
    </font>
    <font>
      <i/>
      <sz val="10"/>
      <name val="Symbol"/>
      <family val="1"/>
      <charset val="2"/>
    </font>
    <font>
      <i/>
      <vertAlign val="subscript"/>
      <sz val="10"/>
      <name val="Arial Narrow"/>
      <family val="2"/>
    </font>
    <font>
      <i/>
      <vertAlign val="superscript"/>
      <sz val="10"/>
      <name val="Arial Narrow"/>
      <family val="2"/>
    </font>
    <font>
      <sz val="8"/>
      <name val="Arial Narrow"/>
      <family val="2"/>
    </font>
    <font>
      <i/>
      <vertAlign val="subscript"/>
      <sz val="10"/>
      <color theme="1"/>
      <name val="Symbol"/>
      <family val="1"/>
      <charset val="2"/>
    </font>
    <font>
      <i/>
      <sz val="10"/>
      <color theme="1" tint="0.499984740745262"/>
      <name val="Arial Narrow"/>
      <family val="2"/>
    </font>
    <font>
      <i/>
      <sz val="10"/>
      <color theme="1" tint="0.499984740745262"/>
      <name val="Symbol"/>
      <family val="1"/>
      <charset val="2"/>
    </font>
    <font>
      <i/>
      <vertAlign val="subscript"/>
      <sz val="10"/>
      <color theme="1" tint="0.499984740745262"/>
      <name val="Arial Narrow"/>
      <family val="2"/>
    </font>
    <font>
      <sz val="10"/>
      <color theme="1" tint="0.499984740745262"/>
      <name val="Arial Narrow"/>
      <family val="2"/>
    </font>
    <font>
      <sz val="8"/>
      <color theme="1" tint="0.499984740745262"/>
      <name val="Arial Narrow"/>
      <family val="2"/>
    </font>
    <font>
      <b/>
      <i/>
      <sz val="12"/>
      <color rgb="FFFF0000"/>
      <name val="Arial Narrow"/>
      <family val="2"/>
    </font>
    <font>
      <b/>
      <i/>
      <sz val="10"/>
      <color rgb="FFFF0000"/>
      <name val="Arial Narrow"/>
      <family val="2"/>
    </font>
    <font>
      <b/>
      <i/>
      <vertAlign val="subscript"/>
      <sz val="10"/>
      <color rgb="FFFF0000"/>
      <name val="Arial Narrow"/>
      <family val="2"/>
    </font>
    <font>
      <i/>
      <vertAlign val="subscript"/>
      <sz val="6"/>
      <color theme="1"/>
      <name val="Arial Narrow"/>
      <family val="2"/>
    </font>
    <font>
      <i/>
      <sz val="10"/>
      <color rgb="FFC00000"/>
      <name val="Arial Narrow"/>
      <family val="2"/>
    </font>
    <font>
      <b/>
      <i/>
      <sz val="18"/>
      <color theme="3" tint="-0.249977111117893"/>
      <name val="Arial Narrow"/>
      <family val="2"/>
    </font>
    <font>
      <b/>
      <i/>
      <sz val="14"/>
      <color theme="1"/>
      <name val="Arial Narrow"/>
      <family val="2"/>
    </font>
    <font>
      <u/>
      <sz val="10"/>
      <color theme="10"/>
      <name val="Arial Narrow"/>
      <family val="2"/>
    </font>
    <font>
      <b/>
      <i/>
      <u/>
      <sz val="14"/>
      <color theme="10"/>
      <name val="Arial Narrow"/>
      <family val="2"/>
    </font>
    <font>
      <b/>
      <i/>
      <sz val="15"/>
      <color theme="3" tint="-0.249977111117893"/>
      <name val="Arial Narrow"/>
      <family val="2"/>
    </font>
    <font>
      <b/>
      <i/>
      <sz val="14"/>
      <color theme="3" tint="-0.249977111117893"/>
      <name val="Arial Narrow"/>
      <family val="2"/>
    </font>
    <font>
      <i/>
      <u/>
      <sz val="14"/>
      <color theme="10"/>
      <name val="Arial Narrow"/>
      <family val="2"/>
    </font>
    <font>
      <i/>
      <sz val="14"/>
      <color theme="3" tint="-0.249977111117893"/>
      <name val="Arial Narrow"/>
      <family val="2"/>
    </font>
    <font>
      <sz val="11"/>
      <color theme="1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5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11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2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168" fontId="10" fillId="0" borderId="2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9" fontId="0" fillId="3" borderId="2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7" fontId="10" fillId="0" borderId="2" xfId="0" applyNumberFormat="1" applyFont="1" applyBorder="1" applyAlignment="1">
      <alignment horizontal="center"/>
    </xf>
    <xf numFmtId="167" fontId="0" fillId="0" borderId="2" xfId="0" applyNumberFormat="1" applyFon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0" fontId="0" fillId="4" borderId="2" xfId="0" applyFill="1" applyBorder="1" applyAlignment="1">
      <alignment horizontal="center"/>
    </xf>
    <xf numFmtId="169" fontId="1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0" fontId="19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7" fontId="0" fillId="3" borderId="2" xfId="0" applyNumberFormat="1" applyFill="1" applyBorder="1" applyAlignment="1">
      <alignment horizontal="center"/>
    </xf>
    <xf numFmtId="0" fontId="18" fillId="0" borderId="2" xfId="0" applyFont="1" applyBorder="1" applyAlignment="1">
      <alignment horizontal="right" indent="1"/>
    </xf>
    <xf numFmtId="170" fontId="18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170" fontId="0" fillId="3" borderId="2" xfId="0" applyNumberFormat="1" applyFill="1" applyBorder="1" applyAlignment="1">
      <alignment horizontal="center"/>
    </xf>
    <xf numFmtId="167" fontId="24" fillId="0" borderId="2" xfId="0" applyNumberFormat="1" applyFont="1" applyBorder="1" applyAlignment="1">
      <alignment horizontal="center"/>
    </xf>
    <xf numFmtId="11" fontId="0" fillId="2" borderId="2" xfId="0" applyNumberForma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65" fontId="0" fillId="5" borderId="2" xfId="0" applyNumberFormat="1" applyFill="1" applyBorder="1" applyAlignment="1">
      <alignment horizontal="center"/>
    </xf>
    <xf numFmtId="165" fontId="2" fillId="5" borderId="2" xfId="0" applyNumberFormat="1" applyFont="1" applyFill="1" applyBorder="1" applyAlignment="1">
      <alignment horizontal="center"/>
    </xf>
    <xf numFmtId="170" fontId="0" fillId="5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7" fontId="10" fillId="5" borderId="2" xfId="0" applyNumberFormat="1" applyFont="1" applyFill="1" applyBorder="1" applyAlignment="1">
      <alignment horizontal="center"/>
    </xf>
    <xf numFmtId="167" fontId="24" fillId="5" borderId="2" xfId="0" applyNumberFormat="1" applyFont="1" applyFill="1" applyBorder="1" applyAlignment="1">
      <alignment horizontal="center"/>
    </xf>
    <xf numFmtId="167" fontId="0" fillId="5" borderId="2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1" fontId="0" fillId="8" borderId="2" xfId="0" applyNumberFormat="1" applyFill="1" applyBorder="1" applyAlignment="1">
      <alignment horizontal="center"/>
    </xf>
    <xf numFmtId="172" fontId="0" fillId="0" borderId="0" xfId="0" applyNumberFormat="1"/>
    <xf numFmtId="167" fontId="0" fillId="0" borderId="0" xfId="0" applyNumberFormat="1"/>
    <xf numFmtId="170" fontId="0" fillId="0" borderId="2" xfId="0" applyNumberFormat="1" applyFill="1" applyBorder="1" applyAlignment="1">
      <alignment horizontal="center"/>
    </xf>
    <xf numFmtId="167" fontId="10" fillId="0" borderId="2" xfId="0" applyNumberFormat="1" applyFont="1" applyFill="1" applyBorder="1" applyAlignment="1">
      <alignment horizontal="center"/>
    </xf>
    <xf numFmtId="167" fontId="24" fillId="0" borderId="2" xfId="0" applyNumberFormat="1" applyFont="1" applyFill="1" applyBorder="1" applyAlignment="1">
      <alignment horizontal="center"/>
    </xf>
    <xf numFmtId="167" fontId="0" fillId="0" borderId="2" xfId="0" applyNumberFormat="1" applyFont="1" applyFill="1" applyBorder="1" applyAlignment="1">
      <alignment horizontal="center"/>
    </xf>
    <xf numFmtId="171" fontId="25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Protection="1"/>
    <xf numFmtId="0" fontId="10" fillId="0" borderId="2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26" fillId="0" borderId="2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32" fillId="0" borderId="2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" fontId="0" fillId="0" borderId="2" xfId="0" applyNumberFormat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11" fontId="0" fillId="2" borderId="2" xfId="0" applyNumberFormat="1" applyFill="1" applyBorder="1" applyAlignment="1" applyProtection="1">
      <alignment horizontal="center"/>
    </xf>
    <xf numFmtId="11" fontId="0" fillId="0" borderId="2" xfId="0" applyNumberFormat="1" applyBorder="1" applyAlignment="1" applyProtection="1">
      <alignment horizontal="center"/>
    </xf>
    <xf numFmtId="11" fontId="0" fillId="8" borderId="2" xfId="0" applyNumberFormat="1" applyFill="1" applyBorder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9" fontId="0" fillId="0" borderId="2" xfId="0" applyNumberFormat="1" applyBorder="1" applyAlignment="1" applyProtection="1">
      <alignment horizontal="center"/>
    </xf>
    <xf numFmtId="0" fontId="0" fillId="0" borderId="2" xfId="0" applyBorder="1" applyProtection="1"/>
    <xf numFmtId="164" fontId="0" fillId="0" borderId="0" xfId="0" applyNumberFormat="1" applyAlignment="1" applyProtection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167" fontId="0" fillId="0" borderId="0" xfId="0" applyNumberFormat="1" applyFill="1" applyAlignment="1" applyProtection="1">
      <alignment horizontal="center"/>
    </xf>
    <xf numFmtId="11" fontId="0" fillId="0" borderId="0" xfId="0" applyNumberFormat="1" applyAlignment="1" applyProtection="1">
      <alignment horizontal="center"/>
    </xf>
    <xf numFmtId="169" fontId="0" fillId="0" borderId="0" xfId="0" applyNumberFormat="1" applyAlignment="1" applyProtection="1">
      <alignment horizontal="center"/>
    </xf>
    <xf numFmtId="0" fontId="0" fillId="0" borderId="2" xfId="0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9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/>
    </xf>
    <xf numFmtId="168" fontId="10" fillId="0" borderId="2" xfId="0" applyNumberFormat="1" applyFont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165" fontId="0" fillId="0" borderId="2" xfId="0" applyNumberFormat="1" applyFill="1" applyBorder="1" applyAlignment="1" applyProtection="1">
      <alignment horizontal="center"/>
    </xf>
    <xf numFmtId="165" fontId="0" fillId="3" borderId="2" xfId="0" applyNumberFormat="1" applyFill="1" applyBorder="1" applyAlignment="1" applyProtection="1">
      <alignment horizontal="center"/>
    </xf>
    <xf numFmtId="165" fontId="0" fillId="2" borderId="2" xfId="0" applyNumberFormat="1" applyFill="1" applyBorder="1" applyAlignment="1" applyProtection="1">
      <alignment horizontal="center"/>
    </xf>
    <xf numFmtId="170" fontId="0" fillId="3" borderId="2" xfId="0" applyNumberFormat="1" applyFill="1" applyBorder="1" applyAlignment="1" applyProtection="1">
      <alignment horizontal="center"/>
    </xf>
    <xf numFmtId="167" fontId="10" fillId="0" borderId="2" xfId="0" applyNumberFormat="1" applyFont="1" applyBorder="1" applyAlignment="1" applyProtection="1">
      <alignment horizontal="center"/>
    </xf>
    <xf numFmtId="167" fontId="0" fillId="0" borderId="2" xfId="0" applyNumberFormat="1" applyFont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0" borderId="0" xfId="0" applyFill="1" applyProtection="1"/>
    <xf numFmtId="0" fontId="19" fillId="4" borderId="2" xfId="0" applyFont="1" applyFill="1" applyBorder="1" applyAlignment="1" applyProtection="1">
      <alignment horizontal="center"/>
    </xf>
    <xf numFmtId="167" fontId="10" fillId="0" borderId="2" xfId="0" applyNumberFormat="1" applyFont="1" applyFill="1" applyBorder="1" applyAlignment="1" applyProtection="1">
      <alignment horizontal="center"/>
    </xf>
    <xf numFmtId="167" fontId="0" fillId="0" borderId="2" xfId="0" applyNumberForma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165" fontId="2" fillId="5" borderId="2" xfId="0" applyNumberFormat="1" applyFont="1" applyFill="1" applyBorder="1" applyAlignment="1" applyProtection="1">
      <alignment horizontal="center"/>
    </xf>
    <xf numFmtId="165" fontId="0" fillId="5" borderId="2" xfId="0" applyNumberFormat="1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167" fontId="10" fillId="5" borderId="2" xfId="0" applyNumberFormat="1" applyFont="1" applyFill="1" applyBorder="1" applyAlignment="1" applyProtection="1">
      <alignment horizontal="center"/>
    </xf>
    <xf numFmtId="167" fontId="0" fillId="5" borderId="2" xfId="0" applyNumberFormat="1" applyFill="1" applyBorder="1" applyAlignment="1" applyProtection="1">
      <alignment horizontal="center"/>
    </xf>
    <xf numFmtId="0" fontId="18" fillId="0" borderId="2" xfId="0" applyFont="1" applyBorder="1" applyAlignment="1" applyProtection="1">
      <alignment horizontal="right" indent="1"/>
    </xf>
    <xf numFmtId="170" fontId="18" fillId="0" borderId="2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169" fontId="1" fillId="0" borderId="0" xfId="0" applyNumberFormat="1" applyFont="1" applyBorder="1" applyAlignment="1" applyProtection="1">
      <alignment horizontal="center"/>
    </xf>
    <xf numFmtId="169" fontId="0" fillId="2" borderId="2" xfId="0" applyNumberFormat="1" applyFill="1" applyBorder="1" applyAlignment="1" applyProtection="1">
      <alignment horizontal="center"/>
      <protection locked="0"/>
    </xf>
    <xf numFmtId="165" fontId="0" fillId="0" borderId="2" xfId="0" applyNumberFormat="1" applyFill="1" applyBorder="1" applyAlignment="1" applyProtection="1">
      <alignment horizontal="center"/>
      <protection locked="0"/>
    </xf>
    <xf numFmtId="165" fontId="2" fillId="5" borderId="2" xfId="0" applyNumberFormat="1" applyFont="1" applyFill="1" applyBorder="1" applyAlignment="1" applyProtection="1">
      <alignment horizontal="center"/>
      <protection locked="0"/>
    </xf>
    <xf numFmtId="0" fontId="24" fillId="0" borderId="0" xfId="0" applyFont="1"/>
    <xf numFmtId="0" fontId="10" fillId="12" borderId="2" xfId="0" applyFont="1" applyFill="1" applyBorder="1" applyProtection="1"/>
    <xf numFmtId="167" fontId="10" fillId="12" borderId="2" xfId="0" applyNumberFormat="1" applyFont="1" applyFill="1" applyBorder="1" applyAlignment="1" applyProtection="1">
      <alignment horizontal="center"/>
    </xf>
    <xf numFmtId="165" fontId="0" fillId="12" borderId="2" xfId="0" applyNumberFormat="1" applyFont="1" applyFill="1" applyBorder="1" applyAlignment="1" applyProtection="1">
      <alignment horizontal="center"/>
    </xf>
    <xf numFmtId="0" fontId="0" fillId="12" borderId="2" xfId="0" applyFill="1" applyBorder="1" applyAlignment="1" applyProtection="1">
      <alignment horizontal="center"/>
    </xf>
    <xf numFmtId="0" fontId="2" fillId="13" borderId="2" xfId="0" applyFont="1" applyFill="1" applyBorder="1" applyAlignment="1" applyProtection="1">
      <alignment horizontal="center"/>
    </xf>
    <xf numFmtId="167" fontId="10" fillId="13" borderId="2" xfId="0" applyNumberFormat="1" applyFont="1" applyFill="1" applyBorder="1" applyAlignment="1" applyProtection="1">
      <alignment horizontal="center"/>
    </xf>
    <xf numFmtId="165" fontId="2" fillId="13" borderId="2" xfId="0" applyNumberFormat="1" applyFont="1" applyFill="1" applyBorder="1" applyAlignment="1" applyProtection="1">
      <alignment horizontal="center"/>
    </xf>
    <xf numFmtId="0" fontId="18" fillId="14" borderId="2" xfId="0" applyFont="1" applyFill="1" applyBorder="1" applyAlignment="1" applyProtection="1">
      <alignment horizontal="center" vertical="center"/>
    </xf>
    <xf numFmtId="0" fontId="2" fillId="15" borderId="2" xfId="0" applyFont="1" applyFill="1" applyBorder="1" applyAlignment="1" applyProtection="1">
      <alignment horizontal="center" vertical="center"/>
    </xf>
    <xf numFmtId="11" fontId="0" fillId="0" borderId="0" xfId="0" applyNumberFormat="1" applyProtection="1"/>
    <xf numFmtId="166" fontId="2" fillId="0" borderId="2" xfId="0" applyNumberFormat="1" applyFont="1" applyBorder="1" applyAlignment="1" applyProtection="1">
      <alignment horizontal="center"/>
    </xf>
    <xf numFmtId="166" fontId="36" fillId="0" borderId="2" xfId="0" applyNumberFormat="1" applyFont="1" applyBorder="1" applyAlignment="1" applyProtection="1">
      <alignment horizontal="center"/>
    </xf>
    <xf numFmtId="165" fontId="1" fillId="2" borderId="2" xfId="0" applyNumberFormat="1" applyFont="1" applyFill="1" applyBorder="1" applyAlignment="1" applyProtection="1">
      <alignment horizontal="center"/>
      <protection locked="0"/>
    </xf>
    <xf numFmtId="164" fontId="18" fillId="2" borderId="2" xfId="0" applyNumberFormat="1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center" vertical="center"/>
    </xf>
    <xf numFmtId="167" fontId="2" fillId="0" borderId="2" xfId="0" applyNumberFormat="1" applyFont="1" applyBorder="1" applyAlignment="1" applyProtection="1">
      <alignment horizontal="center" vertical="center"/>
    </xf>
    <xf numFmtId="11" fontId="2" fillId="0" borderId="2" xfId="0" applyNumberFormat="1" applyFont="1" applyBorder="1" applyAlignment="1" applyProtection="1">
      <alignment horizontal="center" vertical="center"/>
    </xf>
    <xf numFmtId="0" fontId="37" fillId="2" borderId="2" xfId="0" applyFont="1" applyFill="1" applyBorder="1" applyAlignment="1" applyProtection="1">
      <alignment horizontal="center" vertical="center"/>
    </xf>
    <xf numFmtId="11" fontId="0" fillId="0" borderId="2" xfId="0" applyNumberForma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38" fillId="0" borderId="2" xfId="0" applyFont="1" applyBorder="1" applyAlignment="1" applyProtection="1">
      <alignment horizontal="center"/>
    </xf>
    <xf numFmtId="165" fontId="24" fillId="0" borderId="2" xfId="0" applyNumberFormat="1" applyFont="1" applyFill="1" applyBorder="1" applyAlignment="1" applyProtection="1">
      <alignment horizontal="center"/>
    </xf>
    <xf numFmtId="0" fontId="18" fillId="0" borderId="2" xfId="0" applyFont="1" applyFill="1" applyBorder="1" applyAlignment="1" applyProtection="1">
      <alignment horizontal="center" vertical="center"/>
    </xf>
    <xf numFmtId="11" fontId="34" fillId="0" borderId="2" xfId="0" applyNumberFormat="1" applyFont="1" applyBorder="1" applyAlignment="1" applyProtection="1">
      <alignment horizontal="center"/>
    </xf>
    <xf numFmtId="0" fontId="38" fillId="0" borderId="2" xfId="0" applyFont="1" applyBorder="1" applyAlignment="1" applyProtection="1">
      <alignment horizontal="center" vertical="center"/>
    </xf>
    <xf numFmtId="11" fontId="34" fillId="0" borderId="2" xfId="0" applyNumberFormat="1" applyFont="1" applyBorder="1" applyAlignment="1" applyProtection="1">
      <alignment horizontal="center" vertical="center"/>
    </xf>
    <xf numFmtId="165" fontId="0" fillId="13" borderId="2" xfId="0" applyNumberFormat="1" applyFill="1" applyBorder="1" applyAlignment="1" applyProtection="1">
      <alignment horizontal="center"/>
    </xf>
    <xf numFmtId="0" fontId="0" fillId="13" borderId="2" xfId="0" applyFill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/>
    </xf>
    <xf numFmtId="166" fontId="0" fillId="0" borderId="0" xfId="0" applyNumberFormat="1" applyAlignment="1">
      <alignment horizontal="center"/>
    </xf>
    <xf numFmtId="169" fontId="2" fillId="0" borderId="0" xfId="0" applyNumberFormat="1" applyFont="1" applyAlignment="1">
      <alignment horizontal="center"/>
    </xf>
    <xf numFmtId="169" fontId="0" fillId="2" borderId="2" xfId="0" applyNumberFormat="1" applyFill="1" applyBorder="1" applyAlignment="1" applyProtection="1">
      <alignment horizontal="center"/>
    </xf>
    <xf numFmtId="164" fontId="18" fillId="2" borderId="2" xfId="0" applyNumberFormat="1" applyFont="1" applyFill="1" applyBorder="1" applyAlignment="1" applyProtection="1">
      <alignment horizontal="center"/>
    </xf>
    <xf numFmtId="0" fontId="18" fillId="2" borderId="2" xfId="0" applyFont="1" applyFill="1" applyBorder="1" applyAlignment="1" applyProtection="1">
      <alignment horizontal="center"/>
    </xf>
    <xf numFmtId="169" fontId="37" fillId="2" borderId="2" xfId="0" applyNumberFormat="1" applyFont="1" applyFill="1" applyBorder="1" applyAlignment="1" applyProtection="1">
      <alignment horizontal="center"/>
    </xf>
    <xf numFmtId="169" fontId="1" fillId="2" borderId="2" xfId="0" applyNumberFormat="1" applyFont="1" applyFill="1" applyBorder="1" applyAlignment="1" applyProtection="1">
      <alignment horizontal="center"/>
    </xf>
    <xf numFmtId="165" fontId="2" fillId="0" borderId="2" xfId="0" applyNumberFormat="1" applyFont="1" applyFill="1" applyBorder="1" applyAlignment="1" applyProtection="1">
      <alignment horizontal="center"/>
    </xf>
    <xf numFmtId="169" fontId="18" fillId="2" borderId="2" xfId="0" applyNumberFormat="1" applyFont="1" applyFill="1" applyBorder="1" applyAlignment="1" applyProtection="1">
      <alignment horizontal="center"/>
    </xf>
    <xf numFmtId="169" fontId="0" fillId="3" borderId="2" xfId="0" applyNumberFormat="1" applyFill="1" applyBorder="1" applyAlignment="1" applyProtection="1">
      <alignment horizontal="center"/>
    </xf>
    <xf numFmtId="0" fontId="18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0" fontId="24" fillId="0" borderId="2" xfId="0" applyNumberFormat="1" applyFont="1" applyBorder="1" applyAlignment="1" applyProtection="1">
      <alignment horizontal="center"/>
    </xf>
    <xf numFmtId="170" fontId="0" fillId="0" borderId="2" xfId="0" applyNumberFormat="1" applyFont="1" applyBorder="1" applyAlignment="1" applyProtection="1">
      <alignment horizontal="center"/>
    </xf>
    <xf numFmtId="170" fontId="0" fillId="10" borderId="2" xfId="0" applyNumberFormat="1" applyFont="1" applyFill="1" applyBorder="1" applyAlignment="1" applyProtection="1">
      <alignment horizontal="center"/>
    </xf>
    <xf numFmtId="170" fontId="24" fillId="0" borderId="2" xfId="0" applyNumberFormat="1" applyFont="1" applyFill="1" applyBorder="1" applyAlignment="1" applyProtection="1">
      <alignment horizontal="center"/>
    </xf>
    <xf numFmtId="170" fontId="0" fillId="0" borderId="2" xfId="0" applyNumberFormat="1" applyFont="1" applyFill="1" applyBorder="1" applyAlignment="1" applyProtection="1">
      <alignment horizontal="center"/>
    </xf>
    <xf numFmtId="170" fontId="24" fillId="5" borderId="2" xfId="0" applyNumberFormat="1" applyFont="1" applyFill="1" applyBorder="1" applyAlignment="1" applyProtection="1">
      <alignment horizontal="center"/>
    </xf>
    <xf numFmtId="170" fontId="0" fillId="5" borderId="2" xfId="0" applyNumberFormat="1" applyFont="1" applyFill="1" applyBorder="1" applyAlignment="1" applyProtection="1">
      <alignment horizontal="center"/>
    </xf>
    <xf numFmtId="170" fontId="0" fillId="11" borderId="2" xfId="0" applyNumberFormat="1" applyFont="1" applyFill="1" applyBorder="1" applyAlignment="1" applyProtection="1">
      <alignment horizontal="center"/>
    </xf>
    <xf numFmtId="174" fontId="24" fillId="0" borderId="2" xfId="0" applyNumberFormat="1" applyFont="1" applyBorder="1" applyAlignment="1" applyProtection="1">
      <alignment horizontal="center"/>
    </xf>
    <xf numFmtId="174" fontId="0" fillId="0" borderId="2" xfId="0" applyNumberFormat="1" applyFont="1" applyBorder="1" applyAlignment="1" applyProtection="1">
      <alignment horizontal="center"/>
    </xf>
    <xf numFmtId="174" fontId="0" fillId="10" borderId="2" xfId="0" applyNumberFormat="1" applyFont="1" applyFill="1" applyBorder="1" applyAlignment="1" applyProtection="1">
      <alignment horizontal="center"/>
    </xf>
    <xf numFmtId="174" fontId="24" fillId="13" borderId="2" xfId="0" applyNumberFormat="1" applyFont="1" applyFill="1" applyBorder="1" applyAlignment="1" applyProtection="1">
      <alignment horizontal="center"/>
    </xf>
    <xf numFmtId="174" fontId="0" fillId="13" borderId="2" xfId="0" applyNumberFormat="1" applyFont="1" applyFill="1" applyBorder="1" applyAlignment="1" applyProtection="1">
      <alignment horizontal="center"/>
    </xf>
    <xf numFmtId="174" fontId="24" fillId="12" borderId="2" xfId="0" applyNumberFormat="1" applyFont="1" applyFill="1" applyBorder="1" applyAlignment="1" applyProtection="1">
      <alignment horizontal="center"/>
    </xf>
    <xf numFmtId="174" fontId="0" fillId="12" borderId="2" xfId="0" applyNumberFormat="1" applyFont="1" applyFill="1" applyBorder="1" applyAlignment="1" applyProtection="1">
      <alignment horizontal="center"/>
    </xf>
    <xf numFmtId="170" fontId="24" fillId="13" borderId="2" xfId="0" applyNumberFormat="1" applyFont="1" applyFill="1" applyBorder="1" applyAlignment="1" applyProtection="1">
      <alignment horizontal="center"/>
    </xf>
    <xf numFmtId="170" fontId="0" fillId="13" borderId="2" xfId="0" applyNumberFormat="1" applyFont="1" applyFill="1" applyBorder="1" applyAlignment="1" applyProtection="1">
      <alignment horizontal="center"/>
    </xf>
    <xf numFmtId="170" fontId="24" fillId="12" borderId="2" xfId="0" applyNumberFormat="1" applyFont="1" applyFill="1" applyBorder="1" applyAlignment="1" applyProtection="1">
      <alignment horizontal="center"/>
    </xf>
    <xf numFmtId="170" fontId="0" fillId="12" borderId="2" xfId="0" applyNumberFormat="1" applyFont="1" applyFill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center" vertical="center"/>
    </xf>
    <xf numFmtId="164" fontId="0" fillId="3" borderId="2" xfId="0" applyNumberFormat="1" applyFill="1" applyBorder="1" applyAlignment="1" applyProtection="1">
      <alignment horizontal="center"/>
    </xf>
    <xf numFmtId="164" fontId="0" fillId="5" borderId="2" xfId="0" applyNumberFormat="1" applyFill="1" applyBorder="1" applyAlignment="1" applyProtection="1">
      <alignment horizontal="center"/>
    </xf>
    <xf numFmtId="2" fontId="0" fillId="3" borderId="2" xfId="0" applyNumberFormat="1" applyFill="1" applyBorder="1" applyAlignment="1" applyProtection="1">
      <alignment horizontal="center"/>
    </xf>
    <xf numFmtId="2" fontId="0" fillId="5" borderId="2" xfId="0" applyNumberFormat="1" applyFill="1" applyBorder="1" applyAlignment="1" applyProtection="1">
      <alignment horizontal="center"/>
    </xf>
    <xf numFmtId="164" fontId="0" fillId="13" borderId="2" xfId="0" applyNumberFormat="1" applyFill="1" applyBorder="1" applyAlignment="1" applyProtection="1">
      <alignment horizontal="center"/>
    </xf>
    <xf numFmtId="164" fontId="0" fillId="12" borderId="2" xfId="0" applyNumberFormat="1" applyFill="1" applyBorder="1" applyAlignment="1" applyProtection="1">
      <alignment horizontal="center"/>
    </xf>
    <xf numFmtId="2" fontId="0" fillId="0" borderId="2" xfId="0" applyNumberFormat="1" applyBorder="1" applyAlignment="1" applyProtection="1">
      <alignment horizontal="center"/>
    </xf>
    <xf numFmtId="169" fontId="3" fillId="0" borderId="2" xfId="0" applyNumberFormat="1" applyFont="1" applyBorder="1" applyAlignment="1" applyProtection="1">
      <alignment horizontal="center" vertical="center"/>
    </xf>
    <xf numFmtId="2" fontId="42" fillId="0" borderId="2" xfId="0" applyNumberFormat="1" applyFont="1" applyBorder="1" applyAlignment="1" applyProtection="1">
      <alignment horizontal="center"/>
    </xf>
    <xf numFmtId="0" fontId="44" fillId="0" borderId="2" xfId="0" applyFont="1" applyBorder="1" applyAlignment="1" applyProtection="1">
      <alignment horizontal="center"/>
    </xf>
    <xf numFmtId="11" fontId="24" fillId="0" borderId="2" xfId="0" applyNumberFormat="1" applyFont="1" applyBorder="1" applyAlignment="1" applyProtection="1">
      <alignment horizontal="center"/>
    </xf>
    <xf numFmtId="0" fontId="44" fillId="0" borderId="2" xfId="0" applyFont="1" applyBorder="1" applyAlignment="1" applyProtection="1">
      <alignment horizontal="center" vertical="center"/>
    </xf>
    <xf numFmtId="0" fontId="47" fillId="0" borderId="2" xfId="0" applyFont="1" applyBorder="1" applyAlignment="1" applyProtection="1">
      <alignment horizontal="center" vertical="center"/>
    </xf>
    <xf numFmtId="0" fontId="47" fillId="0" borderId="2" xfId="0" applyFont="1" applyBorder="1" applyAlignment="1" applyProtection="1">
      <alignment horizontal="center"/>
    </xf>
    <xf numFmtId="2" fontId="24" fillId="0" borderId="2" xfId="0" applyNumberFormat="1" applyFont="1" applyBorder="1" applyAlignment="1" applyProtection="1">
      <alignment horizontal="center" vertical="center"/>
    </xf>
    <xf numFmtId="11" fontId="51" fillId="0" borderId="2" xfId="0" applyNumberFormat="1" applyFont="1" applyBorder="1" applyAlignment="1" applyProtection="1">
      <alignment horizontal="center" vertical="center"/>
    </xf>
    <xf numFmtId="170" fontId="0" fillId="2" borderId="2" xfId="0" applyNumberFormat="1" applyFill="1" applyBorder="1" applyAlignment="1" applyProtection="1">
      <alignment horizontal="center"/>
      <protection locked="0"/>
    </xf>
    <xf numFmtId="0" fontId="36" fillId="0" borderId="2" xfId="0" applyFont="1" applyFill="1" applyBorder="1" applyAlignment="1" applyProtection="1">
      <alignment horizontal="center" vertical="center"/>
    </xf>
    <xf numFmtId="0" fontId="53" fillId="0" borderId="2" xfId="0" applyFont="1" applyBorder="1" applyAlignment="1" applyProtection="1">
      <alignment horizontal="center"/>
    </xf>
    <xf numFmtId="2" fontId="56" fillId="0" borderId="2" xfId="0" applyNumberFormat="1" applyFont="1" applyBorder="1" applyAlignment="1" applyProtection="1">
      <alignment horizontal="center"/>
    </xf>
    <xf numFmtId="169" fontId="56" fillId="0" borderId="2" xfId="0" applyNumberFormat="1" applyFont="1" applyBorder="1" applyAlignment="1" applyProtection="1">
      <alignment horizontal="center"/>
    </xf>
    <xf numFmtId="11" fontId="0" fillId="0" borderId="2" xfId="0" applyNumberForma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165" fontId="24" fillId="0" borderId="2" xfId="0" applyNumberFormat="1" applyFont="1" applyFill="1" applyBorder="1" applyAlignment="1" applyProtection="1">
      <alignment horizontal="center"/>
      <protection locked="0"/>
    </xf>
    <xf numFmtId="165" fontId="1" fillId="0" borderId="2" xfId="0" applyNumberFormat="1" applyFont="1" applyFill="1" applyBorder="1" applyAlignment="1" applyProtection="1">
      <alignment horizontal="center"/>
    </xf>
    <xf numFmtId="170" fontId="56" fillId="0" borderId="2" xfId="0" applyNumberFormat="1" applyFont="1" applyBorder="1" applyAlignment="1" applyProtection="1">
      <alignment horizontal="center"/>
    </xf>
    <xf numFmtId="0" fontId="53" fillId="0" borderId="2" xfId="0" applyFont="1" applyBorder="1" applyAlignment="1" applyProtection="1">
      <alignment horizontal="center" vertical="center"/>
    </xf>
    <xf numFmtId="169" fontId="57" fillId="0" borderId="2" xfId="0" applyNumberFormat="1" applyFont="1" applyBorder="1" applyAlignment="1" applyProtection="1">
      <alignment horizontal="center" vertical="center"/>
    </xf>
    <xf numFmtId="0" fontId="59" fillId="9" borderId="2" xfId="0" applyFont="1" applyFill="1" applyBorder="1" applyAlignment="1" applyProtection="1">
      <alignment horizontal="center" vertical="top"/>
    </xf>
    <xf numFmtId="164" fontId="1" fillId="9" borderId="2" xfId="0" applyNumberFormat="1" applyFont="1" applyFill="1" applyBorder="1" applyAlignment="1" applyProtection="1">
      <alignment horizontal="center"/>
    </xf>
    <xf numFmtId="0" fontId="1" fillId="9" borderId="2" xfId="0" applyFont="1" applyFill="1" applyBorder="1" applyAlignment="1" applyProtection="1">
      <alignment horizontal="center"/>
    </xf>
    <xf numFmtId="0" fontId="33" fillId="9" borderId="2" xfId="0" applyFont="1" applyFill="1" applyBorder="1" applyAlignment="1" applyProtection="1">
      <alignment horizontal="center"/>
    </xf>
    <xf numFmtId="165" fontId="0" fillId="12" borderId="2" xfId="0" applyNumberFormat="1" applyFill="1" applyBorder="1" applyAlignment="1" applyProtection="1">
      <alignment horizontal="center"/>
    </xf>
    <xf numFmtId="165" fontId="0" fillId="16" borderId="2" xfId="0" applyNumberFormat="1" applyFill="1" applyBorder="1" applyAlignment="1" applyProtection="1">
      <alignment horizontal="center"/>
    </xf>
    <xf numFmtId="165" fontId="0" fillId="2" borderId="2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75" fontId="43" fillId="0" borderId="2" xfId="0" applyNumberFormat="1" applyFont="1" applyBorder="1" applyAlignment="1" applyProtection="1">
      <alignment horizontal="center"/>
    </xf>
    <xf numFmtId="175" fontId="43" fillId="0" borderId="2" xfId="0" applyNumberFormat="1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right"/>
    </xf>
    <xf numFmtId="176" fontId="27" fillId="0" borderId="2" xfId="0" applyNumberFormat="1" applyFont="1" applyBorder="1" applyAlignment="1" applyProtection="1">
      <alignment horizontal="center" vertical="center"/>
    </xf>
    <xf numFmtId="0" fontId="57" fillId="0" borderId="0" xfId="0" applyFont="1" applyAlignment="1" applyProtection="1">
      <alignment vertical="center"/>
    </xf>
    <xf numFmtId="177" fontId="57" fillId="0" borderId="0" xfId="0" applyNumberFormat="1" applyFont="1" applyAlignment="1" applyProtection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 applyProtection="1">
      <alignment horizontal="center" vertical="center"/>
    </xf>
    <xf numFmtId="174" fontId="57" fillId="0" borderId="0" xfId="0" applyNumberFormat="1" applyFont="1" applyAlignment="1" applyProtection="1">
      <alignment horizontal="center" vertical="center"/>
    </xf>
    <xf numFmtId="177" fontId="51" fillId="0" borderId="0" xfId="0" applyNumberFormat="1" applyFont="1" applyAlignment="1" applyProtection="1">
      <alignment horizontal="center" vertical="center"/>
    </xf>
    <xf numFmtId="174" fontId="51" fillId="0" borderId="0" xfId="0" applyNumberFormat="1" applyFont="1" applyAlignment="1" applyProtection="1">
      <alignment horizontal="center" vertical="center"/>
    </xf>
    <xf numFmtId="170" fontId="0" fillId="0" borderId="0" xfId="0" applyNumberFormat="1" applyAlignment="1">
      <alignment horizontal="center"/>
    </xf>
    <xf numFmtId="169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65" fontId="18" fillId="2" borderId="2" xfId="0" applyNumberFormat="1" applyFont="1" applyFill="1" applyBorder="1" applyAlignment="1" applyProtection="1">
      <alignment horizontal="center"/>
    </xf>
    <xf numFmtId="177" fontId="3" fillId="0" borderId="0" xfId="0" applyNumberFormat="1" applyFont="1" applyAlignment="1" applyProtection="1">
      <alignment horizontal="center" vertical="center"/>
    </xf>
    <xf numFmtId="167" fontId="62" fillId="0" borderId="2" xfId="0" applyNumberFormat="1" applyFont="1" applyBorder="1" applyAlignment="1" applyProtection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/>
    <xf numFmtId="0" fontId="66" fillId="0" borderId="0" xfId="1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1" applyFont="1" applyAlignment="1">
      <alignment horizontal="center"/>
    </xf>
    <xf numFmtId="0" fontId="7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71" fillId="0" borderId="0" xfId="0" applyFont="1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0" fillId="0" borderId="2" xfId="0" applyBorder="1" applyAlignment="1" applyProtection="1">
      <alignment vertical="center"/>
      <protection locked="0"/>
    </xf>
    <xf numFmtId="0" fontId="19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0" fillId="0" borderId="0" xfId="0" applyAlignment="1" applyProtection="1"/>
    <xf numFmtId="0" fontId="3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00B485"/>
      <color rgb="FFFFFFCC"/>
      <color rgb="FF00745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de-DE" sz="1100" b="0">
                <a:latin typeface="Arial Narrow" panose="020B0606020202030204" pitchFamily="34" charset="0"/>
              </a:rPr>
              <a:t>Schwingung einer gezupften Saite über</a:t>
            </a:r>
            <a:r>
              <a:rPr lang="de-DE" sz="1100" b="0" baseline="0">
                <a:latin typeface="Arial Narrow" panose="020B0606020202030204" pitchFamily="34" charset="0"/>
              </a:rPr>
              <a:t> eine halbe Schwingungsperiode</a:t>
            </a:r>
          </a:p>
          <a:p>
            <a:pPr>
              <a:defRPr sz="1100" b="0"/>
            </a:pPr>
            <a:r>
              <a:rPr lang="de-DE" sz="1100" b="0" baseline="0">
                <a:latin typeface="Arial Narrow" panose="020B0606020202030204" pitchFamily="34" charset="0"/>
              </a:rPr>
              <a:t>dargestellt mit 24 Stützstellen  y</a:t>
            </a:r>
            <a:r>
              <a:rPr lang="de-DE" sz="800" b="0" baseline="0">
                <a:latin typeface="Arial Narrow" panose="020B0606020202030204" pitchFamily="34" charset="0"/>
              </a:rPr>
              <a:t>j</a:t>
            </a:r>
            <a:r>
              <a:rPr lang="de-DE" sz="1100" b="0" baseline="0">
                <a:latin typeface="Arial Narrow" panose="020B0606020202030204" pitchFamily="34" charset="0"/>
              </a:rPr>
              <a:t>/y</a:t>
            </a:r>
            <a:r>
              <a:rPr lang="de-DE" sz="800" b="0" baseline="0">
                <a:latin typeface="Arial Narrow" panose="020B0606020202030204" pitchFamily="34" charset="0"/>
              </a:rPr>
              <a:t>max</a:t>
            </a:r>
            <a:endParaRPr lang="de-DE" sz="1100" b="0"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0724536449072899E-2"/>
          <c:y val="0.14497589520813173"/>
          <c:w val="0.72115411480822966"/>
          <c:h val="0.80011138971077045"/>
        </c:manualLayout>
      </c:layout>
      <c:scatterChart>
        <c:scatterStyle val="lineMarker"/>
        <c:varyColors val="0"/>
        <c:ser>
          <c:idx val="9"/>
          <c:order val="0"/>
          <c:tx>
            <c:v>Ausgangslage</c:v>
          </c:tx>
          <c:spPr>
            <a:ln w="22225" cmpd="sng">
              <a:solidFill>
                <a:schemeClr val="tx1"/>
              </a:solidFill>
              <a:prstDash val="solid"/>
            </a:ln>
          </c:spPr>
          <c:marker>
            <c:symbol val="diamond"/>
            <c:size val="6"/>
            <c:spPr>
              <a:noFill/>
              <a:ln w="3175">
                <a:solidFill>
                  <a:schemeClr val="tx1"/>
                </a:solidFill>
              </a:ln>
            </c:spPr>
          </c:marker>
          <c:xVal>
            <c:numRef>
              <c:f>'dimless-24-Dreieck(alt)'!$E$11:$E$35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'dimless-24-Dreieck(alt)'!$F$11:$F$35</c:f>
              <c:numCache>
                <c:formatCode>0.0000</c:formatCode>
                <c:ptCount val="25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0.9375</c:v>
                </c:pt>
                <c:pt idx="10">
                  <c:v>0.875</c:v>
                </c:pt>
                <c:pt idx="11">
                  <c:v>0.8125</c:v>
                </c:pt>
                <c:pt idx="12">
                  <c:v>0.75</c:v>
                </c:pt>
                <c:pt idx="13">
                  <c:v>0.6875</c:v>
                </c:pt>
                <c:pt idx="14">
                  <c:v>0.625</c:v>
                </c:pt>
                <c:pt idx="15">
                  <c:v>0.5625</c:v>
                </c:pt>
                <c:pt idx="16">
                  <c:v>0.5</c:v>
                </c:pt>
                <c:pt idx="17">
                  <c:v>0.4375</c:v>
                </c:pt>
                <c:pt idx="18">
                  <c:v>0.37499999999999895</c:v>
                </c:pt>
                <c:pt idx="19">
                  <c:v>0.31249999999999895</c:v>
                </c:pt>
                <c:pt idx="20">
                  <c:v>0.24999999999999897</c:v>
                </c:pt>
                <c:pt idx="21">
                  <c:v>0.187499999999999</c:v>
                </c:pt>
                <c:pt idx="22">
                  <c:v>0.124999999999999</c:v>
                </c:pt>
                <c:pt idx="23">
                  <c:v>6.2499999999998994E-2</c:v>
                </c:pt>
                <c:pt idx="24">
                  <c:v>1.1749999996417399E-7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51360"/>
        <c:axId val="131162112"/>
      </c:scatterChart>
      <c:scatterChart>
        <c:scatterStyle val="smoothMarker"/>
        <c:varyColors val="0"/>
        <c:ser>
          <c:idx val="0"/>
          <c:order val="1"/>
          <c:tx>
            <c:strRef>
              <c:f>'dimless-24-Dreieck(alt)'!$J$9:$J$10</c:f>
              <c:strCache>
                <c:ptCount val="1"/>
                <c:pt idx="0">
                  <c:v>1 yj*(xj*,t=0,0000 )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circle"/>
            <c:size val="2"/>
            <c:spPr>
              <a:ln w="6350">
                <a:solidFill>
                  <a:srgbClr val="C00000"/>
                </a:solidFill>
              </a:ln>
            </c:spPr>
          </c:marker>
          <c:xVal>
            <c:numRef>
              <c:f>'dimless-24-Dreieck(alt)'!$E$11:$E$35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'dimless-24-Dreieck(alt)'!$J$11:$J$35</c:f>
              <c:numCache>
                <c:formatCode>0.000E+00</c:formatCode>
                <c:ptCount val="25"/>
                <c:pt idx="0">
                  <c:v>0</c:v>
                </c:pt>
                <c:pt idx="1">
                  <c:v>0.12500000000000008</c:v>
                </c:pt>
                <c:pt idx="2">
                  <c:v>0.24999999999999992</c:v>
                </c:pt>
                <c:pt idx="3">
                  <c:v>0.37500000000000006</c:v>
                </c:pt>
                <c:pt idx="4">
                  <c:v>0.5</c:v>
                </c:pt>
                <c:pt idx="5">
                  <c:v>0.62499999999999956</c:v>
                </c:pt>
                <c:pt idx="6">
                  <c:v>0.75000000000000044</c:v>
                </c:pt>
                <c:pt idx="7">
                  <c:v>0.87499999999999922</c:v>
                </c:pt>
                <c:pt idx="8">
                  <c:v>1.0000000000000013</c:v>
                </c:pt>
                <c:pt idx="9">
                  <c:v>0.93749999999999822</c:v>
                </c:pt>
                <c:pt idx="10">
                  <c:v>0.87500000000000122</c:v>
                </c:pt>
                <c:pt idx="11">
                  <c:v>0.81249999999999944</c:v>
                </c:pt>
                <c:pt idx="12">
                  <c:v>0.75000000000000044</c:v>
                </c:pt>
                <c:pt idx="13">
                  <c:v>0.68749999999999967</c:v>
                </c:pt>
                <c:pt idx="14">
                  <c:v>0.62499999999999967</c:v>
                </c:pt>
                <c:pt idx="15">
                  <c:v>0.56250000000000089</c:v>
                </c:pt>
                <c:pt idx="16">
                  <c:v>0.49999999999999922</c:v>
                </c:pt>
                <c:pt idx="17">
                  <c:v>0.4375</c:v>
                </c:pt>
                <c:pt idx="18">
                  <c:v>0.37499999999999983</c:v>
                </c:pt>
                <c:pt idx="19">
                  <c:v>0.31249999999999856</c:v>
                </c:pt>
                <c:pt idx="20">
                  <c:v>0.2499999999999982</c:v>
                </c:pt>
                <c:pt idx="21">
                  <c:v>0.18749999999999978</c:v>
                </c:pt>
                <c:pt idx="22">
                  <c:v>0.12499999999999915</c:v>
                </c:pt>
                <c:pt idx="23">
                  <c:v>6.2499999999997842E-2</c:v>
                </c:pt>
                <c:pt idx="24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'dimless-24-Dreieck(alt)'!$K$9:$K$10</c:f>
              <c:strCache>
                <c:ptCount val="1"/>
                <c:pt idx="0">
                  <c:v>2 yj*(xj*,t=0,0131 )</c:v>
                </c:pt>
              </c:strCache>
            </c:strRef>
          </c:tx>
          <c:spPr>
            <a:ln w="12700">
              <a:solidFill>
                <a:srgbClr val="002060"/>
              </a:solidFill>
            </a:ln>
          </c:spPr>
          <c:marker>
            <c:symbol val="circle"/>
            <c:size val="3"/>
            <c:spPr>
              <a:noFill/>
              <a:ln w="6350">
                <a:solidFill>
                  <a:srgbClr val="002060"/>
                </a:solidFill>
              </a:ln>
            </c:spPr>
          </c:marker>
          <c:xVal>
            <c:numRef>
              <c:f>'dimless-24-Dreieck(alt)'!$E$11:$E$35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'dimless-24-Dreieck(alt)'!$K$11:$K$35</c:f>
              <c:numCache>
                <c:formatCode>0.000E+00</c:formatCode>
                <c:ptCount val="25"/>
                <c:pt idx="0">
                  <c:v>0</c:v>
                </c:pt>
                <c:pt idx="1">
                  <c:v>0.1241946730020274</c:v>
                </c:pt>
                <c:pt idx="2">
                  <c:v>0.24880512924144704</c:v>
                </c:pt>
                <c:pt idx="3">
                  <c:v>0.28089922894171682</c:v>
                </c:pt>
                <c:pt idx="4">
                  <c:v>0.3121129681484095</c:v>
                </c:pt>
                <c:pt idx="5">
                  <c:v>0.34371070946560095</c:v>
                </c:pt>
                <c:pt idx="6">
                  <c:v>0.3748587578929562</c:v>
                </c:pt>
                <c:pt idx="7">
                  <c:v>0.40619452318540727</c:v>
                </c:pt>
                <c:pt idx="8">
                  <c:v>0.43717921965783085</c:v>
                </c:pt>
                <c:pt idx="9">
                  <c:v>0.46832207823669347</c:v>
                </c:pt>
                <c:pt idx="10">
                  <c:v>0.49912343101883039</c:v>
                </c:pt>
                <c:pt idx="11">
                  <c:v>0.53010648629383683</c:v>
                </c:pt>
                <c:pt idx="12">
                  <c:v>0.56066306294690649</c:v>
                </c:pt>
                <c:pt idx="13">
                  <c:v>0.59153874533111173</c:v>
                </c:pt>
                <c:pt idx="14">
                  <c:v>0.62161183191347857</c:v>
                </c:pt>
                <c:pt idx="15">
                  <c:v>0.55908054104446003</c:v>
                </c:pt>
                <c:pt idx="16">
                  <c:v>0.49711550573172136</c:v>
                </c:pt>
                <c:pt idx="17">
                  <c:v>0.43488598719130273</c:v>
                </c:pt>
                <c:pt idx="18">
                  <c:v>0.37280673942332804</c:v>
                </c:pt>
                <c:pt idx="19">
                  <c:v>0.31064090655735488</c:v>
                </c:pt>
                <c:pt idx="20">
                  <c:v>0.24854415754066544</c:v>
                </c:pt>
                <c:pt idx="21">
                  <c:v>0.18639245413811975</c:v>
                </c:pt>
                <c:pt idx="22">
                  <c:v>0.12426483250675913</c:v>
                </c:pt>
                <c:pt idx="23">
                  <c:v>6.2122833596889616E-2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'dimless-24-Dreieck(alt)'!$L$9:$L$10</c:f>
              <c:strCache>
                <c:ptCount val="1"/>
                <c:pt idx="0">
                  <c:v>3 yj*(xj*,t=0,0261 )</c:v>
                </c:pt>
              </c:strCache>
            </c:strRef>
          </c:tx>
          <c:spPr>
            <a:ln w="12700"/>
          </c:spPr>
          <c:marker>
            <c:symbol val="circle"/>
            <c:size val="3"/>
            <c:spPr>
              <a:noFill/>
              <a:ln w="6350">
                <a:solidFill>
                  <a:schemeClr val="accent3">
                    <a:shade val="76000"/>
                    <a:shade val="95000"/>
                    <a:satMod val="105000"/>
                  </a:schemeClr>
                </a:solidFill>
              </a:ln>
            </c:spPr>
          </c:marker>
          <c:xVal>
            <c:numRef>
              <c:f>'dimless-24-Dreieck(alt)'!$E$11:$E$35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'dimless-24-Dreieck(alt)'!$L$11:$L$35</c:f>
              <c:numCache>
                <c:formatCode>0.000E+00</c:formatCode>
                <c:ptCount val="25"/>
                <c:pt idx="0">
                  <c:v>0</c:v>
                </c:pt>
                <c:pt idx="1">
                  <c:v>-6.0309808051187019E-2</c:v>
                </c:pt>
                <c:pt idx="2">
                  <c:v>-0.12047168679186171</c:v>
                </c:pt>
                <c:pt idx="3">
                  <c:v>-0.18102983401653799</c:v>
                </c:pt>
                <c:pt idx="4">
                  <c:v>-0.24052637317240036</c:v>
                </c:pt>
                <c:pt idx="5">
                  <c:v>-0.20836148430812712</c:v>
                </c:pt>
                <c:pt idx="6">
                  <c:v>-0.1777165457815571</c:v>
                </c:pt>
                <c:pt idx="7">
                  <c:v>-0.14636218772990617</c:v>
                </c:pt>
                <c:pt idx="8">
                  <c:v>-0.11569245035759272</c:v>
                </c:pt>
                <c:pt idx="9">
                  <c:v>-8.4629172091870847E-2</c:v>
                </c:pt>
                <c:pt idx="10">
                  <c:v>-5.4085639920925813E-2</c:v>
                </c:pt>
                <c:pt idx="11">
                  <c:v>-2.3243578582835961E-2</c:v>
                </c:pt>
                <c:pt idx="12">
                  <c:v>7.1322135268516362E-3</c:v>
                </c:pt>
                <c:pt idx="13">
                  <c:v>3.778230148823615E-2</c:v>
                </c:pt>
                <c:pt idx="14">
                  <c:v>6.7965956554084619E-2</c:v>
                </c:pt>
                <c:pt idx="15">
                  <c:v>9.8454102236320257E-2</c:v>
                </c:pt>
                <c:pt idx="16">
                  <c:v>0.1284114092722323</c:v>
                </c:pt>
                <c:pt idx="17">
                  <c:v>0.15877053890023776</c:v>
                </c:pt>
                <c:pt idx="18">
                  <c:v>0.18843786137226179</c:v>
                </c:pt>
                <c:pt idx="19">
                  <c:v>0.21882346349351953</c:v>
                </c:pt>
                <c:pt idx="20">
                  <c:v>0.24765873359912263</c:v>
                </c:pt>
                <c:pt idx="21">
                  <c:v>0.18512619814319503</c:v>
                </c:pt>
                <c:pt idx="22">
                  <c:v>0.1236309785726408</c:v>
                </c:pt>
                <c:pt idx="23">
                  <c:v>6.1736050838623442E-2</c:v>
                </c:pt>
                <c:pt idx="24">
                  <c:v>0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'dimless-24-Dreieck(alt)'!$M$9:$M$10</c:f>
              <c:strCache>
                <c:ptCount val="1"/>
                <c:pt idx="0">
                  <c:v>4 yj*(xj*,t=0,0392 )</c:v>
                </c:pt>
              </c:strCache>
            </c:strRef>
          </c:tx>
          <c:spPr>
            <a:ln w="12700"/>
          </c:spPr>
          <c:marker>
            <c:symbol val="circle"/>
            <c:size val="3"/>
            <c:spPr>
              <a:noFill/>
              <a:ln w="6350"/>
            </c:spPr>
          </c:marker>
          <c:xVal>
            <c:numRef>
              <c:f>'dimless-24-Dreieck(alt)'!$E$11:$E$35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'dimless-24-Dreieck(alt)'!$M$11:$M$35</c:f>
              <c:numCache>
                <c:formatCode>0.000E+00</c:formatCode>
                <c:ptCount val="25"/>
                <c:pt idx="0">
                  <c:v>0</c:v>
                </c:pt>
                <c:pt idx="1">
                  <c:v>-5.9946712455505008E-2</c:v>
                </c:pt>
                <c:pt idx="2">
                  <c:v>-0.11984776664315189</c:v>
                </c:pt>
                <c:pt idx="3">
                  <c:v>-0.17980841476079529</c:v>
                </c:pt>
                <c:pt idx="4">
                  <c:v>-0.23967207071326271</c:v>
                </c:pt>
                <c:pt idx="5">
                  <c:v>-0.29969318848223581</c:v>
                </c:pt>
                <c:pt idx="6">
                  <c:v>-0.35951351323312575</c:v>
                </c:pt>
                <c:pt idx="7">
                  <c:v>-0.41960815262427981</c:v>
                </c:pt>
                <c:pt idx="8">
                  <c:v>-0.47926954081851286</c:v>
                </c:pt>
                <c:pt idx="9">
                  <c:v>-0.53966623288383098</c:v>
                </c:pt>
                <c:pt idx="10">
                  <c:v>-0.59839451953255807</c:v>
                </c:pt>
                <c:pt idx="11">
                  <c:v>-0.56654046965819815</c:v>
                </c:pt>
                <c:pt idx="12">
                  <c:v>-0.53684454843373663</c:v>
                </c:pt>
                <c:pt idx="13">
                  <c:v>-0.50605752151699901</c:v>
                </c:pt>
                <c:pt idx="14">
                  <c:v>-0.47627006442352954</c:v>
                </c:pt>
                <c:pt idx="15">
                  <c:v>-0.4457951646127522</c:v>
                </c:pt>
                <c:pt idx="16">
                  <c:v>-0.41615104103767525</c:v>
                </c:pt>
                <c:pt idx="17">
                  <c:v>-0.38585761992319795</c:v>
                </c:pt>
                <c:pt idx="18">
                  <c:v>-0.35642219024072264</c:v>
                </c:pt>
                <c:pt idx="19">
                  <c:v>-0.3262482868092188</c:v>
                </c:pt>
                <c:pt idx="20">
                  <c:v>-0.2971666840326751</c:v>
                </c:pt>
                <c:pt idx="21">
                  <c:v>-0.26685092895672713</c:v>
                </c:pt>
                <c:pt idx="22">
                  <c:v>-0.23888053958108021</c:v>
                </c:pt>
                <c:pt idx="23">
                  <c:v>-0.12006253254192596</c:v>
                </c:pt>
                <c:pt idx="24">
                  <c:v>0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'dimless-24-Dreieck(alt)'!$N$9:$N$10</c:f>
              <c:strCache>
                <c:ptCount val="1"/>
                <c:pt idx="0">
                  <c:v>5 yj*(xj*,t=0,0523 )</c:v>
                </c:pt>
              </c:strCache>
            </c:strRef>
          </c:tx>
          <c:spPr>
            <a:ln w="15875" cmpd="sng">
              <a:solidFill>
                <a:schemeClr val="accent2">
                  <a:lumMod val="50000"/>
                </a:schemeClr>
              </a:solidFill>
              <a:prstDash val="solid"/>
            </a:ln>
          </c:spPr>
          <c:marker>
            <c:symbol val="square"/>
            <c:size val="4"/>
            <c:spPr>
              <a:noFill/>
              <a:ln w="6350"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'dimless-24-Dreieck(alt)'!$E$11:$E$35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'dimless-24-Dreieck(alt)'!$N$11:$N$35</c:f>
              <c:numCache>
                <c:formatCode>0.000E+00</c:formatCode>
                <c:ptCount val="25"/>
                <c:pt idx="0">
                  <c:v>0</c:v>
                </c:pt>
                <c:pt idx="1">
                  <c:v>-5.9587155657701008E-2</c:v>
                </c:pt>
                <c:pt idx="2">
                  <c:v>-0.11917321444717306</c:v>
                </c:pt>
                <c:pt idx="3">
                  <c:v>-0.17875965952224129</c:v>
                </c:pt>
                <c:pt idx="4">
                  <c:v>-0.23834656804932111</c:v>
                </c:pt>
                <c:pt idx="5">
                  <c:v>-0.29793362236091947</c:v>
                </c:pt>
                <c:pt idx="6">
                  <c:v>-0.35751960578468239</c:v>
                </c:pt>
                <c:pt idx="7">
                  <c:v>-0.41710716736363618</c:v>
                </c:pt>
                <c:pt idx="8">
                  <c:v>-0.47669316493914282</c:v>
                </c:pt>
                <c:pt idx="9">
                  <c:v>-0.53628025047753436</c:v>
                </c:pt>
                <c:pt idx="10">
                  <c:v>-0.59586603379589598</c:v>
                </c:pt>
                <c:pt idx="11">
                  <c:v>-0.65545562067438334</c:v>
                </c:pt>
                <c:pt idx="12">
                  <c:v>-0.71503877615264755</c:v>
                </c:pt>
                <c:pt idx="13">
                  <c:v>-0.77462982686582038</c:v>
                </c:pt>
                <c:pt idx="14">
                  <c:v>-0.83420823179498438</c:v>
                </c:pt>
                <c:pt idx="15">
                  <c:v>-0.89381841964914477</c:v>
                </c:pt>
                <c:pt idx="16">
                  <c:v>-0.95329624901336518</c:v>
                </c:pt>
                <c:pt idx="17">
                  <c:v>-0.83423168281036986</c:v>
                </c:pt>
                <c:pt idx="18">
                  <c:v>-0.71503459186645069</c:v>
                </c:pt>
                <c:pt idx="19">
                  <c:v>-0.59587047483224698</c:v>
                </c:pt>
                <c:pt idx="20">
                  <c:v>-0.47669249488856225</c:v>
                </c:pt>
                <c:pt idx="21">
                  <c:v>-0.35752161071904892</c:v>
                </c:pt>
                <c:pt idx="22">
                  <c:v>-0.23834628601841387</c:v>
                </c:pt>
                <c:pt idx="23">
                  <c:v>-0.11917350475083789</c:v>
                </c:pt>
                <c:pt idx="24">
                  <c:v>0</c:v>
                </c:pt>
              </c:numCache>
            </c:numRef>
          </c:yVal>
          <c:smooth val="1"/>
        </c:ser>
        <c:ser>
          <c:idx val="5"/>
          <c:order val="6"/>
          <c:tx>
            <c:strRef>
              <c:f>'dimless-24-Dreieck(alt)'!$O$9:$O$10</c:f>
              <c:strCache>
                <c:ptCount val="1"/>
                <c:pt idx="0">
                  <c:v>6 yj*(xj*,t=0,0654 )</c:v>
                </c:pt>
              </c:strCache>
            </c:strRef>
          </c:tx>
          <c:spPr>
            <a:ln w="12700"/>
          </c:spPr>
          <c:marker>
            <c:symbol val="triangle"/>
            <c:size val="4"/>
            <c:spPr>
              <a:noFill/>
              <a:ln w="6350"/>
            </c:spPr>
          </c:marker>
          <c:xVal>
            <c:numRef>
              <c:f>'dimless-24-Dreieck(alt)'!$E$11:$E$35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'dimless-24-Dreieck(alt)'!$O$11:$O$35</c:f>
              <c:numCache>
                <c:formatCode>0.000E+00</c:formatCode>
                <c:ptCount val="25"/>
                <c:pt idx="0">
                  <c:v>0</c:v>
                </c:pt>
                <c:pt idx="1">
                  <c:v>-5.9230668782274294E-2</c:v>
                </c:pt>
                <c:pt idx="2">
                  <c:v>-0.11852385105772677</c:v>
                </c:pt>
                <c:pt idx="3">
                  <c:v>-0.17772298200799247</c:v>
                </c:pt>
                <c:pt idx="4">
                  <c:v>-0.23707310326942219</c:v>
                </c:pt>
                <c:pt idx="5">
                  <c:v>-0.29618656395123716</c:v>
                </c:pt>
                <c:pt idx="6">
                  <c:v>-0.35561480012694907</c:v>
                </c:pt>
                <c:pt idx="7">
                  <c:v>-0.41460358614370674</c:v>
                </c:pt>
                <c:pt idx="8">
                  <c:v>-0.47427672538655752</c:v>
                </c:pt>
                <c:pt idx="9">
                  <c:v>-0.53279491439080229</c:v>
                </c:pt>
                <c:pt idx="10">
                  <c:v>-0.59387043636318682</c:v>
                </c:pt>
                <c:pt idx="11">
                  <c:v>-0.56712499236193703</c:v>
                </c:pt>
                <c:pt idx="12">
                  <c:v>-0.5367713239044557</c:v>
                </c:pt>
                <c:pt idx="13">
                  <c:v>-0.50828585111279612</c:v>
                </c:pt>
                <c:pt idx="14">
                  <c:v>-0.47822089856112454</c:v>
                </c:pt>
                <c:pt idx="15">
                  <c:v>-0.44934134479177684</c:v>
                </c:pt>
                <c:pt idx="16">
                  <c:v>-0.41916642984403274</c:v>
                </c:pt>
                <c:pt idx="17">
                  <c:v>-0.39010137937145889</c:v>
                </c:pt>
                <c:pt idx="18">
                  <c:v>-0.35969687287117202</c:v>
                </c:pt>
                <c:pt idx="19">
                  <c:v>-0.33056469549016249</c:v>
                </c:pt>
                <c:pt idx="20">
                  <c:v>-0.29970387067555876</c:v>
                </c:pt>
                <c:pt idx="21">
                  <c:v>-0.27093567559733456</c:v>
                </c:pt>
                <c:pt idx="22">
                  <c:v>-0.23825487720994798</c:v>
                </c:pt>
                <c:pt idx="23">
                  <c:v>-0.11818669225163982</c:v>
                </c:pt>
                <c:pt idx="24">
                  <c:v>0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'dimless-24-Dreieck(alt)'!$P$9:$P$10</c:f>
              <c:strCache>
                <c:ptCount val="1"/>
                <c:pt idx="0">
                  <c:v>7 yj*(xj*,t=0,0784 )</c:v>
                </c:pt>
              </c:strCache>
            </c:strRef>
          </c:tx>
          <c:spPr>
            <a:ln w="12700">
              <a:solidFill>
                <a:srgbClr val="0070C0"/>
              </a:solidFill>
            </a:ln>
          </c:spPr>
          <c:marker>
            <c:symbol val="triangle"/>
            <c:size val="4"/>
            <c:spPr>
              <a:noFill/>
              <a:ln w="6350">
                <a:solidFill>
                  <a:srgbClr val="0070C0"/>
                </a:solidFill>
              </a:ln>
            </c:spPr>
          </c:marker>
          <c:xVal>
            <c:numRef>
              <c:f>'dimless-24-Dreieck(alt)'!$E$11:$E$35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'dimless-24-Dreieck(alt)'!$P$11:$P$35</c:f>
              <c:numCache>
                <c:formatCode>0.000E+00</c:formatCode>
                <c:ptCount val="25"/>
                <c:pt idx="0">
                  <c:v>0</c:v>
                </c:pt>
                <c:pt idx="1">
                  <c:v>-5.8831086583199896E-2</c:v>
                </c:pt>
                <c:pt idx="2">
                  <c:v>-0.11809394226550553</c:v>
                </c:pt>
                <c:pt idx="3">
                  <c:v>-0.17625378639119194</c:v>
                </c:pt>
                <c:pt idx="4">
                  <c:v>-0.23726069110671805</c:v>
                </c:pt>
                <c:pt idx="5">
                  <c:v>-0.21173394167451812</c:v>
                </c:pt>
                <c:pt idx="6">
                  <c:v>-0.18186896161179469</c:v>
                </c:pt>
                <c:pt idx="7">
                  <c:v>-0.15424044754167773</c:v>
                </c:pt>
                <c:pt idx="8">
                  <c:v>-0.12481162962583771</c:v>
                </c:pt>
                <c:pt idx="9">
                  <c:v>-9.6695707961461486E-2</c:v>
                </c:pt>
                <c:pt idx="10">
                  <c:v>-6.7249562057596329E-2</c:v>
                </c:pt>
                <c:pt idx="11">
                  <c:v>-3.88492266278746E-2</c:v>
                </c:pt>
                <c:pt idx="12">
                  <c:v>-9.2709016539521023E-3</c:v>
                </c:pt>
                <c:pt idx="13">
                  <c:v>1.9332103869080235E-2</c:v>
                </c:pt>
                <c:pt idx="14">
                  <c:v>4.9111262252556326E-2</c:v>
                </c:pt>
                <c:pt idx="15">
                  <c:v>7.7846503730197192E-2</c:v>
                </c:pt>
                <c:pt idx="16">
                  <c:v>0.10791111715823158</c:v>
                </c:pt>
                <c:pt idx="17">
                  <c:v>0.13667160694720917</c:v>
                </c:pt>
                <c:pt idx="18">
                  <c:v>0.16720582698078987</c:v>
                </c:pt>
                <c:pt idx="19">
                  <c:v>0.19557514197816728</c:v>
                </c:pt>
                <c:pt idx="20">
                  <c:v>0.22799020927228145</c:v>
                </c:pt>
                <c:pt idx="21">
                  <c:v>0.17287684886612809</c:v>
                </c:pt>
                <c:pt idx="22">
                  <c:v>0.11461960751431992</c:v>
                </c:pt>
                <c:pt idx="23">
                  <c:v>5.7541860659435333E-2</c:v>
                </c:pt>
                <c:pt idx="24">
                  <c:v>0</c:v>
                </c:pt>
              </c:numCache>
            </c:numRef>
          </c:yVal>
          <c:smooth val="1"/>
        </c:ser>
        <c:ser>
          <c:idx val="7"/>
          <c:order val="8"/>
          <c:tx>
            <c:strRef>
              <c:f>'dimless-24-Dreieck(alt)'!$Q$9:$Q$10</c:f>
              <c:strCache>
                <c:ptCount val="1"/>
                <c:pt idx="0">
                  <c:v>8 yj*(xj*,t=0,0915 )</c:v>
                </c:pt>
              </c:strCache>
            </c:strRef>
          </c:tx>
          <c:spPr>
            <a:ln w="12700">
              <a:solidFill>
                <a:srgbClr val="0A8C48"/>
              </a:solidFill>
            </a:ln>
          </c:spPr>
          <c:marker>
            <c:symbol val="triangle"/>
            <c:size val="4"/>
            <c:spPr>
              <a:noFill/>
              <a:ln w="6350">
                <a:solidFill>
                  <a:srgbClr val="007456"/>
                </a:solidFill>
              </a:ln>
            </c:spPr>
          </c:marker>
          <c:xVal>
            <c:numRef>
              <c:f>'dimless-24-Dreieck(alt)'!$E$11:$E$35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'dimless-24-Dreieck(alt)'!$Q$11:$Q$35</c:f>
              <c:numCache>
                <c:formatCode>0.000E+00</c:formatCode>
                <c:ptCount val="25"/>
                <c:pt idx="0">
                  <c:v>0</c:v>
                </c:pt>
                <c:pt idx="1">
                  <c:v>0.11471481025097889</c:v>
                </c:pt>
                <c:pt idx="2">
                  <c:v>0.22654769423679469</c:v>
                </c:pt>
                <c:pt idx="3">
                  <c:v>0.25139530572611013</c:v>
                </c:pt>
                <c:pt idx="4">
                  <c:v>0.28122422265435454</c:v>
                </c:pt>
                <c:pt idx="5">
                  <c:v>0.30823717923791044</c:v>
                </c:pt>
                <c:pt idx="6">
                  <c:v>0.33754686095368996</c:v>
                </c:pt>
                <c:pt idx="7">
                  <c:v>0.36510307779105944</c:v>
                </c:pt>
                <c:pt idx="8">
                  <c:v>0.39442801830224955</c:v>
                </c:pt>
                <c:pt idx="9">
                  <c:v>0.42223922809594805</c:v>
                </c:pt>
                <c:pt idx="10">
                  <c:v>0.45175627539328067</c:v>
                </c:pt>
                <c:pt idx="11">
                  <c:v>0.47963608043047995</c:v>
                </c:pt>
                <c:pt idx="12">
                  <c:v>0.50961660298872569</c:v>
                </c:pt>
                <c:pt idx="13">
                  <c:v>0.53709795645309222</c:v>
                </c:pt>
                <c:pt idx="14">
                  <c:v>0.56911764686924549</c:v>
                </c:pt>
                <c:pt idx="15">
                  <c:v>0.51477772852555759</c:v>
                </c:pt>
                <c:pt idx="16">
                  <c:v>0.45658070617376895</c:v>
                </c:pt>
                <c:pt idx="17">
                  <c:v>0.40006246294435954</c:v>
                </c:pt>
                <c:pt idx="18">
                  <c:v>0.3425701905846974</c:v>
                </c:pt>
                <c:pt idx="19">
                  <c:v>0.28570240185784845</c:v>
                </c:pt>
                <c:pt idx="20">
                  <c:v>0.22839788682170964</c:v>
                </c:pt>
                <c:pt idx="21">
                  <c:v>0.1714027409670148</c:v>
                </c:pt>
                <c:pt idx="22">
                  <c:v>0.11421045099789461</c:v>
                </c:pt>
                <c:pt idx="23">
                  <c:v>5.7140226182797363E-2</c:v>
                </c:pt>
                <c:pt idx="24">
                  <c:v>0</c:v>
                </c:pt>
              </c:numCache>
            </c:numRef>
          </c:yVal>
          <c:smooth val="1"/>
        </c:ser>
        <c:ser>
          <c:idx val="8"/>
          <c:order val="9"/>
          <c:tx>
            <c:strRef>
              <c:f>'dimless-24-Dreieck(alt)'!$R$9:$R$10</c:f>
              <c:strCache>
                <c:ptCount val="1"/>
                <c:pt idx="0">
                  <c:v>9 yj*(xj*,t=0,1046 )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triangle"/>
            <c:size val="4"/>
            <c:spPr>
              <a:noFill/>
              <a:ln w="6350">
                <a:solidFill>
                  <a:schemeClr val="accent2">
                    <a:lumMod val="75000"/>
                  </a:schemeClr>
                </a:solidFill>
              </a:ln>
            </c:spPr>
          </c:marker>
          <c:xVal>
            <c:numRef>
              <c:f>'dimless-24-Dreieck(alt)'!$E$11:$E$35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'dimless-24-Dreieck(alt)'!$R$11:$R$35</c:f>
              <c:numCache>
                <c:formatCode>0.000E+00</c:formatCode>
                <c:ptCount val="25"/>
                <c:pt idx="0">
                  <c:v>0</c:v>
                </c:pt>
                <c:pt idx="1">
                  <c:v>0.11361924731014668</c:v>
                </c:pt>
                <c:pt idx="2">
                  <c:v>0.22723440505929832</c:v>
                </c:pt>
                <c:pt idx="3">
                  <c:v>0.3408583979608909</c:v>
                </c:pt>
                <c:pt idx="4">
                  <c:v>0.45446650752236928</c:v>
                </c:pt>
                <c:pt idx="5">
                  <c:v>0.56810296838211338</c:v>
                </c:pt>
                <c:pt idx="6">
                  <c:v>0.68168634090179725</c:v>
                </c:pt>
                <c:pt idx="7">
                  <c:v>0.79539327566837559</c:v>
                </c:pt>
                <c:pt idx="8">
                  <c:v>0.90859490880296379</c:v>
                </c:pt>
                <c:pt idx="9">
                  <c:v>0.85220195553635647</c:v>
                </c:pt>
                <c:pt idx="10">
                  <c:v>0.79530395346656269</c:v>
                </c:pt>
                <c:pt idx="11">
                  <c:v>0.73853057106060593</c:v>
                </c:pt>
                <c:pt idx="12">
                  <c:v>0.68170197441884506</c:v>
                </c:pt>
                <c:pt idx="13">
                  <c:v>0.62490340395658384</c:v>
                </c:pt>
                <c:pt idx="14">
                  <c:v>0.56808697605562142</c:v>
                </c:pt>
                <c:pt idx="15">
                  <c:v>0.51128326753128273</c:v>
                </c:pt>
                <c:pt idx="16">
                  <c:v>0.45447000045308172</c:v>
                </c:pt>
                <c:pt idx="17">
                  <c:v>0.39766418036420459</c:v>
                </c:pt>
                <c:pt idx="18">
                  <c:v>0.34085338007990973</c:v>
                </c:pt>
                <c:pt idx="19">
                  <c:v>0.28404558939047875</c:v>
                </c:pt>
                <c:pt idx="20">
                  <c:v>0.2272349207299689</c:v>
                </c:pt>
                <c:pt idx="21">
                  <c:v>0.17042686592453532</c:v>
                </c:pt>
                <c:pt idx="22">
                  <c:v>0.11361788329288075</c:v>
                </c:pt>
                <c:pt idx="23">
                  <c:v>5.6809482095928093E-2</c:v>
                </c:pt>
                <c:pt idx="24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51360"/>
        <c:axId val="131162112"/>
      </c:scatterChart>
      <c:valAx>
        <c:axId val="131151360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 i="1"/>
                  <a:t>x/l</a:t>
                </a:r>
              </a:p>
            </c:rich>
          </c:tx>
          <c:layout>
            <c:manualLayout>
              <c:xMode val="edge"/>
              <c:yMode val="edge"/>
              <c:x val="0.76436182372364747"/>
              <c:y val="0.62088719507336732"/>
            </c:manualLayout>
          </c:layout>
          <c:overlay val="0"/>
          <c:spPr>
            <a:solidFill>
              <a:schemeClr val="bg1"/>
            </a:solidFill>
          </c:spPr>
        </c:title>
        <c:numFmt formatCode="0.0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de-DE"/>
          </a:p>
        </c:txPr>
        <c:crossAx val="131162112"/>
        <c:crosses val="autoZero"/>
        <c:crossBetween val="midCat"/>
        <c:majorUnit val="8.3333000000000018E-2"/>
        <c:minorUnit val="4.1666660000000015E-2"/>
      </c:valAx>
      <c:valAx>
        <c:axId val="131162112"/>
        <c:scaling>
          <c:orientation val="minMax"/>
          <c:max val="1.1000000000000001"/>
          <c:min val="-1.1000000000000001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0" vert="horz"/>
              <a:lstStyle/>
              <a:p>
                <a:pPr>
                  <a:defRPr sz="1100" b="1"/>
                </a:pPr>
                <a:r>
                  <a:rPr lang="de-DE" sz="1100" b="1"/>
                  <a:t>y/y</a:t>
                </a:r>
                <a:r>
                  <a:rPr lang="de-DE" sz="800" b="1"/>
                  <a:t>max</a:t>
                </a:r>
              </a:p>
            </c:rich>
          </c:tx>
          <c:layout>
            <c:manualLayout>
              <c:xMode val="edge"/>
              <c:yMode val="edge"/>
              <c:x val="6.5818040386080773E-2"/>
              <c:y val="0.15384009691285563"/>
            </c:manualLayout>
          </c:layout>
          <c:overlay val="0"/>
          <c:spPr>
            <a:solidFill>
              <a:schemeClr val="bg1"/>
            </a:solidFill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31151360"/>
        <c:crosses val="autoZero"/>
        <c:crossBetween val="midCat"/>
        <c:majorUnit val="0.1"/>
        <c:minorUnit val="5.000000000000001E-2"/>
      </c:valAx>
    </c:plotArea>
    <c:legend>
      <c:legendPos val="r"/>
      <c:layout>
        <c:manualLayout>
          <c:xMode val="edge"/>
          <c:yMode val="edge"/>
          <c:x val="0.8115597218694437"/>
          <c:y val="0.11761807348516637"/>
          <c:w val="0.18007350139700279"/>
          <c:h val="0.62171896584209285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de-DE" sz="1100" b="0">
                <a:latin typeface="Arial Narrow" panose="020B0606020202030204" pitchFamily="34" charset="0"/>
              </a:rPr>
              <a:t>Schwingung einer</a:t>
            </a:r>
            <a:r>
              <a:rPr lang="de-DE" sz="1100" b="0" baseline="0">
                <a:latin typeface="Arial Narrow" panose="020B0606020202030204" pitchFamily="34" charset="0"/>
              </a:rPr>
              <a:t> </a:t>
            </a:r>
            <a:r>
              <a:rPr lang="de-DE" sz="1100" b="0">
                <a:latin typeface="Arial Narrow" panose="020B0606020202030204" pitchFamily="34" charset="0"/>
              </a:rPr>
              <a:t>Saite mit sinusförmiger Anfangsauslenkung  </a:t>
            </a:r>
          </a:p>
          <a:p>
            <a:pPr>
              <a:defRPr sz="1100" b="0"/>
            </a:pPr>
            <a:r>
              <a:rPr lang="de-DE" sz="1100" b="0">
                <a:latin typeface="Arial Narrow" panose="020B0606020202030204" pitchFamily="34" charset="0"/>
              </a:rPr>
              <a:t>über</a:t>
            </a:r>
            <a:r>
              <a:rPr lang="de-DE" sz="1100" b="0" baseline="0">
                <a:latin typeface="Arial Narrow" panose="020B0606020202030204" pitchFamily="34" charset="0"/>
              </a:rPr>
              <a:t> eine Schwingungsperiode dargestellt mit 24 Stützstellen y</a:t>
            </a:r>
            <a:r>
              <a:rPr lang="de-DE" sz="800" b="0" baseline="0">
                <a:latin typeface="Arial Narrow" panose="020B0606020202030204" pitchFamily="34" charset="0"/>
              </a:rPr>
              <a:t>j</a:t>
            </a:r>
            <a:r>
              <a:rPr lang="de-DE" sz="1100" b="0" baseline="0">
                <a:latin typeface="Arial Narrow" panose="020B0606020202030204" pitchFamily="34" charset="0"/>
              </a:rPr>
              <a:t>/y</a:t>
            </a:r>
            <a:r>
              <a:rPr lang="de-DE" sz="800" b="0" baseline="0">
                <a:latin typeface="Arial Narrow" panose="020B0606020202030204" pitchFamily="34" charset="0"/>
              </a:rPr>
              <a:t>max</a:t>
            </a:r>
            <a:endParaRPr lang="de-DE" sz="1100" b="0">
              <a:latin typeface="Arial Narrow" panose="020B060602020203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0724536449072899E-2"/>
          <c:y val="0.14497589520813173"/>
          <c:w val="0.71351378446261371"/>
          <c:h val="0.80011138971077045"/>
        </c:manualLayout>
      </c:layout>
      <c:scatterChart>
        <c:scatterStyle val="lineMarker"/>
        <c:varyColors val="0"/>
        <c:ser>
          <c:idx val="9"/>
          <c:order val="0"/>
          <c:tx>
            <c:v>Ausgangslage</c:v>
          </c:tx>
          <c:spPr>
            <a:ln w="22225" cmpd="sng">
              <a:solidFill>
                <a:schemeClr val="tx1"/>
              </a:solidFill>
              <a:prstDash val="solid"/>
            </a:ln>
          </c:spPr>
          <c:marker>
            <c:symbol val="diamond"/>
            <c:size val="6"/>
            <c:spPr>
              <a:noFill/>
              <a:ln w="3175">
                <a:solidFill>
                  <a:schemeClr val="tx1"/>
                </a:solidFill>
              </a:ln>
            </c:spPr>
          </c:marker>
          <c:xVal>
            <c:numRef>
              <c:f>'dimless-24-sin-fix 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'dimless-24-sin-fix '!$F$13:$F$37</c:f>
              <c:numCache>
                <c:formatCode>0.0000</c:formatCode>
                <c:ptCount val="25"/>
                <c:pt idx="0">
                  <c:v>0</c:v>
                </c:pt>
                <c:pt idx="1">
                  <c:v>0.13052619232387544</c:v>
                </c:pt>
                <c:pt idx="2">
                  <c:v>0.2588190453048238</c:v>
                </c:pt>
                <c:pt idx="3">
                  <c:v>0.38268343265533511</c:v>
                </c:pt>
                <c:pt idx="4">
                  <c:v>0.50000000036275982</c:v>
                </c:pt>
                <c:pt idx="5">
                  <c:v>0.60876142942411948</c:v>
                </c:pt>
                <c:pt idx="6">
                  <c:v>0.70710678163083585</c:v>
                </c:pt>
                <c:pt idx="7">
                  <c:v>0.79335334073748054</c:v>
                </c:pt>
                <c:pt idx="8">
                  <c:v>0.86602540420331764</c:v>
                </c:pt>
                <c:pt idx="9">
                  <c:v>0.92387953287195745</c:v>
                </c:pt>
                <c:pt idx="10">
                  <c:v>0.96592582656010295</c:v>
                </c:pt>
                <c:pt idx="11">
                  <c:v>0.99144486152416578</c:v>
                </c:pt>
                <c:pt idx="12">
                  <c:v>1</c:v>
                </c:pt>
                <c:pt idx="13">
                  <c:v>0.99144486119611785</c:v>
                </c:pt>
                <c:pt idx="14">
                  <c:v>0.96592582590961973</c:v>
                </c:pt>
                <c:pt idx="15">
                  <c:v>0.92387953191016903</c:v>
                </c:pt>
                <c:pt idx="16">
                  <c:v>0.86602540294668062</c:v>
                </c:pt>
                <c:pt idx="17">
                  <c:v>0.7933533392074964</c:v>
                </c:pt>
                <c:pt idx="18">
                  <c:v>0.70710677985368264</c:v>
                </c:pt>
                <c:pt idx="19">
                  <c:v>0.60876142743020512</c:v>
                </c:pt>
                <c:pt idx="20">
                  <c:v>0.49999999818620078</c:v>
                </c:pt>
                <c:pt idx="21">
                  <c:v>0.38268343033337243</c:v>
                </c:pt>
                <c:pt idx="22">
                  <c:v>0.25881904287718738</c:v>
                </c:pt>
                <c:pt idx="23">
                  <c:v>0.13052618983210282</c:v>
                </c:pt>
                <c:pt idx="24">
                  <c:v>-2.5132743549077102E-9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368896"/>
        <c:axId val="138379648"/>
      </c:scatterChart>
      <c:scatterChart>
        <c:scatterStyle val="smoothMarker"/>
        <c:varyColors val="0"/>
        <c:ser>
          <c:idx val="0"/>
          <c:order val="1"/>
          <c:tx>
            <c:strRef>
              <c:f>'dimless-24-sin-fix '!$J$11:$J$12</c:f>
              <c:strCache>
                <c:ptCount val="1"/>
                <c:pt idx="0">
                  <c:v>1 y*(xj*,t=0,0000 )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circle"/>
            <c:size val="4"/>
            <c:spPr>
              <a:ln w="6350">
                <a:solidFill>
                  <a:srgbClr val="C00000"/>
                </a:solidFill>
              </a:ln>
            </c:spPr>
          </c:marker>
          <c:xVal>
            <c:numRef>
              <c:f>'dimless-24-sin-fix 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'dimless-24-sin-fix '!$J$13:$J$37</c:f>
              <c:numCache>
                <c:formatCode>0.00000</c:formatCode>
                <c:ptCount val="25"/>
                <c:pt idx="0">
                  <c:v>0</c:v>
                </c:pt>
                <c:pt idx="1">
                  <c:v>0.13052619232387561</c:v>
                </c:pt>
                <c:pt idx="2">
                  <c:v>0.25881904530482369</c:v>
                </c:pt>
                <c:pt idx="3">
                  <c:v>0.38268343265533528</c:v>
                </c:pt>
                <c:pt idx="4">
                  <c:v>0.50000000036275971</c:v>
                </c:pt>
                <c:pt idx="5">
                  <c:v>0.60876142942411859</c:v>
                </c:pt>
                <c:pt idx="6">
                  <c:v>0.70710678163083707</c:v>
                </c:pt>
                <c:pt idx="7">
                  <c:v>0.79335334073747921</c:v>
                </c:pt>
                <c:pt idx="8">
                  <c:v>0.86602540420331942</c:v>
                </c:pt>
                <c:pt idx="9">
                  <c:v>0.92387953287195534</c:v>
                </c:pt>
                <c:pt idx="10">
                  <c:v>0.96592582656010484</c:v>
                </c:pt>
                <c:pt idx="11">
                  <c:v>0.99144486152416522</c:v>
                </c:pt>
                <c:pt idx="12">
                  <c:v>1.0000000000000004</c:v>
                </c:pt>
                <c:pt idx="13">
                  <c:v>0.99144486119611719</c:v>
                </c:pt>
                <c:pt idx="14">
                  <c:v>0.96592582590961917</c:v>
                </c:pt>
                <c:pt idx="15">
                  <c:v>0.92387953191017047</c:v>
                </c:pt>
                <c:pt idx="16">
                  <c:v>0.86602540294667973</c:v>
                </c:pt>
                <c:pt idx="17">
                  <c:v>0.7933533392074964</c:v>
                </c:pt>
                <c:pt idx="18">
                  <c:v>0.70710677985368409</c:v>
                </c:pt>
                <c:pt idx="19">
                  <c:v>0.60876142743020401</c:v>
                </c:pt>
                <c:pt idx="20">
                  <c:v>0.49999999818619967</c:v>
                </c:pt>
                <c:pt idx="21">
                  <c:v>0.38268343033337388</c:v>
                </c:pt>
                <c:pt idx="22">
                  <c:v>0.25881904287718743</c:v>
                </c:pt>
                <c:pt idx="23">
                  <c:v>0.13052618983210132</c:v>
                </c:pt>
                <c:pt idx="24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'dimless-24-sin-fix '!$K$11:$K$12</c:f>
              <c:strCache>
                <c:ptCount val="1"/>
                <c:pt idx="0">
                  <c:v>2 y*(xj*,t=0,0006 )</c:v>
                </c:pt>
              </c:strCache>
            </c:strRef>
          </c:tx>
          <c:spPr>
            <a:ln w="12700">
              <a:solidFill>
                <a:srgbClr val="002060"/>
              </a:solidFill>
            </a:ln>
          </c:spPr>
          <c:marker>
            <c:symbol val="circle"/>
            <c:size val="3"/>
            <c:spPr>
              <a:noFill/>
              <a:ln w="6350">
                <a:solidFill>
                  <a:srgbClr val="002060"/>
                </a:solidFill>
              </a:ln>
            </c:spPr>
          </c:marker>
          <c:xVal>
            <c:numRef>
              <c:f>'dimless-24-sin-fix 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'dimless-24-sin-fix '!$K$13:$K$37</c:f>
              <c:numCache>
                <c:formatCode>0.00000</c:formatCode>
                <c:ptCount val="25"/>
                <c:pt idx="0">
                  <c:v>0</c:v>
                </c:pt>
                <c:pt idx="1">
                  <c:v>9.057392273717349E-2</c:v>
                </c:pt>
                <c:pt idx="2">
                  <c:v>0.17959810054201958</c:v>
                </c:pt>
                <c:pt idx="3">
                  <c:v>0.26554930504852392</c:v>
                </c:pt>
                <c:pt idx="4">
                  <c:v>0.34695688731366409</c:v>
                </c:pt>
                <c:pt idx="5">
                  <c:v>0.42242794103171089</c:v>
                </c:pt>
                <c:pt idx="6">
                  <c:v>0.49067113554859626</c:v>
                </c:pt>
                <c:pt idx="7">
                  <c:v>0.55051881088381394</c:v>
                </c:pt>
                <c:pt idx="8">
                  <c:v>0.60094695671659792</c:v>
                </c:pt>
                <c:pt idx="9">
                  <c:v>0.64109273348983287</c:v>
                </c:pt>
                <c:pt idx="10">
                  <c:v>0.67026923583036702</c:v>
                </c:pt>
                <c:pt idx="11">
                  <c:v>0.6879772456939679</c:v>
                </c:pt>
                <c:pt idx="12">
                  <c:v>0.69391377412228583</c:v>
                </c:pt>
                <c:pt idx="13">
                  <c:v>0.687977245467849</c:v>
                </c:pt>
                <c:pt idx="14">
                  <c:v>0.67026923537909044</c:v>
                </c:pt>
                <c:pt idx="15">
                  <c:v>0.6410927328230035</c:v>
                </c:pt>
                <c:pt idx="16">
                  <c:v>0.60094695584267732</c:v>
                </c:pt>
                <c:pt idx="17">
                  <c:v>0.55051880982786927</c:v>
                </c:pt>
                <c:pt idx="18">
                  <c:v>0.49067113553361791</c:v>
                </c:pt>
                <c:pt idx="19">
                  <c:v>0.42242794203307799</c:v>
                </c:pt>
                <c:pt idx="20">
                  <c:v>0.34695688812886571</c:v>
                </c:pt>
                <c:pt idx="21">
                  <c:v>0.26554930567429591</c:v>
                </c:pt>
                <c:pt idx="22">
                  <c:v>0.17959810096546247</c:v>
                </c:pt>
                <c:pt idx="23">
                  <c:v>9.0573922951328184E-2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'dimless-24-sin-fix '!$L$11:$L$12</c:f>
              <c:strCache>
                <c:ptCount val="1"/>
                <c:pt idx="0">
                  <c:v>3 y*(xj*,t=0,0012 )</c:v>
                </c:pt>
              </c:strCache>
            </c:strRef>
          </c:tx>
          <c:spPr>
            <a:ln w="12700"/>
          </c:spPr>
          <c:marker>
            <c:symbol val="circle"/>
            <c:size val="3"/>
            <c:spPr>
              <a:noFill/>
              <a:ln w="6350">
                <a:solidFill>
                  <a:srgbClr val="007456"/>
                </a:solidFill>
              </a:ln>
            </c:spPr>
          </c:marker>
          <c:xVal>
            <c:numRef>
              <c:f>'dimless-24-sin-fix 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'dimless-24-sin-fix '!$L$13:$L$37</c:f>
              <c:numCache>
                <c:formatCode>0.00000</c:formatCode>
                <c:ptCount val="25"/>
                <c:pt idx="0">
                  <c:v>0</c:v>
                </c:pt>
                <c:pt idx="1">
                  <c:v>3.7895448918601302E-3</c:v>
                </c:pt>
                <c:pt idx="2">
                  <c:v>7.5142496204824221E-3</c:v>
                </c:pt>
                <c:pt idx="3">
                  <c:v>1.1110383454127532E-2</c:v>
                </c:pt>
                <c:pt idx="4">
                  <c:v>1.4516415546346417E-2</c:v>
                </c:pt>
                <c:pt idx="5">
                  <c:v>1.7674067743710706E-2</c:v>
                </c:pt>
                <c:pt idx="6">
                  <c:v>2.0529311740610057E-2</c:v>
                </c:pt>
                <c:pt idx="7">
                  <c:v>2.3033293522597632E-2</c:v>
                </c:pt>
                <c:pt idx="8">
                  <c:v>2.5143169263443274E-2</c:v>
                </c:pt>
                <c:pt idx="9">
                  <c:v>2.6822838410413347E-2</c:v>
                </c:pt>
                <c:pt idx="10">
                  <c:v>2.804356134737954E-2</c:v>
                </c:pt>
                <c:pt idx="11">
                  <c:v>2.8784451193299861E-2</c:v>
                </c:pt>
                <c:pt idx="12">
                  <c:v>2.9032832248956097E-2</c:v>
                </c:pt>
                <c:pt idx="13">
                  <c:v>2.8784453445255133E-2</c:v>
                </c:pt>
                <c:pt idx="14">
                  <c:v>2.8043563542358589E-2</c:v>
                </c:pt>
                <c:pt idx="15">
                  <c:v>2.6822840509412679E-2</c:v>
                </c:pt>
                <c:pt idx="16">
                  <c:v>2.5143171231316853E-2</c:v>
                </c:pt>
                <c:pt idx="17">
                  <c:v>2.3033295325189655E-2</c:v>
                </c:pt>
                <c:pt idx="18">
                  <c:v>2.0529313347301782E-2</c:v>
                </c:pt>
                <c:pt idx="19">
                  <c:v>1.7674069127064731E-2</c:v>
                </c:pt>
                <c:pt idx="20">
                  <c:v>1.4516416682484164E-2</c:v>
                </c:pt>
                <c:pt idx="21">
                  <c:v>1.1110384323975764E-2</c:v>
                </c:pt>
                <c:pt idx="22">
                  <c:v>7.5142502085658999E-3</c:v>
                </c:pt>
                <c:pt idx="23">
                  <c:v>3.7895451888083761E-3</c:v>
                </c:pt>
                <c:pt idx="24">
                  <c:v>0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'dimless-24-sin-fix '!$M$11:$M$12</c:f>
              <c:strCache>
                <c:ptCount val="1"/>
                <c:pt idx="0">
                  <c:v>4 y*(xj*,t=0,0019 )</c:v>
                </c:pt>
              </c:strCache>
            </c:strRef>
          </c:tx>
          <c:spPr>
            <a:ln w="12700"/>
          </c:spPr>
          <c:marker>
            <c:symbol val="circle"/>
            <c:size val="3"/>
            <c:spPr>
              <a:noFill/>
              <a:ln w="6350">
                <a:solidFill>
                  <a:schemeClr val="accent4">
                    <a:lumMod val="75000"/>
                  </a:schemeClr>
                </a:solidFill>
              </a:ln>
            </c:spPr>
          </c:marker>
          <c:xVal>
            <c:numRef>
              <c:f>'dimless-24-sin-fix 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'dimless-24-sin-fix '!$M$13:$M$37</c:f>
              <c:numCache>
                <c:formatCode>0.00000</c:formatCode>
                <c:ptCount val="25"/>
                <c:pt idx="0">
                  <c:v>0</c:v>
                </c:pt>
                <c:pt idx="1">
                  <c:v>-7.6786369396939114E-2</c:v>
                </c:pt>
                <c:pt idx="2">
                  <c:v>-0.1522589027249589</c:v>
                </c:pt>
                <c:pt idx="3">
                  <c:v>-0.2251262440047557</c:v>
                </c:pt>
                <c:pt idx="4">
                  <c:v>-0.29414161283614149</c:v>
                </c:pt>
                <c:pt idx="5">
                  <c:v>-0.35812413708424451</c:v>
                </c:pt>
                <c:pt idx="6">
                  <c:v>-0.41597905694526677</c:v>
                </c:pt>
                <c:pt idx="7">
                  <c:v>-0.46671645987450527</c:v>
                </c:pt>
                <c:pt idx="8">
                  <c:v>-0.50946821581963253</c:v>
                </c:pt>
                <c:pt idx="9">
                  <c:v>-0.5435028293025248</c:v>
                </c:pt>
                <c:pt idx="10">
                  <c:v>-0.56823795868184401</c:v>
                </c:pt>
                <c:pt idx="11">
                  <c:v>-0.58325037902311105</c:v>
                </c:pt>
                <c:pt idx="12">
                  <c:v>-0.58828322365881847</c:v>
                </c:pt>
                <c:pt idx="13">
                  <c:v>-0.58325037921671086</c:v>
                </c:pt>
                <c:pt idx="14">
                  <c:v>-0.56823795906412145</c:v>
                </c:pt>
                <c:pt idx="15">
                  <c:v>-0.54350282986974652</c:v>
                </c:pt>
                <c:pt idx="16">
                  <c:v>-0.50946821655461327</c:v>
                </c:pt>
                <c:pt idx="17">
                  <c:v>-0.46671646078920836</c:v>
                </c:pt>
                <c:pt idx="18">
                  <c:v>-0.41597905696898357</c:v>
                </c:pt>
                <c:pt idx="19">
                  <c:v>-0.35812413614056737</c:v>
                </c:pt>
                <c:pt idx="20">
                  <c:v>-0.29414161204234107</c:v>
                </c:pt>
                <c:pt idx="21">
                  <c:v>-0.22512624340285248</c:v>
                </c:pt>
                <c:pt idx="22">
                  <c:v>-0.15225890231633354</c:v>
                </c:pt>
                <c:pt idx="23">
                  <c:v>-7.6786369192506837E-2</c:v>
                </c:pt>
                <c:pt idx="24">
                  <c:v>0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'dimless-24-sin-fix '!$N$11:$N$12</c:f>
              <c:strCache>
                <c:ptCount val="1"/>
                <c:pt idx="0">
                  <c:v>5 y*(xj*,t=0,0025 )</c:v>
                </c:pt>
              </c:strCache>
            </c:strRef>
          </c:tx>
          <c:spPr>
            <a:ln w="15875" cmpd="sng">
              <a:solidFill>
                <a:schemeClr val="accent2">
                  <a:lumMod val="50000"/>
                </a:schemeClr>
              </a:solidFill>
              <a:prstDash val="solid"/>
            </a:ln>
          </c:spPr>
          <c:marker>
            <c:symbol val="square"/>
            <c:size val="4"/>
            <c:spPr>
              <a:noFill/>
              <a:ln w="6350"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'dimless-24-sin-fix 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'dimless-24-sin-fix '!$N$13:$N$37</c:f>
              <c:numCache>
                <c:formatCode>0.00000</c:formatCode>
                <c:ptCount val="25"/>
                <c:pt idx="0">
                  <c:v>0</c:v>
                </c:pt>
                <c:pt idx="1">
                  <c:v>-0.10667625781990885</c:v>
                </c:pt>
                <c:pt idx="2">
                  <c:v>-0.21152725733681105</c:v>
                </c:pt>
                <c:pt idx="3">
                  <c:v>-0.31275896683292881</c:v>
                </c:pt>
                <c:pt idx="4">
                  <c:v>-0.40863928368394969</c:v>
                </c:pt>
                <c:pt idx="5">
                  <c:v>-0.49752766908406515</c:v>
                </c:pt>
                <c:pt idx="6">
                  <c:v>-0.57790321811160761</c:v>
                </c:pt>
                <c:pt idx="7">
                  <c:v>-0.64839068283656798</c:v>
                </c:pt>
                <c:pt idx="8">
                  <c:v>-0.70778400319251367</c:v>
                </c:pt>
                <c:pt idx="9">
                  <c:v>-0.75506694299966193</c:v>
                </c:pt>
                <c:pt idx="10">
                  <c:v>-0.7894304780474003</c:v>
                </c:pt>
                <c:pt idx="11">
                  <c:v>-0.81028663872275108</c:v>
                </c:pt>
                <c:pt idx="12">
                  <c:v>-0.81727857033333762</c:v>
                </c:pt>
                <c:pt idx="13">
                  <c:v>-0.81028663899075148</c:v>
                </c:pt>
                <c:pt idx="14">
                  <c:v>-0.78943047857913806</c:v>
                </c:pt>
                <c:pt idx="15">
                  <c:v>-0.75506694378586803</c:v>
                </c:pt>
                <c:pt idx="16">
                  <c:v>-0.70778400421970755</c:v>
                </c:pt>
                <c:pt idx="17">
                  <c:v>-0.64839068408715039</c:v>
                </c:pt>
                <c:pt idx="18">
                  <c:v>-0.57790321956428459</c:v>
                </c:pt>
                <c:pt idx="19">
                  <c:v>-0.49752767071386411</c:v>
                </c:pt>
                <c:pt idx="20">
                  <c:v>-0.40863928546320477</c:v>
                </c:pt>
                <c:pt idx="21">
                  <c:v>-0.3127589687308554</c:v>
                </c:pt>
                <c:pt idx="22">
                  <c:v>-0.21152725932177635</c:v>
                </c:pt>
                <c:pt idx="23">
                  <c:v>-0.10667625985350047</c:v>
                </c:pt>
                <c:pt idx="24">
                  <c:v>0</c:v>
                </c:pt>
              </c:numCache>
            </c:numRef>
          </c:yVal>
          <c:smooth val="1"/>
        </c:ser>
        <c:ser>
          <c:idx val="5"/>
          <c:order val="6"/>
          <c:tx>
            <c:strRef>
              <c:f>'dimless-24-sin-fix '!$O$11:$O$12</c:f>
              <c:strCache>
                <c:ptCount val="1"/>
                <c:pt idx="0">
                  <c:v>6 y*(xj*,t=0,0031 )</c:v>
                </c:pt>
              </c:strCache>
            </c:strRef>
          </c:tx>
          <c:spPr>
            <a:ln w="12700"/>
          </c:spPr>
          <c:marker>
            <c:symbol val="triangle"/>
            <c:size val="4"/>
            <c:spPr>
              <a:noFill/>
              <a:ln w="6350"/>
            </c:spPr>
          </c:marker>
          <c:xVal>
            <c:numRef>
              <c:f>'dimless-24-sin-fix 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'dimless-24-sin-fix '!$O$13:$O$37</c:f>
              <c:numCache>
                <c:formatCode>0.00000</c:formatCode>
                <c:ptCount val="25"/>
                <c:pt idx="0">
                  <c:v>0</c:v>
                </c:pt>
                <c:pt idx="1">
                  <c:v>-7.4024126259092923E-2</c:v>
                </c:pt>
                <c:pt idx="2">
                  <c:v>-0.14678167918921917</c:v>
                </c:pt>
                <c:pt idx="3">
                  <c:v>-0.21702775689476519</c:v>
                </c:pt>
                <c:pt idx="4">
                  <c:v>-0.28356042948941967</c:v>
                </c:pt>
                <c:pt idx="5">
                  <c:v>-0.34524130454653146</c:v>
                </c:pt>
                <c:pt idx="6">
                  <c:v>-0.40101500421580527</c:v>
                </c:pt>
                <c:pt idx="7">
                  <c:v>-0.44992722585396866</c:v>
                </c:pt>
                <c:pt idx="8">
                  <c:v>-0.49114106890674425</c:v>
                </c:pt>
                <c:pt idx="9">
                  <c:v>-0.52395135212944266</c:v>
                </c:pt>
                <c:pt idx="10">
                  <c:v>-0.5477966824220476</c:v>
                </c:pt>
                <c:pt idx="11">
                  <c:v>-0.56226905959247264</c:v>
                </c:pt>
                <c:pt idx="12">
                  <c:v>-0.56712085724291461</c:v>
                </c:pt>
                <c:pt idx="13">
                  <c:v>-0.56226905977778041</c:v>
                </c:pt>
                <c:pt idx="14">
                  <c:v>-0.54779668279205385</c:v>
                </c:pt>
                <c:pt idx="15">
                  <c:v>-0.5239513526725269</c:v>
                </c:pt>
                <c:pt idx="16">
                  <c:v>-0.49114106962668364</c:v>
                </c:pt>
                <c:pt idx="17">
                  <c:v>-0.44992722669627555</c:v>
                </c:pt>
                <c:pt idx="18">
                  <c:v>-0.40101500416084951</c:v>
                </c:pt>
                <c:pt idx="19">
                  <c:v>-0.34524130371192674</c:v>
                </c:pt>
                <c:pt idx="20">
                  <c:v>-0.28356042882781252</c:v>
                </c:pt>
                <c:pt idx="21">
                  <c:v>-0.21702775638075844</c:v>
                </c:pt>
                <c:pt idx="22">
                  <c:v>-0.14678167884406995</c:v>
                </c:pt>
                <c:pt idx="23">
                  <c:v>-7.4024126083161015E-2</c:v>
                </c:pt>
                <c:pt idx="24">
                  <c:v>0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'dimless-24-sin-fix '!$P$11:$P$12</c:f>
              <c:strCache>
                <c:ptCount val="1"/>
                <c:pt idx="0">
                  <c:v>7 y*(xj*,t=0,0037 )</c:v>
                </c:pt>
              </c:strCache>
            </c:strRef>
          </c:tx>
          <c:spPr>
            <a:ln w="12700">
              <a:solidFill>
                <a:srgbClr val="0070C0"/>
              </a:solidFill>
            </a:ln>
          </c:spPr>
          <c:marker>
            <c:symbol val="triangle"/>
            <c:size val="4"/>
            <c:spPr>
              <a:noFill/>
              <a:ln w="6350">
                <a:solidFill>
                  <a:srgbClr val="0070C0"/>
                </a:solidFill>
              </a:ln>
            </c:spPr>
          </c:marker>
          <c:xVal>
            <c:numRef>
              <c:f>'dimless-24-sin-fix 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'dimless-24-sin-fix '!$P$13:$P$37</c:f>
              <c:numCache>
                <c:formatCode>0.00000</c:formatCode>
                <c:ptCount val="25"/>
                <c:pt idx="0">
                  <c:v>0</c:v>
                </c:pt>
                <c:pt idx="1">
                  <c:v>-3.097114072858613E-3</c:v>
                </c:pt>
                <c:pt idx="2">
                  <c:v>-6.1412356655070471E-3</c:v>
                </c:pt>
                <c:pt idx="3">
                  <c:v>-9.080279013234523E-3</c:v>
                </c:pt>
                <c:pt idx="4">
                  <c:v>-1.186395626860322E-2</c:v>
                </c:pt>
                <c:pt idx="5">
                  <c:v>-1.4444637943846943E-2</c:v>
                </c:pt>
                <c:pt idx="6">
                  <c:v>-1.6778167856515924E-2</c:v>
                </c:pt>
                <c:pt idx="7">
                  <c:v>-1.8824618668358946E-2</c:v>
                </c:pt>
                <c:pt idx="8">
                  <c:v>-2.0548975029826569E-2</c:v>
                </c:pt>
                <c:pt idx="9">
                  <c:v>-2.1921732739353356E-2</c:v>
                </c:pt>
                <c:pt idx="10">
                  <c:v>-2.2919403507072156E-2</c:v>
                </c:pt>
                <c:pt idx="11">
                  <c:v>-2.3524916966991098E-2</c:v>
                </c:pt>
                <c:pt idx="12">
                  <c:v>-2.3727911689163002E-2</c:v>
                </c:pt>
                <c:pt idx="13">
                  <c:v>-2.3524915131989441E-2</c:v>
                </c:pt>
                <c:pt idx="14">
                  <c:v>-2.2919401711893626E-2</c:v>
                </c:pt>
                <c:pt idx="15">
                  <c:v>-2.1921731023370521E-2</c:v>
                </c:pt>
                <c:pt idx="16">
                  <c:v>-2.0548973421080051E-2</c:v>
                </c:pt>
                <c:pt idx="17">
                  <c:v>-1.8824617194779972E-2</c:v>
                </c:pt>
                <c:pt idx="18">
                  <c:v>-1.6778166543205127E-2</c:v>
                </c:pt>
                <c:pt idx="19">
                  <c:v>-1.4444636813271237E-2</c:v>
                </c:pt>
                <c:pt idx="20">
                  <c:v>-1.1863955339881395E-2</c:v>
                </c:pt>
                <c:pt idx="21">
                  <c:v>-9.0802783026506136E-3</c:v>
                </c:pt>
                <c:pt idx="22">
                  <c:v>-6.1412351848294383E-3</c:v>
                </c:pt>
                <c:pt idx="23">
                  <c:v>-3.0971138308031826E-3</c:v>
                </c:pt>
                <c:pt idx="24">
                  <c:v>0</c:v>
                </c:pt>
              </c:numCache>
            </c:numRef>
          </c:yVal>
          <c:smooth val="1"/>
        </c:ser>
        <c:ser>
          <c:idx val="7"/>
          <c:order val="8"/>
          <c:tx>
            <c:strRef>
              <c:f>'dimless-24-sin-fix '!$Q$11:$Q$12</c:f>
              <c:strCache>
                <c:ptCount val="1"/>
                <c:pt idx="0">
                  <c:v>8 y*(xj*,t=0,0044 )</c:v>
                </c:pt>
              </c:strCache>
            </c:strRef>
          </c:tx>
          <c:spPr>
            <a:ln w="12700">
              <a:solidFill>
                <a:srgbClr val="0A8C48"/>
              </a:solidFill>
            </a:ln>
          </c:spPr>
          <c:marker>
            <c:symbol val="triangle"/>
            <c:size val="4"/>
            <c:spPr>
              <a:noFill/>
              <a:ln w="6350">
                <a:solidFill>
                  <a:srgbClr val="007456"/>
                </a:solidFill>
              </a:ln>
            </c:spPr>
          </c:marker>
          <c:xVal>
            <c:numRef>
              <c:f>'dimless-24-sin-fix 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'dimless-24-sin-fix '!$Q$13:$Q$37</c:f>
              <c:numCache>
                <c:formatCode>0.00000</c:formatCode>
                <c:ptCount val="25"/>
                <c:pt idx="0">
                  <c:v>0</c:v>
                </c:pt>
                <c:pt idx="1">
                  <c:v>6.2755854035161832E-2</c:v>
                </c:pt>
                <c:pt idx="2">
                  <c:v>0.12443793800694941</c:v>
                </c:pt>
                <c:pt idx="3">
                  <c:v>0.18399085435460041</c:v>
                </c:pt>
                <c:pt idx="4">
                  <c:v>0.24039563616786377</c:v>
                </c:pt>
                <c:pt idx="5">
                  <c:v>0.29268718198994836</c:v>
                </c:pt>
                <c:pt idx="6">
                  <c:v>0.33997076897199141</c:v>
                </c:pt>
                <c:pt idx="7">
                  <c:v>0.38143736182874466</c:v>
                </c:pt>
                <c:pt idx="8">
                  <c:v>0.41637745566087309</c:v>
                </c:pt>
                <c:pt idx="9">
                  <c:v>0.44419321577256016</c:v>
                </c:pt>
                <c:pt idx="10">
                  <c:v>0.46440870679818208</c:v>
                </c:pt>
                <c:pt idx="11">
                  <c:v>0.47667803607768872</c:v>
                </c:pt>
                <c:pt idx="12">
                  <c:v>0.4807912719885164</c:v>
                </c:pt>
                <c:pt idx="13">
                  <c:v>0.47667803591821695</c:v>
                </c:pt>
                <c:pt idx="14">
                  <c:v>0.46440870648655308</c:v>
                </c:pt>
                <c:pt idx="15">
                  <c:v>0.44419321530670747</c:v>
                </c:pt>
                <c:pt idx="16">
                  <c:v>0.41637745506412233</c:v>
                </c:pt>
                <c:pt idx="17">
                  <c:v>0.38143736106783094</c:v>
                </c:pt>
                <c:pt idx="18">
                  <c:v>0.33997076889194455</c:v>
                </c:pt>
                <c:pt idx="19">
                  <c:v>0.29268718274105243</c:v>
                </c:pt>
                <c:pt idx="20">
                  <c:v>0.24039563682197004</c:v>
                </c:pt>
                <c:pt idx="21">
                  <c:v>0.18399085484475786</c:v>
                </c:pt>
                <c:pt idx="22">
                  <c:v>0.12443793834201666</c:v>
                </c:pt>
                <c:pt idx="23">
                  <c:v>6.2755854202317538E-2</c:v>
                </c:pt>
                <c:pt idx="24">
                  <c:v>0</c:v>
                </c:pt>
              </c:numCache>
            </c:numRef>
          </c:yVal>
          <c:smooth val="1"/>
        </c:ser>
        <c:ser>
          <c:idx val="8"/>
          <c:order val="9"/>
          <c:tx>
            <c:strRef>
              <c:f>'dimless-24-sin-fix '!$R$11:$R$12</c:f>
              <c:strCache>
                <c:ptCount val="1"/>
                <c:pt idx="0">
                  <c:v>9 y*(xj*,t=0,0050 )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triangle"/>
            <c:size val="5"/>
            <c:spPr>
              <a:noFill/>
              <a:ln w="9525">
                <a:solidFill>
                  <a:schemeClr val="accent2">
                    <a:lumMod val="75000"/>
                  </a:schemeClr>
                </a:solidFill>
              </a:ln>
            </c:spPr>
          </c:marker>
          <c:xVal>
            <c:numRef>
              <c:f>'dimless-24-sin-fix 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'dimless-24-sin-fix '!$R$13:$R$37</c:f>
              <c:numCache>
                <c:formatCode>0.00000</c:formatCode>
                <c:ptCount val="25"/>
                <c:pt idx="0">
                  <c:v>0</c:v>
                </c:pt>
                <c:pt idx="1">
                  <c:v>8.7184221141605081E-2</c:v>
                </c:pt>
                <c:pt idx="2">
                  <c:v>0.1728766960850556</c:v>
                </c:pt>
                <c:pt idx="3">
                  <c:v>0.2556112028232792</c:v>
                </c:pt>
                <c:pt idx="4">
                  <c:v>0.33397213100539513</c:v>
                </c:pt>
                <c:pt idx="5">
                  <c:v>0.40661870342233702</c:v>
                </c:pt>
                <c:pt idx="6">
                  <c:v>0.47230791707659509</c:v>
                </c:pt>
                <c:pt idx="7">
                  <c:v>0.5299158113082364</c:v>
                </c:pt>
                <c:pt idx="8">
                  <c:v>0.57845669907345898</c:v>
                </c:pt>
                <c:pt idx="9">
                  <c:v>0.61710003232326505</c:v>
                </c:pt>
                <c:pt idx="10">
                  <c:v>0.64518461291072005</c:v>
                </c:pt>
                <c:pt idx="11">
                  <c:v>0.66222990587465658</c:v>
                </c:pt>
                <c:pt idx="12">
                  <c:v>0.66794426152606423</c:v>
                </c:pt>
                <c:pt idx="13">
                  <c:v>0.66222990565538664</c:v>
                </c:pt>
                <c:pt idx="14">
                  <c:v>0.64518461247603631</c:v>
                </c:pt>
                <c:pt idx="15">
                  <c:v>0.61710003168067773</c:v>
                </c:pt>
                <c:pt idx="16">
                  <c:v>0.57845669823377988</c:v>
                </c:pt>
                <c:pt idx="17">
                  <c:v>0.52991581028598989</c:v>
                </c:pt>
                <c:pt idx="18">
                  <c:v>0.47230791588908067</c:v>
                </c:pt>
                <c:pt idx="19">
                  <c:v>0.40661870209015194</c:v>
                </c:pt>
                <c:pt idx="20">
                  <c:v>0.33397212955075706</c:v>
                </c:pt>
                <c:pt idx="21">
                  <c:v>0.2556112012722393</c:v>
                </c:pt>
                <c:pt idx="22">
                  <c:v>0.17287669446113696</c:v>
                </c:pt>
                <c:pt idx="23">
                  <c:v>8.7184219487087281E-2</c:v>
                </c:pt>
                <c:pt idx="24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368896"/>
        <c:axId val="138379648"/>
      </c:scatterChart>
      <c:valAx>
        <c:axId val="138368896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 i="1"/>
                  <a:t>x/l</a:t>
                </a:r>
              </a:p>
            </c:rich>
          </c:tx>
          <c:layout>
            <c:manualLayout>
              <c:xMode val="edge"/>
              <c:yMode val="edge"/>
              <c:x val="0.7318080195979374"/>
              <c:y val="0.62069040181054913"/>
            </c:manualLayout>
          </c:layout>
          <c:overlay val="0"/>
          <c:spPr>
            <a:solidFill>
              <a:schemeClr val="bg1"/>
            </a:solidFill>
          </c:spPr>
        </c:title>
        <c:numFmt formatCode="0.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de-DE"/>
          </a:p>
        </c:txPr>
        <c:crossAx val="138379648"/>
        <c:crosses val="autoZero"/>
        <c:crossBetween val="midCat"/>
        <c:majorUnit val="8.3333000000000018E-2"/>
        <c:minorUnit val="4.1666660000000015E-2"/>
      </c:valAx>
      <c:valAx>
        <c:axId val="138379648"/>
        <c:scaling>
          <c:orientation val="minMax"/>
          <c:max val="1.1000000000000001"/>
          <c:min val="-1.1000000000000001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0" vert="horz"/>
              <a:lstStyle/>
              <a:p>
                <a:pPr>
                  <a:defRPr sz="1100" b="1"/>
                </a:pPr>
                <a:r>
                  <a:rPr lang="de-DE" sz="1100" b="1"/>
                  <a:t>y/y</a:t>
                </a:r>
                <a:r>
                  <a:rPr lang="de-DE" sz="800" b="1"/>
                  <a:t>max</a:t>
                </a:r>
              </a:p>
            </c:rich>
          </c:tx>
          <c:layout>
            <c:manualLayout>
              <c:xMode val="edge"/>
              <c:yMode val="edge"/>
              <c:x val="6.5818040386080773E-2"/>
              <c:y val="0.15384009691285563"/>
            </c:manualLayout>
          </c:layout>
          <c:overlay val="0"/>
          <c:spPr>
            <a:solidFill>
              <a:schemeClr val="bg1"/>
            </a:solidFill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38368896"/>
        <c:crosses val="autoZero"/>
        <c:crossBetween val="midCat"/>
        <c:majorUnit val="0.1"/>
        <c:minorUnit val="5.000000000000001E-2"/>
      </c:valAx>
    </c:plotArea>
    <c:legend>
      <c:legendPos val="r"/>
      <c:layout>
        <c:manualLayout>
          <c:xMode val="edge"/>
          <c:yMode val="edge"/>
          <c:x val="0.78356312173391385"/>
          <c:y val="0.17438767525627413"/>
          <c:w val="0.19902333797626409"/>
          <c:h val="0.62171896584209285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>
                <a:latin typeface="Arial Narrow" panose="020B0606020202030204" pitchFamily="34" charset="0"/>
              </a:defRPr>
            </a:pPr>
            <a:r>
              <a:rPr lang="en-US" sz="1000" b="0">
                <a:latin typeface="Arial Narrow" panose="020B0606020202030204" pitchFamily="34" charset="0"/>
              </a:rPr>
              <a:t>Sinus-Schwingungsverlauf</a:t>
            </a:r>
            <a:r>
              <a:rPr lang="en-US" sz="1000" b="0" baseline="0">
                <a:latin typeface="Arial Narrow" panose="020B0606020202030204" pitchFamily="34" charset="0"/>
              </a:rPr>
              <a:t> </a:t>
            </a:r>
            <a:r>
              <a:rPr lang="en-US" sz="1000" b="0" i="1">
                <a:latin typeface="Arial Narrow" panose="020B0606020202030204" pitchFamily="34" charset="0"/>
              </a:rPr>
              <a:t>y*=f(x/l=0,5, t)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544400699912513E-2"/>
          <c:y val="0.1063659230096238"/>
          <c:w val="0.8539348206474191"/>
          <c:h val="0.82843540390784487"/>
        </c:manualLayout>
      </c:layout>
      <c:scatterChart>
        <c:scatterStyle val="smoothMarker"/>
        <c:varyColors val="0"/>
        <c:ser>
          <c:idx val="0"/>
          <c:order val="0"/>
          <c:tx>
            <c:v>Sinus</c:v>
          </c:tx>
          <c:spPr>
            <a:ln w="9525">
              <a:solidFill>
                <a:srgbClr val="C0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C00000"/>
                </a:solidFill>
              </a:ln>
            </c:spPr>
          </c:marker>
          <c:xVal>
            <c:numRef>
              <c:f>'dimless-24-sin-fix '!$J$12:$AM$12</c:f>
              <c:numCache>
                <c:formatCode>"y*(xj*,t="0.0000\ ")"</c:formatCode>
                <c:ptCount val="30"/>
                <c:pt idx="0">
                  <c:v>0</c:v>
                </c:pt>
                <c:pt idx="1">
                  <c:v>6.2203347864156608E-4</c:v>
                </c:pt>
                <c:pt idx="2">
                  <c:v>1.2440669572831322E-3</c:v>
                </c:pt>
                <c:pt idx="3">
                  <c:v>1.8661004359246981E-3</c:v>
                </c:pt>
                <c:pt idx="4">
                  <c:v>2.4881339145662643E-3</c:v>
                </c:pt>
                <c:pt idx="5">
                  <c:v>3.1101673932078305E-3</c:v>
                </c:pt>
                <c:pt idx="6">
                  <c:v>3.7322008718493963E-3</c:v>
                </c:pt>
                <c:pt idx="7">
                  <c:v>4.3542343504909629E-3</c:v>
                </c:pt>
                <c:pt idx="8">
                  <c:v>4.9762678291325286E-3</c:v>
                </c:pt>
                <c:pt idx="9">
                  <c:v>5.5983013077740944E-3</c:v>
                </c:pt>
                <c:pt idx="10">
                  <c:v>6.220334786415661E-3</c:v>
                </c:pt>
                <c:pt idx="11">
                  <c:v>6.8423682650572267E-3</c:v>
                </c:pt>
                <c:pt idx="12">
                  <c:v>7.4644017436987925E-3</c:v>
                </c:pt>
                <c:pt idx="13">
                  <c:v>8.0864352223403591E-3</c:v>
                </c:pt>
                <c:pt idx="14">
                  <c:v>8.7084687009819257E-3</c:v>
                </c:pt>
                <c:pt idx="15">
                  <c:v>9.3305021796234906E-3</c:v>
                </c:pt>
                <c:pt idx="16">
                  <c:v>9.9525356582650572E-3</c:v>
                </c:pt>
                <c:pt idx="17">
                  <c:v>1.0574569136906624E-2</c:v>
                </c:pt>
                <c:pt idx="18">
                  <c:v>1.1196602615548189E-2</c:v>
                </c:pt>
                <c:pt idx="19">
                  <c:v>1.1818636094189755E-2</c:v>
                </c:pt>
                <c:pt idx="20">
                  <c:v>1.2440669572831322E-2</c:v>
                </c:pt>
                <c:pt idx="21">
                  <c:v>1.3062703051472887E-2</c:v>
                </c:pt>
                <c:pt idx="22">
                  <c:v>1.3684736530114453E-2</c:v>
                </c:pt>
                <c:pt idx="23">
                  <c:v>1.430677000875602E-2</c:v>
                </c:pt>
                <c:pt idx="24">
                  <c:v>1.4928803487397585E-2</c:v>
                </c:pt>
                <c:pt idx="25">
                  <c:v>1.5550836966039152E-2</c:v>
                </c:pt>
                <c:pt idx="26">
                  <c:v>1.6172870444680718E-2</c:v>
                </c:pt>
                <c:pt idx="27">
                  <c:v>1.6794903923322283E-2</c:v>
                </c:pt>
                <c:pt idx="28">
                  <c:v>1.7416937401963851E-2</c:v>
                </c:pt>
                <c:pt idx="29">
                  <c:v>1.8038970880605416E-2</c:v>
                </c:pt>
              </c:numCache>
            </c:numRef>
          </c:xVal>
          <c:yVal>
            <c:numRef>
              <c:f>'dimless-24-sin-fix '!$J$25:$AM$25</c:f>
              <c:numCache>
                <c:formatCode>0.00000</c:formatCode>
                <c:ptCount val="30"/>
                <c:pt idx="0">
                  <c:v>1.0000000000000004</c:v>
                </c:pt>
                <c:pt idx="1">
                  <c:v>0.69391377412228583</c:v>
                </c:pt>
                <c:pt idx="2">
                  <c:v>2.9032832248956097E-2</c:v>
                </c:pt>
                <c:pt idx="3">
                  <c:v>-0.58828322365881847</c:v>
                </c:pt>
                <c:pt idx="4">
                  <c:v>-0.81727857033333762</c:v>
                </c:pt>
                <c:pt idx="5">
                  <c:v>-0.56712085724291461</c:v>
                </c:pt>
                <c:pt idx="6">
                  <c:v>-2.3727911689163002E-2</c:v>
                </c:pt>
                <c:pt idx="7">
                  <c:v>0.4807912719885164</c:v>
                </c:pt>
                <c:pt idx="8">
                  <c:v>0.66794426152606423</c:v>
                </c:pt>
                <c:pt idx="9">
                  <c:v>0.46349572340847162</c:v>
                </c:pt>
                <c:pt idx="10">
                  <c:v>1.9392313787709718E-2</c:v>
                </c:pt>
                <c:pt idx="11">
                  <c:v>-0.39294040340399605</c:v>
                </c:pt>
                <c:pt idx="12">
                  <c:v>-0.54589653112231384</c:v>
                </c:pt>
                <c:pt idx="13">
                  <c:v>-0.37880512217859108</c:v>
                </c:pt>
                <c:pt idx="14">
                  <c:v>-1.5848922524456601E-2</c:v>
                </c:pt>
                <c:pt idx="15">
                  <c:v>0.32114177112382397</c:v>
                </c:pt>
                <c:pt idx="16">
                  <c:v>0.44614953650549388</c:v>
                </c:pt>
                <c:pt idx="17">
                  <c:v>0.30958930868553874</c:v>
                </c:pt>
                <c:pt idx="18">
                  <c:v>1.2952984771420477E-2</c:v>
                </c:pt>
                <c:pt idx="19">
                  <c:v>-0.26246228758128803</c:v>
                </c:pt>
                <c:pt idx="20">
                  <c:v>-0.36462845535000582</c:v>
                </c:pt>
                <c:pt idx="21">
                  <c:v>-0.25302070759012157</c:v>
                </c:pt>
                <c:pt idx="22">
                  <c:v>-1.0586196898876885E-2</c:v>
                </c:pt>
                <c:pt idx="23">
                  <c:v>0.21450480316317375</c:v>
                </c:pt>
                <c:pt idx="24">
                  <c:v>0.29800302269121953</c:v>
                </c:pt>
                <c:pt idx="25">
                  <c:v>0.20678840216163169</c:v>
                </c:pt>
                <c:pt idx="26">
                  <c:v>8.6518718852560007E-3</c:v>
                </c:pt>
                <c:pt idx="27">
                  <c:v>-0.17531017886069269</c:v>
                </c:pt>
                <c:pt idx="28">
                  <c:v>-0.24355148434000906</c:v>
                </c:pt>
                <c:pt idx="29">
                  <c:v>-0.16900372967825761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555776"/>
        <c:axId val="138557696"/>
      </c:scatterChart>
      <c:valAx>
        <c:axId val="138555776"/>
        <c:scaling>
          <c:orientation val="minMax"/>
          <c:max val="1.2000000000000002E-2"/>
          <c:min val="0"/>
        </c:scaling>
        <c:delete val="0"/>
        <c:axPos val="b"/>
        <c:majorGridlines/>
        <c:minorGridlines/>
        <c:numFmt formatCode="#,##0.00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de-DE"/>
          </a:p>
        </c:txPr>
        <c:crossAx val="138557696"/>
        <c:crosses val="autoZero"/>
        <c:crossBetween val="midCat"/>
        <c:majorUnit val="2.0000000000000005E-3"/>
        <c:minorUnit val="1.0000000000000002E-3"/>
      </c:valAx>
      <c:valAx>
        <c:axId val="138557696"/>
        <c:scaling>
          <c:orientation val="minMax"/>
          <c:max val="1.2"/>
          <c:min val="-1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de-DE"/>
          </a:p>
        </c:txPr>
        <c:crossAx val="138555776"/>
        <c:crosses val="autoZero"/>
        <c:crossBetween val="midCat"/>
        <c:majorUnit val="0.2"/>
        <c:minorUnit val="0.1"/>
      </c:valAx>
    </c:plotArea>
    <c:legend>
      <c:legendPos val="b"/>
      <c:layout>
        <c:manualLayout>
          <c:xMode val="edge"/>
          <c:yMode val="edge"/>
          <c:x val="0.72737289154848628"/>
          <c:y val="0.80054206765820934"/>
          <c:w val="0.21913202866094586"/>
          <c:h val="7.6279115804899406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60"/>
      <c:rotY val="50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227137266850116E-2"/>
          <c:y val="2.0482157815379463E-2"/>
          <c:w val="0.85851424442390045"/>
          <c:h val="0.89086748199028309"/>
        </c:manualLayout>
      </c:layout>
      <c:bar3DChart>
        <c:barDir val="col"/>
        <c:grouping val="clustered"/>
        <c:varyColors val="0"/>
        <c:ser>
          <c:idx val="0"/>
          <c:order val="0"/>
          <c:tx>
            <c:v>Amplituden [-] bei sinusförmiger Auslenkung</c:v>
          </c:tx>
          <c:invertIfNegative val="0"/>
          <c:val>
            <c:numRef>
              <c:f>'dimless-24-sin-fix '!$AN$13:$AN$36</c:f>
              <c:numCache>
                <c:formatCode>0.000E+00</c:formatCode>
                <c:ptCount val="24"/>
                <c:pt idx="0">
                  <c:v>0.99999999960228725</c:v>
                </c:pt>
                <c:pt idx="1">
                  <c:v>1.0620882934705052E-9</c:v>
                </c:pt>
                <c:pt idx="2">
                  <c:v>-5.9312249556242591E-10</c:v>
                </c:pt>
                <c:pt idx="3">
                  <c:v>4.1747810763936855E-10</c:v>
                </c:pt>
                <c:pt idx="4">
                  <c:v>-3.2181774953232711E-10</c:v>
                </c:pt>
                <c:pt idx="5">
                  <c:v>2.604226811050066E-10</c:v>
                </c:pt>
                <c:pt idx="6">
                  <c:v>-2.1709792875449865E-10</c:v>
                </c:pt>
                <c:pt idx="7">
                  <c:v>1.84537409658736E-10</c:v>
                </c:pt>
                <c:pt idx="8">
                  <c:v>-1.5892666696548652E-10</c:v>
                </c:pt>
                <c:pt idx="9">
                  <c:v>1.3806725901455152E-10</c:v>
                </c:pt>
                <c:pt idx="10">
                  <c:v>-1.2059664146931343E-10</c:v>
                </c:pt>
                <c:pt idx="11">
                  <c:v>1.0562347061796965E-10</c:v>
                </c:pt>
                <c:pt idx="12">
                  <c:v>-9.2537503123176393E-11</c:v>
                </c:pt>
                <c:pt idx="13">
                  <c:v>8.0904639469340595E-11</c:v>
                </c:pt>
                <c:pt idx="14">
                  <c:v>-7.040748077150974E-11</c:v>
                </c:pt>
                <c:pt idx="15">
                  <c:v>6.0806836417922242E-11</c:v>
                </c:pt>
                <c:pt idx="16">
                  <c:v>-5.1917942167634124E-11</c:v>
                </c:pt>
                <c:pt idx="17">
                  <c:v>4.3594459061176608E-11</c:v>
                </c:pt>
                <c:pt idx="18">
                  <c:v>-3.5717683440535567E-11</c:v>
                </c:pt>
                <c:pt idx="19">
                  <c:v>2.8189498189427433E-11</c:v>
                </c:pt>
                <c:pt idx="20">
                  <c:v>-2.0923050329339312E-11</c:v>
                </c:pt>
                <c:pt idx="21">
                  <c:v>1.3846184037287952E-11</c:v>
                </c:pt>
                <c:pt idx="22">
                  <c:v>-6.8938648192795604E-12</c:v>
                </c:pt>
                <c:pt idx="23">
                  <c:v>5.8605123830889186E-16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6"/>
        <c:gapDepth val="500"/>
        <c:shape val="pyramid"/>
        <c:axId val="138578944"/>
        <c:axId val="138597120"/>
        <c:axId val="0"/>
      </c:bar3DChart>
      <c:catAx>
        <c:axId val="1385789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de-DE"/>
          </a:p>
        </c:txPr>
        <c:crossAx val="138597120"/>
        <c:crosses val="autoZero"/>
        <c:auto val="1"/>
        <c:lblAlgn val="ctr"/>
        <c:lblOffset val="100"/>
        <c:noMultiLvlLbl val="0"/>
      </c:catAx>
      <c:valAx>
        <c:axId val="138597120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minorGridlines>
          <c:spPr>
            <a:ln w="0"/>
          </c:spPr>
        </c:minorGridlines>
        <c:numFmt formatCode="#,##0.0" sourceLinked="0"/>
        <c:majorTickMark val="out"/>
        <c:minorTickMark val="none"/>
        <c:tickLblPos val="nextTo"/>
        <c:spPr>
          <a:ln w="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de-DE"/>
          </a:p>
        </c:txPr>
        <c:crossAx val="13857894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"/>
          <c:y val="2.8440274752889933E-3"/>
          <c:w val="0.94211617743670795"/>
          <c:h val="6.7433740995141558E-2"/>
        </c:manualLayout>
      </c:layout>
      <c:overlay val="0"/>
      <c:txPr>
        <a:bodyPr/>
        <a:lstStyle/>
        <a:p>
          <a:pPr>
            <a:defRPr>
              <a:latin typeface="Arial Narrow" panose="020B060602020203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de-DE" sz="1100" b="0">
                <a:latin typeface="Arial Narrow" panose="020B0606020202030204" pitchFamily="34" charset="0"/>
              </a:rPr>
              <a:t>Schwingung einer gezupften Saite über</a:t>
            </a:r>
            <a:r>
              <a:rPr lang="de-DE" sz="1100" b="0" baseline="0">
                <a:latin typeface="Arial Narrow" panose="020B0606020202030204" pitchFamily="34" charset="0"/>
              </a:rPr>
              <a:t> eine Schwingungsperiode</a:t>
            </a:r>
          </a:p>
          <a:p>
            <a:pPr>
              <a:defRPr sz="1100" b="0"/>
            </a:pPr>
            <a:r>
              <a:rPr lang="de-DE" sz="1100" b="0" baseline="0">
                <a:latin typeface="Arial Narrow" panose="020B0606020202030204" pitchFamily="34" charset="0"/>
              </a:rPr>
              <a:t>dargestellt mit 24 Stützstellen  y</a:t>
            </a:r>
            <a:r>
              <a:rPr lang="de-DE" sz="800" b="0" baseline="0">
                <a:latin typeface="Arial Narrow" panose="020B0606020202030204" pitchFamily="34" charset="0"/>
              </a:rPr>
              <a:t>j</a:t>
            </a:r>
            <a:r>
              <a:rPr lang="de-DE" sz="1100" b="0" baseline="0">
                <a:latin typeface="Arial Narrow" panose="020B0606020202030204" pitchFamily="34" charset="0"/>
              </a:rPr>
              <a:t>/y</a:t>
            </a:r>
            <a:r>
              <a:rPr lang="de-DE" sz="800" b="0" baseline="0">
                <a:latin typeface="Arial Narrow" panose="020B0606020202030204" pitchFamily="34" charset="0"/>
              </a:rPr>
              <a:t>max</a:t>
            </a:r>
            <a:endParaRPr lang="de-DE" sz="1100" b="0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4276706634140521"/>
          <c:y val="4.21536883647522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724536449072899E-2"/>
          <c:y val="0.14497589520813173"/>
          <c:w val="0.69328773738511129"/>
          <c:h val="0.80011138971077045"/>
        </c:manualLayout>
      </c:layout>
      <c:scatterChart>
        <c:scatterStyle val="lineMarker"/>
        <c:varyColors val="0"/>
        <c:ser>
          <c:idx val="9"/>
          <c:order val="0"/>
          <c:tx>
            <c:v>Ausgangslage</c:v>
          </c:tx>
          <c:spPr>
            <a:ln w="22225" cmpd="sng">
              <a:solidFill>
                <a:schemeClr val="tx1"/>
              </a:solidFill>
              <a:prstDash val="solid"/>
            </a:ln>
          </c:spPr>
          <c:marker>
            <c:symbol val="diamond"/>
            <c:size val="6"/>
            <c:spPr>
              <a:noFill/>
              <a:ln w="3175">
                <a:solidFill>
                  <a:schemeClr val="tx1"/>
                </a:solidFill>
              </a:ln>
            </c:spPr>
          </c:marker>
          <c:xVal>
            <c:numRef>
              <c:f>'dimless-triangle-fix'!$E$13:$E$37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'dimless-triangle-fix'!$F$13:$F$37</c:f>
              <c:numCache>
                <c:formatCode>0.0000</c:formatCode>
                <c:ptCount val="25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0.9375</c:v>
                </c:pt>
                <c:pt idx="10">
                  <c:v>0.875</c:v>
                </c:pt>
                <c:pt idx="11">
                  <c:v>0.8125</c:v>
                </c:pt>
                <c:pt idx="12">
                  <c:v>0.75</c:v>
                </c:pt>
                <c:pt idx="13">
                  <c:v>0.6875</c:v>
                </c:pt>
                <c:pt idx="14">
                  <c:v>0.625</c:v>
                </c:pt>
                <c:pt idx="15">
                  <c:v>0.5625</c:v>
                </c:pt>
                <c:pt idx="16">
                  <c:v>0.5</c:v>
                </c:pt>
                <c:pt idx="17">
                  <c:v>0.4375</c:v>
                </c:pt>
                <c:pt idx="18">
                  <c:v>0.375</c:v>
                </c:pt>
                <c:pt idx="19">
                  <c:v>0.3125</c:v>
                </c:pt>
                <c:pt idx="20">
                  <c:v>0.25</c:v>
                </c:pt>
                <c:pt idx="21">
                  <c:v>0.1875</c:v>
                </c:pt>
                <c:pt idx="22">
                  <c:v>0.125</c:v>
                </c:pt>
                <c:pt idx="23">
                  <c:v>6.25E-2</c:v>
                </c:pt>
                <c:pt idx="2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376448"/>
        <c:axId val="130378752"/>
      </c:scatterChart>
      <c:scatterChart>
        <c:scatterStyle val="smoothMarker"/>
        <c:varyColors val="0"/>
        <c:ser>
          <c:idx val="0"/>
          <c:order val="1"/>
          <c:tx>
            <c:strRef>
              <c:f>'dimless-triangle-fix'!$J$11:$J$12</c:f>
              <c:strCache>
                <c:ptCount val="1"/>
                <c:pt idx="0">
                  <c:v>1 y*(xj*,t=0,0000 )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circle"/>
            <c:size val="2"/>
            <c:spPr>
              <a:ln w="6350">
                <a:solidFill>
                  <a:srgbClr val="C00000"/>
                </a:solidFill>
              </a:ln>
            </c:spPr>
          </c:marker>
          <c:xVal>
            <c:numRef>
              <c:f>'dimless-triangle-fix'!$E$13:$E$37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'dimless-triangle-fix'!$J$13:$J$37</c:f>
              <c:numCache>
                <c:formatCode>#,##0.00000</c:formatCode>
                <c:ptCount val="25"/>
                <c:pt idx="0">
                  <c:v>0</c:v>
                </c:pt>
                <c:pt idx="1">
                  <c:v>0.12500000000000022</c:v>
                </c:pt>
                <c:pt idx="2">
                  <c:v>0.24999999999999986</c:v>
                </c:pt>
                <c:pt idx="3">
                  <c:v>0.37500000000000017</c:v>
                </c:pt>
                <c:pt idx="4">
                  <c:v>0.49999999999999983</c:v>
                </c:pt>
                <c:pt idx="5">
                  <c:v>0.62499999999999956</c:v>
                </c:pt>
                <c:pt idx="6">
                  <c:v>0.75000000000000067</c:v>
                </c:pt>
                <c:pt idx="7">
                  <c:v>0.87499999999999956</c:v>
                </c:pt>
                <c:pt idx="8">
                  <c:v>1.0000000000000018</c:v>
                </c:pt>
                <c:pt idx="9">
                  <c:v>0.93749999999999845</c:v>
                </c:pt>
                <c:pt idx="10">
                  <c:v>0.87500000000000155</c:v>
                </c:pt>
                <c:pt idx="11">
                  <c:v>0.81249999999999956</c:v>
                </c:pt>
                <c:pt idx="12">
                  <c:v>0.75000000000000056</c:v>
                </c:pt>
                <c:pt idx="13">
                  <c:v>0.68749999999999956</c:v>
                </c:pt>
                <c:pt idx="14">
                  <c:v>0.62499999999999978</c:v>
                </c:pt>
                <c:pt idx="15">
                  <c:v>0.56250000000000133</c:v>
                </c:pt>
                <c:pt idx="16">
                  <c:v>0.49999999999999939</c:v>
                </c:pt>
                <c:pt idx="17">
                  <c:v>0.43750000000000022</c:v>
                </c:pt>
                <c:pt idx="18">
                  <c:v>0.37500000000000094</c:v>
                </c:pt>
                <c:pt idx="19">
                  <c:v>0.31249999999999967</c:v>
                </c:pt>
                <c:pt idx="20">
                  <c:v>0.24999999999999931</c:v>
                </c:pt>
                <c:pt idx="21">
                  <c:v>0.18750000000000083</c:v>
                </c:pt>
                <c:pt idx="22">
                  <c:v>0.12500000000000019</c:v>
                </c:pt>
                <c:pt idx="23">
                  <c:v>6.2499999999998848E-2</c:v>
                </c:pt>
                <c:pt idx="24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'dimless-triangle-fix'!$K$11:$K$12</c:f>
              <c:strCache>
                <c:ptCount val="1"/>
                <c:pt idx="0">
                  <c:v>2 y*(xj*,t=0,0006 )</c:v>
                </c:pt>
              </c:strCache>
            </c:strRef>
          </c:tx>
          <c:spPr>
            <a:ln w="12700">
              <a:solidFill>
                <a:srgbClr val="002060"/>
              </a:solidFill>
            </a:ln>
          </c:spPr>
          <c:marker>
            <c:symbol val="circle"/>
            <c:size val="3"/>
            <c:spPr>
              <a:noFill/>
              <a:ln w="6350">
                <a:solidFill>
                  <a:srgbClr val="002060"/>
                </a:solidFill>
              </a:ln>
            </c:spPr>
          </c:marker>
          <c:xVal>
            <c:numRef>
              <c:f>'dimless-triangle-fix'!$E$13:$E$37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'dimless-triangle-fix'!$K$13:$K$37</c:f>
              <c:numCache>
                <c:formatCode>#,##0.00000</c:formatCode>
                <c:ptCount val="25"/>
                <c:pt idx="0">
                  <c:v>0</c:v>
                </c:pt>
                <c:pt idx="1">
                  <c:v>0.12212920484384898</c:v>
                </c:pt>
                <c:pt idx="2">
                  <c:v>0.24354296409708631</c:v>
                </c:pt>
                <c:pt idx="3">
                  <c:v>0.27529594208081376</c:v>
                </c:pt>
                <c:pt idx="4">
                  <c:v>0.30799175203289925</c:v>
                </c:pt>
                <c:pt idx="5">
                  <c:v>0.33961391838241406</c:v>
                </c:pt>
                <c:pt idx="6">
                  <c:v>0.37136745747033184</c:v>
                </c:pt>
                <c:pt idx="7">
                  <c:v>0.40220699586615766</c:v>
                </c:pt>
                <c:pt idx="8">
                  <c:v>0.43311203288402877</c:v>
                </c:pt>
                <c:pt idx="9">
                  <c:v>0.46320325118472361</c:v>
                </c:pt>
                <c:pt idx="10">
                  <c:v>0.49334799214478259</c:v>
                </c:pt>
                <c:pt idx="11">
                  <c:v>0.52266277491352919</c:v>
                </c:pt>
                <c:pt idx="12">
                  <c:v>0.55202363323140635</c:v>
                </c:pt>
                <c:pt idx="13">
                  <c:v>0.58031443418068862</c:v>
                </c:pt>
                <c:pt idx="14">
                  <c:v>0.60948049241842683</c:v>
                </c:pt>
                <c:pt idx="15">
                  <c:v>0.54918281494717447</c:v>
                </c:pt>
                <c:pt idx="16">
                  <c:v>0.48793577016788831</c:v>
                </c:pt>
                <c:pt idx="17">
                  <c:v>0.42705461618085711</c:v>
                </c:pt>
                <c:pt idx="18">
                  <c:v>0.36593725739279592</c:v>
                </c:pt>
                <c:pt idx="19">
                  <c:v>0.30502257629397961</c:v>
                </c:pt>
                <c:pt idx="20">
                  <c:v>0.24400779720457799</c:v>
                </c:pt>
                <c:pt idx="21">
                  <c:v>0.18303419038504046</c:v>
                </c:pt>
                <c:pt idx="22">
                  <c:v>0.12197936828996861</c:v>
                </c:pt>
                <c:pt idx="23">
                  <c:v>6.0977551360140873E-2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'dimless-triangle-fix'!$L$11:$L$12</c:f>
              <c:strCache>
                <c:ptCount val="1"/>
                <c:pt idx="0">
                  <c:v>3 y*(xj*,t=0,0012 )</c:v>
                </c:pt>
              </c:strCache>
            </c:strRef>
          </c:tx>
          <c:spPr>
            <a:ln w="12700">
              <a:solidFill>
                <a:srgbClr val="007456"/>
              </a:solidFill>
            </a:ln>
          </c:spPr>
          <c:marker>
            <c:symbol val="plus"/>
            <c:size val="7"/>
            <c:spPr>
              <a:noFill/>
              <a:ln w="9525">
                <a:solidFill>
                  <a:srgbClr val="007456"/>
                </a:solidFill>
              </a:ln>
            </c:spPr>
          </c:marker>
          <c:xVal>
            <c:numRef>
              <c:f>'dimless-triangle-fix'!$E$13:$E$37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'dimless-triangle-fix'!$L$13:$L$37</c:f>
              <c:numCache>
                <c:formatCode>#,##0.00000</c:formatCode>
                <c:ptCount val="25"/>
                <c:pt idx="0">
                  <c:v>0</c:v>
                </c:pt>
                <c:pt idx="1">
                  <c:v>-5.3286176409898307E-2</c:v>
                </c:pt>
                <c:pt idx="2">
                  <c:v>-0.10688042901445374</c:v>
                </c:pt>
                <c:pt idx="3">
                  <c:v>-0.15978117302081965</c:v>
                </c:pt>
                <c:pt idx="4">
                  <c:v>-0.21439856687756201</c:v>
                </c:pt>
                <c:pt idx="5">
                  <c:v>-0.18481790016001254</c:v>
                </c:pt>
                <c:pt idx="6">
                  <c:v>-0.15323735464566043</c:v>
                </c:pt>
                <c:pt idx="7">
                  <c:v>-0.12337566273261974</c:v>
                </c:pt>
                <c:pt idx="8">
                  <c:v>-9.2915760984561002E-2</c:v>
                </c:pt>
                <c:pt idx="9">
                  <c:v>-6.3681600773890984E-2</c:v>
                </c:pt>
                <c:pt idx="10">
                  <c:v>-3.4091104232358185E-2</c:v>
                </c:pt>
                <c:pt idx="11">
                  <c:v>-5.594263822044295E-3</c:v>
                </c:pt>
                <c:pt idx="12">
                  <c:v>2.3191946108990388E-2</c:v>
                </c:pt>
                <c:pt idx="13">
                  <c:v>5.091393954499944E-2</c:v>
                </c:pt>
                <c:pt idx="14">
                  <c:v>7.8924095265101371E-2</c:v>
                </c:pt>
                <c:pt idx="15">
                  <c:v>0.10585671805439804</c:v>
                </c:pt>
                <c:pt idx="16">
                  <c:v>0.13310946266723669</c:v>
                </c:pt>
                <c:pt idx="17">
                  <c:v>0.15916782662439397</c:v>
                </c:pt>
                <c:pt idx="18">
                  <c:v>0.18580298984252905</c:v>
                </c:pt>
                <c:pt idx="19">
                  <c:v>0.21073927488635461</c:v>
                </c:pt>
                <c:pt idx="20">
                  <c:v>0.23758948069004163</c:v>
                </c:pt>
                <c:pt idx="21">
                  <c:v>0.17925596225864746</c:v>
                </c:pt>
                <c:pt idx="22">
                  <c:v>0.11914573998668115</c:v>
                </c:pt>
                <c:pt idx="23">
                  <c:v>5.9705893618416502E-2</c:v>
                </c:pt>
                <c:pt idx="24">
                  <c:v>0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'dimless-triangle-fix'!$M$11:$M$12</c:f>
              <c:strCache>
                <c:ptCount val="1"/>
                <c:pt idx="0">
                  <c:v>4 y*(xj*,t=0,0019 )</c:v>
                </c:pt>
              </c:strCache>
            </c:strRef>
          </c:tx>
          <c:spPr>
            <a:ln w="12700"/>
          </c:spPr>
          <c:marker>
            <c:symbol val="circle"/>
            <c:size val="3"/>
            <c:spPr>
              <a:noFill/>
              <a:ln w="6350">
                <a:solidFill>
                  <a:schemeClr val="accent4">
                    <a:lumMod val="75000"/>
                  </a:schemeClr>
                </a:solidFill>
              </a:ln>
            </c:spPr>
          </c:marker>
          <c:xVal>
            <c:numRef>
              <c:f>'dimless-triangle-fix'!$E$13:$E$37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'dimless-triangle-fix'!$M$13:$M$37</c:f>
              <c:numCache>
                <c:formatCode>#,##0.00000</c:formatCode>
                <c:ptCount val="25"/>
                <c:pt idx="0">
                  <c:v>0</c:v>
                </c:pt>
                <c:pt idx="1">
                  <c:v>-5.2192859498399594E-2</c:v>
                </c:pt>
                <c:pt idx="2">
                  <c:v>-0.10435559912777422</c:v>
                </c:pt>
                <c:pt idx="3">
                  <c:v>-0.15644298000268891</c:v>
                </c:pt>
                <c:pt idx="4">
                  <c:v>-0.20865337904779718</c:v>
                </c:pt>
                <c:pt idx="5">
                  <c:v>-0.26073757042159573</c:v>
                </c:pt>
                <c:pt idx="6">
                  <c:v>-0.31310473183807902</c:v>
                </c:pt>
                <c:pt idx="7">
                  <c:v>-0.3649928471744901</c:v>
                </c:pt>
                <c:pt idx="8">
                  <c:v>-0.41755565297474473</c:v>
                </c:pt>
                <c:pt idx="9">
                  <c:v>-0.46896993335127291</c:v>
                </c:pt>
                <c:pt idx="10">
                  <c:v>-0.52296776211995721</c:v>
                </c:pt>
                <c:pt idx="11">
                  <c:v>-0.49705624599140991</c:v>
                </c:pt>
                <c:pt idx="12">
                  <c:v>-0.46808449105429462</c:v>
                </c:pt>
                <c:pt idx="13">
                  <c:v>-0.44142404053072776</c:v>
                </c:pt>
                <c:pt idx="14">
                  <c:v>-0.41370000239490068</c:v>
                </c:pt>
                <c:pt idx="15">
                  <c:v>-0.38764265580615004</c:v>
                </c:pt>
                <c:pt idx="16">
                  <c:v>-0.36081342290903345</c:v>
                </c:pt>
                <c:pt idx="17">
                  <c:v>-0.33548561890347184</c:v>
                </c:pt>
                <c:pt idx="18">
                  <c:v>-0.30934513548454928</c:v>
                </c:pt>
                <c:pt idx="19">
                  <c:v>-0.28497384122778818</c:v>
                </c:pt>
                <c:pt idx="20">
                  <c:v>-0.25940938348916653</c:v>
                </c:pt>
                <c:pt idx="21">
                  <c:v>-0.23632909492495824</c:v>
                </c:pt>
                <c:pt idx="22">
                  <c:v>-0.2098661902202823</c:v>
                </c:pt>
                <c:pt idx="23">
                  <c:v>-0.10399497038705016</c:v>
                </c:pt>
                <c:pt idx="24">
                  <c:v>0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'dimless-triangle-fix'!$N$11:$N$12</c:f>
              <c:strCache>
                <c:ptCount val="1"/>
                <c:pt idx="0">
                  <c:v>5 y*(xj*,t=0,0025 )</c:v>
                </c:pt>
              </c:strCache>
            </c:strRef>
          </c:tx>
          <c:spPr>
            <a:ln w="15875" cmpd="sng">
              <a:solidFill>
                <a:schemeClr val="accent2">
                  <a:lumMod val="50000"/>
                </a:schemeClr>
              </a:solidFill>
              <a:prstDash val="solid"/>
            </a:ln>
          </c:spPr>
          <c:marker>
            <c:symbol val="square"/>
            <c:size val="4"/>
            <c:spPr>
              <a:noFill/>
              <a:ln w="6350"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'dimless-triangle-fix'!$E$13:$E$37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'dimless-triangle-fix'!$N$13:$N$37</c:f>
              <c:numCache>
                <c:formatCode>#,##0.00000</c:formatCode>
                <c:ptCount val="25"/>
                <c:pt idx="0">
                  <c:v>0</c:v>
                </c:pt>
                <c:pt idx="1">
                  <c:v>-5.1072572712525473E-2</c:v>
                </c:pt>
                <c:pt idx="2">
                  <c:v>-0.1021513938859967</c:v>
                </c:pt>
                <c:pt idx="3">
                  <c:v>-0.15323035794553369</c:v>
                </c:pt>
                <c:pt idx="4">
                  <c:v>-0.20430350296370575</c:v>
                </c:pt>
                <c:pt idx="5">
                  <c:v>-0.25538151155718714</c:v>
                </c:pt>
                <c:pt idx="6">
                  <c:v>-0.30646088489190199</c:v>
                </c:pt>
                <c:pt idx="7">
                  <c:v>-0.35754021739278236</c:v>
                </c:pt>
                <c:pt idx="8">
                  <c:v>-0.40861938022788652</c:v>
                </c:pt>
                <c:pt idx="9">
                  <c:v>-0.45970916633373121</c:v>
                </c:pt>
                <c:pt idx="10">
                  <c:v>-0.51078758123691059</c:v>
                </c:pt>
                <c:pt idx="11">
                  <c:v>-0.56187429032649749</c:v>
                </c:pt>
                <c:pt idx="12">
                  <c:v>-0.6129593617989284</c:v>
                </c:pt>
                <c:pt idx="13">
                  <c:v>-0.66406928988518843</c:v>
                </c:pt>
                <c:pt idx="14">
                  <c:v>-0.71513069545331809</c:v>
                </c:pt>
                <c:pt idx="15">
                  <c:v>-0.76629400203445441</c:v>
                </c:pt>
                <c:pt idx="16">
                  <c:v>-0.8170851389254753</c:v>
                </c:pt>
                <c:pt idx="17">
                  <c:v>-0.71521871682716431</c:v>
                </c:pt>
                <c:pt idx="18">
                  <c:v>-0.61298206968301616</c:v>
                </c:pt>
                <c:pt idx="19">
                  <c:v>-0.51083692509582224</c:v>
                </c:pt>
                <c:pt idx="20">
                  <c:v>-0.40865399426819632</c:v>
                </c:pt>
                <c:pt idx="21">
                  <c:v>-0.30649530445791268</c:v>
                </c:pt>
                <c:pt idx="22">
                  <c:v>-0.2043276191671507</c:v>
                </c:pt>
                <c:pt idx="23">
                  <c:v>-0.10216620303304405</c:v>
                </c:pt>
                <c:pt idx="24">
                  <c:v>0</c:v>
                </c:pt>
              </c:numCache>
            </c:numRef>
          </c:yVal>
          <c:smooth val="1"/>
        </c:ser>
        <c:ser>
          <c:idx val="5"/>
          <c:order val="6"/>
          <c:tx>
            <c:strRef>
              <c:f>'dimless-triangle-fix'!$O$11:$O$12</c:f>
              <c:strCache>
                <c:ptCount val="1"/>
                <c:pt idx="0">
                  <c:v>6 y*(xj*,t=0,0031 )</c:v>
                </c:pt>
              </c:strCache>
            </c:strRef>
          </c:tx>
          <c:spPr>
            <a:ln w="12700"/>
          </c:spPr>
          <c:marker>
            <c:symbol val="triangle"/>
            <c:size val="4"/>
            <c:spPr>
              <a:noFill/>
              <a:ln w="6350"/>
            </c:spPr>
          </c:marker>
          <c:xVal>
            <c:numRef>
              <c:f>'dimless-triangle-fix'!$E$13:$E$37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'dimless-triangle-fix'!$O$13:$O$37</c:f>
              <c:numCache>
                <c:formatCode>#,##0.00000</c:formatCode>
                <c:ptCount val="25"/>
                <c:pt idx="0">
                  <c:v>0</c:v>
                </c:pt>
                <c:pt idx="1">
                  <c:v>-5.0081466450036645E-2</c:v>
                </c:pt>
                <c:pt idx="2">
                  <c:v>-0.10015675904570659</c:v>
                </c:pt>
                <c:pt idx="3">
                  <c:v>-0.15036210540671249</c:v>
                </c:pt>
                <c:pt idx="4">
                  <c:v>-0.20036698818933374</c:v>
                </c:pt>
                <c:pt idx="5">
                  <c:v>-0.25062181415534629</c:v>
                </c:pt>
                <c:pt idx="6">
                  <c:v>-0.30043086034464683</c:v>
                </c:pt>
                <c:pt idx="7">
                  <c:v>-0.35095523225543823</c:v>
                </c:pt>
                <c:pt idx="8">
                  <c:v>-0.40042738215897555</c:v>
                </c:pt>
                <c:pt idx="9">
                  <c:v>-0.45172989302447436</c:v>
                </c:pt>
                <c:pt idx="10">
                  <c:v>-0.4987366521758515</c:v>
                </c:pt>
                <c:pt idx="11">
                  <c:v>-0.4726485667989086</c:v>
                </c:pt>
                <c:pt idx="12">
                  <c:v>-0.45093190816484557</c:v>
                </c:pt>
                <c:pt idx="13">
                  <c:v>-0.42606102354932202</c:v>
                </c:pt>
                <c:pt idx="14">
                  <c:v>-0.40293663471750335</c:v>
                </c:pt>
                <c:pt idx="15">
                  <c:v>-0.37756329106739278</c:v>
                </c:pt>
                <c:pt idx="16">
                  <c:v>-0.35354119642188042</c:v>
                </c:pt>
                <c:pt idx="17">
                  <c:v>-0.32745170242543786</c:v>
                </c:pt>
                <c:pt idx="18">
                  <c:v>-0.30278097119573921</c:v>
                </c:pt>
                <c:pt idx="19">
                  <c:v>-0.27569881930071805</c:v>
                </c:pt>
                <c:pt idx="20">
                  <c:v>-0.25058448338741418</c:v>
                </c:pt>
                <c:pt idx="21">
                  <c:v>-0.22201245627926963</c:v>
                </c:pt>
                <c:pt idx="22">
                  <c:v>-0.1983105426996668</c:v>
                </c:pt>
                <c:pt idx="23">
                  <c:v>-0.10076047285118375</c:v>
                </c:pt>
                <c:pt idx="24">
                  <c:v>0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'dimless-triangle-fix'!$P$11:$P$12</c:f>
              <c:strCache>
                <c:ptCount val="1"/>
                <c:pt idx="0">
                  <c:v>7 y*(xj*,t=0,0037 )</c:v>
                </c:pt>
              </c:strCache>
            </c:strRef>
          </c:tx>
          <c:spPr>
            <a:ln w="12700">
              <a:solidFill>
                <a:schemeClr val="tx1"/>
              </a:solidFill>
              <a:prstDash val="lgDash"/>
            </a:ln>
          </c:spPr>
          <c:marker>
            <c:symbol val="triangle"/>
            <c:size val="4"/>
            <c:spPr>
              <a:noFill/>
              <a:ln w="6350">
                <a:solidFill>
                  <a:srgbClr val="0070C0"/>
                </a:solidFill>
              </a:ln>
            </c:spPr>
          </c:marker>
          <c:xVal>
            <c:numRef>
              <c:f>'dimless-triangle-fix'!$E$13:$E$37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'dimless-triangle-fix'!$P$13:$P$37</c:f>
              <c:numCache>
                <c:formatCode>#,##0.00000</c:formatCode>
                <c:ptCount val="25"/>
                <c:pt idx="0">
                  <c:v>0</c:v>
                </c:pt>
                <c:pt idx="1">
                  <c:v>-4.9401306785234342E-2</c:v>
                </c:pt>
                <c:pt idx="2">
                  <c:v>-9.8089697627276207E-2</c:v>
                </c:pt>
                <c:pt idx="3">
                  <c:v>-0.1485189951448127</c:v>
                </c:pt>
                <c:pt idx="4">
                  <c:v>-0.19428510916438479</c:v>
                </c:pt>
                <c:pt idx="5">
                  <c:v>-0.17044070317150362</c:v>
                </c:pt>
                <c:pt idx="6">
                  <c:v>-0.15165575141609033</c:v>
                </c:pt>
                <c:pt idx="7">
                  <c:v>-0.1293269124778714</c:v>
                </c:pt>
                <c:pt idx="8">
                  <c:v>-0.10899645437326191</c:v>
                </c:pt>
                <c:pt idx="9">
                  <c:v>-8.6296864491900147E-2</c:v>
                </c:pt>
                <c:pt idx="10">
                  <c:v>-6.499966786060149E-2</c:v>
                </c:pt>
                <c:pt idx="11">
                  <c:v>-4.1667389414866883E-2</c:v>
                </c:pt>
                <c:pt idx="12">
                  <c:v>-1.9543569295766949E-2</c:v>
                </c:pt>
                <c:pt idx="13">
                  <c:v>4.5285332911474763E-3</c:v>
                </c:pt>
                <c:pt idx="14">
                  <c:v>2.7385860918491892E-2</c:v>
                </c:pt>
                <c:pt idx="15">
                  <c:v>5.2264989435518681E-2</c:v>
                </c:pt>
                <c:pt idx="16">
                  <c:v>7.5760090820060452E-2</c:v>
                </c:pt>
                <c:pt idx="17">
                  <c:v>0.10164406692353015</c:v>
                </c:pt>
                <c:pt idx="18">
                  <c:v>0.12547181893754983</c:v>
                </c:pt>
                <c:pt idx="19">
                  <c:v>0.15301200133425635</c:v>
                </c:pt>
                <c:pt idx="20">
                  <c:v>0.17473901570174602</c:v>
                </c:pt>
                <c:pt idx="21">
                  <c:v>0.12874732930560734</c:v>
                </c:pt>
                <c:pt idx="22">
                  <c:v>8.6654832310811655E-2</c:v>
                </c:pt>
                <c:pt idx="23">
                  <c:v>4.3020540337085342E-2</c:v>
                </c:pt>
                <c:pt idx="24">
                  <c:v>0</c:v>
                </c:pt>
              </c:numCache>
            </c:numRef>
          </c:yVal>
          <c:smooth val="1"/>
        </c:ser>
        <c:ser>
          <c:idx val="7"/>
          <c:order val="8"/>
          <c:tx>
            <c:strRef>
              <c:f>'dimless-triangle-fix'!$Q$11:$Q$12</c:f>
              <c:strCache>
                <c:ptCount val="1"/>
                <c:pt idx="0">
                  <c:v>8 y*(xj*,t=0,0044 )</c:v>
                </c:pt>
              </c:strCache>
            </c:strRef>
          </c:tx>
          <c:spPr>
            <a:ln w="12700">
              <a:solidFill>
                <a:srgbClr val="0A8C48"/>
              </a:solidFill>
            </a:ln>
          </c:spPr>
          <c:marker>
            <c:symbol val="triangle"/>
            <c:size val="4"/>
            <c:spPr>
              <a:noFill/>
              <a:ln w="6350">
                <a:solidFill>
                  <a:srgbClr val="007456"/>
                </a:solidFill>
              </a:ln>
            </c:spPr>
          </c:marker>
          <c:xVal>
            <c:numRef>
              <c:f>'dimless-triangle-fix'!$E$13:$E$37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'dimless-triangle-fix'!$Q$13:$Q$37</c:f>
              <c:numCache>
                <c:formatCode>#,##0.00000</c:formatCode>
                <c:ptCount val="25"/>
                <c:pt idx="0">
                  <c:v>0</c:v>
                </c:pt>
                <c:pt idx="1">
                  <c:v>8.4260874763688487E-2</c:v>
                </c:pt>
                <c:pt idx="2">
                  <c:v>0.1717979017346942</c:v>
                </c:pt>
                <c:pt idx="3">
                  <c:v>0.19596928252429915</c:v>
                </c:pt>
                <c:pt idx="4">
                  <c:v>0.21307476164231268</c:v>
                </c:pt>
                <c:pt idx="5">
                  <c:v>0.23460697826009941</c:v>
                </c:pt>
                <c:pt idx="6">
                  <c:v>0.2534885973811184</c:v>
                </c:pt>
                <c:pt idx="7">
                  <c:v>0.27534897752895149</c:v>
                </c:pt>
                <c:pt idx="8">
                  <c:v>0.2952481836639041</c:v>
                </c:pt>
                <c:pt idx="9">
                  <c:v>0.31774120488421487</c:v>
                </c:pt>
                <c:pt idx="10">
                  <c:v>0.33836019072230678</c:v>
                </c:pt>
                <c:pt idx="11">
                  <c:v>0.36174470007965287</c:v>
                </c:pt>
                <c:pt idx="12">
                  <c:v>0.38276747733820654</c:v>
                </c:pt>
                <c:pt idx="13">
                  <c:v>0.40789032946730974</c:v>
                </c:pt>
                <c:pt idx="14">
                  <c:v>0.42647129576707976</c:v>
                </c:pt>
                <c:pt idx="15">
                  <c:v>0.38084584124690679</c:v>
                </c:pt>
                <c:pt idx="16">
                  <c:v>0.33973489408638108</c:v>
                </c:pt>
                <c:pt idx="17">
                  <c:v>0.29658618597587988</c:v>
                </c:pt>
                <c:pt idx="18">
                  <c:v>0.25467202210281903</c:v>
                </c:pt>
                <c:pt idx="19">
                  <c:v>0.21191253890121883</c:v>
                </c:pt>
                <c:pt idx="20">
                  <c:v>0.16971029350556438</c:v>
                </c:pt>
                <c:pt idx="21">
                  <c:v>0.12714372403545743</c:v>
                </c:pt>
                <c:pt idx="22">
                  <c:v>8.4865599909454151E-2</c:v>
                </c:pt>
                <c:pt idx="23">
                  <c:v>4.2407431466033214E-2</c:v>
                </c:pt>
                <c:pt idx="24">
                  <c:v>0</c:v>
                </c:pt>
              </c:numCache>
            </c:numRef>
          </c:yVal>
          <c:smooth val="1"/>
        </c:ser>
        <c:ser>
          <c:idx val="8"/>
          <c:order val="9"/>
          <c:tx>
            <c:strRef>
              <c:f>'dimless-triangle-fix'!$R$11:$R$12</c:f>
              <c:strCache>
                <c:ptCount val="1"/>
                <c:pt idx="0">
                  <c:v>9 y*(xj*,t=0,0050 )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triangle"/>
            <c:size val="5"/>
            <c:spPr>
              <a:noFill/>
              <a:ln w="6350">
                <a:solidFill>
                  <a:schemeClr val="accent2">
                    <a:lumMod val="75000"/>
                  </a:schemeClr>
                </a:solidFill>
              </a:ln>
            </c:spPr>
          </c:marker>
          <c:xVal>
            <c:numRef>
              <c:f>'dimless-triangle-fix'!$E$13:$E$37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'dimless-triangle-fix'!$R$13:$R$37</c:f>
              <c:numCache>
                <c:formatCode>#,##0.00000</c:formatCode>
                <c:ptCount val="25"/>
                <c:pt idx="0">
                  <c:v>0</c:v>
                </c:pt>
                <c:pt idx="1">
                  <c:v>8.3505748290040302E-2</c:v>
                </c:pt>
                <c:pt idx="2">
                  <c:v>0.16700277271888539</c:v>
                </c:pt>
                <c:pt idx="3">
                  <c:v>0.25052335954537464</c:v>
                </c:pt>
                <c:pt idx="4">
                  <c:v>0.33400750759920184</c:v>
                </c:pt>
                <c:pt idx="5">
                  <c:v>0.4175597960258407</c:v>
                </c:pt>
                <c:pt idx="6">
                  <c:v>0.50098894639693348</c:v>
                </c:pt>
                <c:pt idx="7">
                  <c:v>0.58472031572159988</c:v>
                </c:pt>
                <c:pt idx="8">
                  <c:v>0.66724584522360442</c:v>
                </c:pt>
                <c:pt idx="9">
                  <c:v>0.62646303560480288</c:v>
                </c:pt>
                <c:pt idx="10">
                  <c:v>0.58446986528928357</c:v>
                </c:pt>
                <c:pt idx="11">
                  <c:v>0.5427809891058657</c:v>
                </c:pt>
                <c:pt idx="12">
                  <c:v>0.50097069497970725</c:v>
                </c:pt>
                <c:pt idx="13">
                  <c:v>0.45923676915272393</c:v>
                </c:pt>
                <c:pt idx="14">
                  <c:v>0.41745763084004422</c:v>
                </c:pt>
                <c:pt idx="15">
                  <c:v>0.37571173388549978</c:v>
                </c:pt>
                <c:pt idx="16">
                  <c:v>0.33395172376759508</c:v>
                </c:pt>
                <c:pt idx="17">
                  <c:v>0.29220509472174927</c:v>
                </c:pt>
                <c:pt idx="18">
                  <c:v>0.25045037419022448</c:v>
                </c:pt>
                <c:pt idx="19">
                  <c:v>0.20871018283933374</c:v>
                </c:pt>
                <c:pt idx="20">
                  <c:v>0.1669662227408921</c:v>
                </c:pt>
                <c:pt idx="21">
                  <c:v>0.12522527913660847</c:v>
                </c:pt>
                <c:pt idx="22">
                  <c:v>8.3479410931583814E-2</c:v>
                </c:pt>
                <c:pt idx="23">
                  <c:v>4.1738263593894182E-2</c:v>
                </c:pt>
                <c:pt idx="24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376448"/>
        <c:axId val="130378752"/>
      </c:scatterChart>
      <c:valAx>
        <c:axId val="130376448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 i="1"/>
                  <a:t>x/l</a:t>
                </a:r>
              </a:p>
            </c:rich>
          </c:tx>
          <c:layout>
            <c:manualLayout>
              <c:xMode val="edge"/>
              <c:yMode val="edge"/>
              <c:x val="0.71715633055220851"/>
              <c:y val="0.63336713373174658"/>
            </c:manualLayout>
          </c:layout>
          <c:overlay val="0"/>
          <c:spPr>
            <a:solidFill>
              <a:schemeClr val="bg1"/>
            </a:solidFill>
          </c:spPr>
        </c:title>
        <c:numFmt formatCode="0.00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30378752"/>
        <c:crosses val="autoZero"/>
        <c:crossBetween val="midCat"/>
        <c:majorUnit val="8.3333000000000018E-2"/>
        <c:minorUnit val="4.1666660000000015E-2"/>
      </c:valAx>
      <c:valAx>
        <c:axId val="130378752"/>
        <c:scaling>
          <c:orientation val="minMax"/>
          <c:max val="1.1000000000000001"/>
          <c:min val="-1.1000000000000001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0" vert="horz"/>
              <a:lstStyle/>
              <a:p>
                <a:pPr>
                  <a:defRPr sz="1100" b="1"/>
                </a:pPr>
                <a:r>
                  <a:rPr lang="de-DE" sz="1100" b="1"/>
                  <a:t>y/y</a:t>
                </a:r>
                <a:r>
                  <a:rPr lang="de-DE" sz="800" b="1"/>
                  <a:t>max</a:t>
                </a:r>
              </a:p>
            </c:rich>
          </c:tx>
          <c:layout>
            <c:manualLayout>
              <c:xMode val="edge"/>
              <c:yMode val="edge"/>
              <c:x val="6.5818040386080773E-2"/>
              <c:y val="0.15384009691285563"/>
            </c:manualLayout>
          </c:layout>
          <c:overlay val="0"/>
          <c:spPr>
            <a:solidFill>
              <a:schemeClr val="bg1"/>
            </a:solidFill>
          </c:spPr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30376448"/>
        <c:crosses val="autoZero"/>
        <c:crossBetween val="midCat"/>
        <c:majorUnit val="0.1"/>
        <c:minorUnit val="5.000000000000001E-2"/>
      </c:valAx>
    </c:plotArea>
    <c:legend>
      <c:legendPos val="r"/>
      <c:layout>
        <c:manualLayout>
          <c:xMode val="edge"/>
          <c:yMode val="edge"/>
          <c:x val="0.74100005747456754"/>
          <c:y val="0.22092380455645361"/>
          <c:w val="0.23603463800601568"/>
          <c:h val="0.62171896584209285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n-US" sz="1000" b="1"/>
              <a:t>Schwingungsverlauf</a:t>
            </a:r>
            <a:r>
              <a:rPr lang="en-US" sz="1000" b="1" baseline="0"/>
              <a:t> für y=f(</a:t>
            </a:r>
            <a:r>
              <a:rPr lang="en-US" sz="1000" b="1"/>
              <a:t>xj*=xj/l=0,5, t</a:t>
            </a:r>
            <a:r>
              <a:rPr lang="en-US" sz="1000" b="0"/>
              <a:t>)</a:t>
            </a:r>
          </a:p>
        </c:rich>
      </c:tx>
      <c:layout>
        <c:manualLayout>
          <c:xMode val="edge"/>
          <c:yMode val="edge"/>
          <c:x val="0.227691036371578"/>
          <c:y val="9.248551545746103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005734832278899E-2"/>
          <c:y val="0.10913909821524802"/>
          <c:w val="0.78671695881228709"/>
          <c:h val="0.82613123621820173"/>
        </c:manualLayout>
      </c:layout>
      <c:scatterChart>
        <c:scatterStyle val="smoothMarker"/>
        <c:varyColors val="1"/>
        <c:ser>
          <c:idx val="0"/>
          <c:order val="0"/>
          <c:tx>
            <c:v>Dreieck</c:v>
          </c:tx>
          <c:spPr>
            <a:ln w="12700">
              <a:solidFill>
                <a:srgbClr val="FF0000"/>
              </a:solidFill>
            </a:ln>
          </c:spPr>
          <c:marker>
            <c:symbol val="circ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'dimless-triangle-fix'!$J$12:$AM$12</c:f>
              <c:numCache>
                <c:formatCode>"y*(xj*,t="0.0000\ ")"</c:formatCode>
                <c:ptCount val="30"/>
                <c:pt idx="0">
                  <c:v>0</c:v>
                </c:pt>
                <c:pt idx="1">
                  <c:v>6.2203347864156608E-4</c:v>
                </c:pt>
                <c:pt idx="2">
                  <c:v>1.2440669572831322E-3</c:v>
                </c:pt>
                <c:pt idx="3">
                  <c:v>1.8661004359246981E-3</c:v>
                </c:pt>
                <c:pt idx="4">
                  <c:v>2.4881339145662643E-3</c:v>
                </c:pt>
                <c:pt idx="5">
                  <c:v>3.1101673932078305E-3</c:v>
                </c:pt>
                <c:pt idx="6">
                  <c:v>3.7322008718493963E-3</c:v>
                </c:pt>
                <c:pt idx="7">
                  <c:v>4.3542343504909629E-3</c:v>
                </c:pt>
                <c:pt idx="8">
                  <c:v>4.9762678291325286E-3</c:v>
                </c:pt>
                <c:pt idx="9">
                  <c:v>5.5983013077740944E-3</c:v>
                </c:pt>
                <c:pt idx="10">
                  <c:v>6.220334786415661E-3</c:v>
                </c:pt>
                <c:pt idx="11">
                  <c:v>6.8423682650572267E-3</c:v>
                </c:pt>
                <c:pt idx="12">
                  <c:v>7.4644017436987925E-3</c:v>
                </c:pt>
                <c:pt idx="13">
                  <c:v>8.0864352223403591E-3</c:v>
                </c:pt>
                <c:pt idx="14">
                  <c:v>8.7084687009819257E-3</c:v>
                </c:pt>
                <c:pt idx="15">
                  <c:v>9.3305021796234906E-3</c:v>
                </c:pt>
                <c:pt idx="16">
                  <c:v>9.9525356582650572E-3</c:v>
                </c:pt>
                <c:pt idx="17">
                  <c:v>1.0574569136906624E-2</c:v>
                </c:pt>
                <c:pt idx="18">
                  <c:v>1.1196602615548189E-2</c:v>
                </c:pt>
                <c:pt idx="19">
                  <c:v>1.1818636094189755E-2</c:v>
                </c:pt>
                <c:pt idx="20">
                  <c:v>1.2440669572831322E-2</c:v>
                </c:pt>
                <c:pt idx="21">
                  <c:v>1.3062703051472887E-2</c:v>
                </c:pt>
                <c:pt idx="22">
                  <c:v>1.3684736530114453E-2</c:v>
                </c:pt>
                <c:pt idx="23">
                  <c:v>1.430677000875602E-2</c:v>
                </c:pt>
                <c:pt idx="24">
                  <c:v>1.4928803487397585E-2</c:v>
                </c:pt>
                <c:pt idx="25">
                  <c:v>1.5550836966039152E-2</c:v>
                </c:pt>
                <c:pt idx="26">
                  <c:v>1.6172870444680718E-2</c:v>
                </c:pt>
                <c:pt idx="27">
                  <c:v>1.6794903923322283E-2</c:v>
                </c:pt>
                <c:pt idx="28">
                  <c:v>1.7416937401963851E-2</c:v>
                </c:pt>
                <c:pt idx="29">
                  <c:v>1.8038970880605416E-2</c:v>
                </c:pt>
              </c:numCache>
            </c:numRef>
          </c:xVal>
          <c:yVal>
            <c:numRef>
              <c:f>'dimless-triangle-fix'!$J$25:$AM$25</c:f>
              <c:numCache>
                <c:formatCode>#,##0.00000</c:formatCode>
                <c:ptCount val="30"/>
                <c:pt idx="0">
                  <c:v>0.75000000000000056</c:v>
                </c:pt>
                <c:pt idx="1">
                  <c:v>0.55202363323140635</c:v>
                </c:pt>
                <c:pt idx="2">
                  <c:v>2.3191946108990388E-2</c:v>
                </c:pt>
                <c:pt idx="3">
                  <c:v>-0.46808449105429462</c:v>
                </c:pt>
                <c:pt idx="4">
                  <c:v>-0.6129593617989284</c:v>
                </c:pt>
                <c:pt idx="5">
                  <c:v>-0.45093190816484557</c:v>
                </c:pt>
                <c:pt idx="6">
                  <c:v>-1.9543569295766949E-2</c:v>
                </c:pt>
                <c:pt idx="7">
                  <c:v>0.38276747733820654</c:v>
                </c:pt>
                <c:pt idx="8">
                  <c:v>0.50097069497970725</c:v>
                </c:pt>
                <c:pt idx="9">
                  <c:v>0.36834209786582006</c:v>
                </c:pt>
                <c:pt idx="10">
                  <c:v>1.6446683090869212E-2</c:v>
                </c:pt>
                <c:pt idx="11">
                  <c:v>-0.31301808363441114</c:v>
                </c:pt>
                <c:pt idx="12">
                  <c:v>-0.40945264571968482</c:v>
                </c:pt>
                <c:pt idx="13">
                  <c:v>-0.30086303063618258</c:v>
                </c:pt>
                <c:pt idx="14">
                  <c:v>-1.3818957685802765E-2</c:v>
                </c:pt>
                <c:pt idx="15">
                  <c:v>0.25600050612927028</c:v>
                </c:pt>
                <c:pt idx="16">
                  <c:v>0.33466213331315303</c:v>
                </c:pt>
                <c:pt idx="17">
                  <c:v>0.24572791923943765</c:v>
                </c:pt>
                <c:pt idx="18">
                  <c:v>1.1591127936680436E-2</c:v>
                </c:pt>
                <c:pt idx="19">
                  <c:v>-0.20939321402327815</c:v>
                </c:pt>
                <c:pt idx="20">
                  <c:v>-0.2735407931450059</c:v>
                </c:pt>
                <c:pt idx="21">
                  <c:v>-0.20067848612519842</c:v>
                </c:pt>
                <c:pt idx="22">
                  <c:v>-9.7045690377439934E-3</c:v>
                </c:pt>
                <c:pt idx="23">
                  <c:v>0.1712962535453563</c:v>
                </c:pt>
                <c:pt idx="24">
                  <c:v>0.22358960596641836</c:v>
                </c:pt>
                <c:pt idx="25">
                  <c:v>0.16387081366445183</c:v>
                </c:pt>
                <c:pt idx="26">
                  <c:v>8.1094025211355079E-3</c:v>
                </c:pt>
                <c:pt idx="27">
                  <c:v>-0.14015516890553159</c:v>
                </c:pt>
                <c:pt idx="28">
                  <c:v>-0.18276652462393517</c:v>
                </c:pt>
                <c:pt idx="29">
                  <c:v>-0.13379880599889363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403328"/>
        <c:axId val="130413696"/>
      </c:scatterChart>
      <c:valAx>
        <c:axId val="130403328"/>
        <c:scaling>
          <c:orientation val="minMax"/>
          <c:max val="1.2000000000000002E-2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numFmt formatCode="#,##0.00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30413696"/>
        <c:crosses val="autoZero"/>
        <c:crossBetween val="midCat"/>
        <c:majorUnit val="2.0000000000000005E-3"/>
        <c:minorUnit val="1.0000000000000002E-3"/>
      </c:valAx>
      <c:valAx>
        <c:axId val="130413696"/>
        <c:scaling>
          <c:orientation val="minMax"/>
          <c:max val="1"/>
          <c:min val="-0.8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numFmt formatCode="#,##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30403328"/>
        <c:crosses val="autoZero"/>
        <c:crossBetween val="midCat"/>
        <c:majorUnit val="0.1"/>
        <c:minorUnit val="5.000000000000001E-2"/>
      </c:valAx>
    </c:plotArea>
    <c:legend>
      <c:legendPos val="r"/>
      <c:layout>
        <c:manualLayout>
          <c:xMode val="edge"/>
          <c:yMode val="edge"/>
          <c:x val="0.91989180863481945"/>
          <c:y val="5.9826190291350875E-2"/>
          <c:w val="7.6903530627724911E-2"/>
          <c:h val="0.85993225460947931"/>
        </c:manualLayout>
      </c:layout>
      <c:overlay val="0"/>
      <c:txPr>
        <a:bodyPr/>
        <a:lstStyle/>
        <a:p>
          <a:pPr>
            <a:defRPr sz="4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1">
                <a:latin typeface="Arial Narrow" panose="020B0606020202030204" pitchFamily="34" charset="0"/>
              </a:defRPr>
            </a:pPr>
            <a:r>
              <a:rPr lang="en-US" sz="800" b="0" i="1">
                <a:latin typeface="Arial Narrow" panose="020B0606020202030204" pitchFamily="34" charset="0"/>
              </a:rPr>
              <a:t>Dreieck -Schwingungsverlauf  y*max=f(x/l, t),   y*(x/l=0,5, t)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98558245473971"/>
          <c:y val="0.14013156495665305"/>
          <c:w val="0.79559667541557311"/>
          <c:h val="0.80712726215877106"/>
        </c:manualLayout>
      </c:layout>
      <c:scatterChart>
        <c:scatterStyle val="smoothMarker"/>
        <c:varyColors val="0"/>
        <c:ser>
          <c:idx val="0"/>
          <c:order val="0"/>
          <c:tx>
            <c:v>y*max=f(x/l, t)</c:v>
          </c:tx>
          <c:spPr>
            <a:ln w="9525"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2"/>
            <c:spPr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xVal>
            <c:numRef>
              <c:f>'dimless-triangle-fix'!$J$42:$AM$42</c:f>
              <c:numCache>
                <c:formatCode>#,##0.00000</c:formatCode>
                <c:ptCount val="30"/>
                <c:pt idx="0">
                  <c:v>0</c:v>
                </c:pt>
                <c:pt idx="1">
                  <c:v>6.2203347864156608E-4</c:v>
                </c:pt>
                <c:pt idx="2">
                  <c:v>1.2440669572831322E-3</c:v>
                </c:pt>
                <c:pt idx="3">
                  <c:v>1.8661004359246981E-3</c:v>
                </c:pt>
                <c:pt idx="4">
                  <c:v>2.4881339145662643E-3</c:v>
                </c:pt>
                <c:pt idx="5">
                  <c:v>3.1101673932078305E-3</c:v>
                </c:pt>
                <c:pt idx="6">
                  <c:v>3.7322008718493963E-3</c:v>
                </c:pt>
                <c:pt idx="7">
                  <c:v>4.3542343504909629E-3</c:v>
                </c:pt>
                <c:pt idx="8">
                  <c:v>4.9762678291325286E-3</c:v>
                </c:pt>
                <c:pt idx="9">
                  <c:v>5.5983013077740944E-3</c:v>
                </c:pt>
                <c:pt idx="10">
                  <c:v>6.220334786415661E-3</c:v>
                </c:pt>
                <c:pt idx="11">
                  <c:v>6.8423682650572267E-3</c:v>
                </c:pt>
                <c:pt idx="12">
                  <c:v>7.4644017436987925E-3</c:v>
                </c:pt>
                <c:pt idx="13">
                  <c:v>8.0864352223403591E-3</c:v>
                </c:pt>
                <c:pt idx="14">
                  <c:v>8.7084687009819257E-3</c:v>
                </c:pt>
                <c:pt idx="15">
                  <c:v>9.3305021796234906E-3</c:v>
                </c:pt>
                <c:pt idx="16">
                  <c:v>9.9525356582650572E-3</c:v>
                </c:pt>
                <c:pt idx="17">
                  <c:v>1.0574569136906624E-2</c:v>
                </c:pt>
                <c:pt idx="18">
                  <c:v>1.1196602615548189E-2</c:v>
                </c:pt>
                <c:pt idx="19">
                  <c:v>1.1818636094189755E-2</c:v>
                </c:pt>
                <c:pt idx="20">
                  <c:v>1.2440669572831322E-2</c:v>
                </c:pt>
                <c:pt idx="21">
                  <c:v>1.3062703051472887E-2</c:v>
                </c:pt>
                <c:pt idx="22">
                  <c:v>1.3684736530114453E-2</c:v>
                </c:pt>
                <c:pt idx="23">
                  <c:v>1.430677000875602E-2</c:v>
                </c:pt>
                <c:pt idx="24">
                  <c:v>1.4928803487397585E-2</c:v>
                </c:pt>
                <c:pt idx="25">
                  <c:v>1.5550836966039152E-2</c:v>
                </c:pt>
                <c:pt idx="26">
                  <c:v>1.6172870444680718E-2</c:v>
                </c:pt>
                <c:pt idx="27">
                  <c:v>1.6794903923322283E-2</c:v>
                </c:pt>
                <c:pt idx="28">
                  <c:v>1.7416937401963851E-2</c:v>
                </c:pt>
                <c:pt idx="29">
                  <c:v>1.8038970880605416E-2</c:v>
                </c:pt>
              </c:numCache>
            </c:numRef>
          </c:xVal>
          <c:yVal>
            <c:numRef>
              <c:f>'dimless-triangle-fix'!$J$41:$AM$41</c:f>
              <c:numCache>
                <c:formatCode>#,##0.000000000000</c:formatCode>
                <c:ptCount val="30"/>
                <c:pt idx="0">
                  <c:v>1.0000000000000018</c:v>
                </c:pt>
                <c:pt idx="1">
                  <c:v>0.60948049241842683</c:v>
                </c:pt>
                <c:pt idx="2">
                  <c:v>0.23758948069004163</c:v>
                </c:pt>
                <c:pt idx="3">
                  <c:v>-0.52296776211995721</c:v>
                </c:pt>
                <c:pt idx="4">
                  <c:v>-0.8170851389254753</c:v>
                </c:pt>
                <c:pt idx="5">
                  <c:v>-0.4987366521758515</c:v>
                </c:pt>
                <c:pt idx="6">
                  <c:v>-0.19428510916438479</c:v>
                </c:pt>
                <c:pt idx="7">
                  <c:v>0.42647129576707976</c:v>
                </c:pt>
                <c:pt idx="8">
                  <c:v>0.66724584522360442</c:v>
                </c:pt>
                <c:pt idx="9">
                  <c:v>0.40793720718482024</c:v>
                </c:pt>
                <c:pt idx="10">
                  <c:v>0.15868860695531245</c:v>
                </c:pt>
                <c:pt idx="11">
                  <c:v>-0.34761074291543043</c:v>
                </c:pt>
                <c:pt idx="12">
                  <c:v>-0.54456721862081281</c:v>
                </c:pt>
                <c:pt idx="13">
                  <c:v>-0.33350973579813764</c:v>
                </c:pt>
                <c:pt idx="14">
                  <c:v>-0.12947271858250362</c:v>
                </c:pt>
                <c:pt idx="15">
                  <c:v>0.28321541485678697</c:v>
                </c:pt>
                <c:pt idx="16">
                  <c:v>0.44420389471322969</c:v>
                </c:pt>
                <c:pt idx="17">
                  <c:v>0.27255276848556692</c:v>
                </c:pt>
                <c:pt idx="18">
                  <c:v>0.10551115229544858</c:v>
                </c:pt>
                <c:pt idx="19">
                  <c:v>-0.23063816833724474</c:v>
                </c:pt>
                <c:pt idx="20">
                  <c:v>-0.36213367339873614</c:v>
                </c:pt>
                <c:pt idx="21">
                  <c:v>-0.22263089378993567</c:v>
                </c:pt>
                <c:pt idx="22">
                  <c:v>-8.5896364056870872E-2</c:v>
                </c:pt>
                <c:pt idx="23">
                  <c:v>0.18775552386710759</c:v>
                </c:pt>
                <c:pt idx="24">
                  <c:v>0.29508222965823366</c:v>
                </c:pt>
                <c:pt idx="25">
                  <c:v>0.18178980202761053</c:v>
                </c:pt>
                <c:pt idx="26">
                  <c:v>6.9846945115211015E-2</c:v>
                </c:pt>
                <c:pt idx="27">
                  <c:v>-0.1527760655290471</c:v>
                </c:pt>
                <c:pt idx="28">
                  <c:v>-0.24032025712840072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y*=f(x/l=0,5, t)</c:v>
          </c:tx>
          <c:spPr>
            <a:ln w="9525">
              <a:solidFill>
                <a:srgbClr val="C00000"/>
              </a:solidFill>
            </a:ln>
          </c:spPr>
          <c:marker>
            <c:symbol val="dash"/>
            <c:size val="2"/>
            <c:spPr>
              <a:noFill/>
              <a:ln w="6350"/>
            </c:spPr>
          </c:marker>
          <c:xVal>
            <c:numRef>
              <c:f>'dimless-triangle-fix'!$J$42:$AM$42</c:f>
              <c:numCache>
                <c:formatCode>#,##0.00000</c:formatCode>
                <c:ptCount val="30"/>
                <c:pt idx="0">
                  <c:v>0</c:v>
                </c:pt>
                <c:pt idx="1">
                  <c:v>6.2203347864156608E-4</c:v>
                </c:pt>
                <c:pt idx="2">
                  <c:v>1.2440669572831322E-3</c:v>
                </c:pt>
                <c:pt idx="3">
                  <c:v>1.8661004359246981E-3</c:v>
                </c:pt>
                <c:pt idx="4">
                  <c:v>2.4881339145662643E-3</c:v>
                </c:pt>
                <c:pt idx="5">
                  <c:v>3.1101673932078305E-3</c:v>
                </c:pt>
                <c:pt idx="6">
                  <c:v>3.7322008718493963E-3</c:v>
                </c:pt>
                <c:pt idx="7">
                  <c:v>4.3542343504909629E-3</c:v>
                </c:pt>
                <c:pt idx="8">
                  <c:v>4.9762678291325286E-3</c:v>
                </c:pt>
                <c:pt idx="9">
                  <c:v>5.5983013077740944E-3</c:v>
                </c:pt>
                <c:pt idx="10">
                  <c:v>6.220334786415661E-3</c:v>
                </c:pt>
                <c:pt idx="11">
                  <c:v>6.8423682650572267E-3</c:v>
                </c:pt>
                <c:pt idx="12">
                  <c:v>7.4644017436987925E-3</c:v>
                </c:pt>
                <c:pt idx="13">
                  <c:v>8.0864352223403591E-3</c:v>
                </c:pt>
                <c:pt idx="14">
                  <c:v>8.7084687009819257E-3</c:v>
                </c:pt>
                <c:pt idx="15">
                  <c:v>9.3305021796234906E-3</c:v>
                </c:pt>
                <c:pt idx="16">
                  <c:v>9.9525356582650572E-3</c:v>
                </c:pt>
                <c:pt idx="17">
                  <c:v>1.0574569136906624E-2</c:v>
                </c:pt>
                <c:pt idx="18">
                  <c:v>1.1196602615548189E-2</c:v>
                </c:pt>
                <c:pt idx="19">
                  <c:v>1.1818636094189755E-2</c:v>
                </c:pt>
                <c:pt idx="20">
                  <c:v>1.2440669572831322E-2</c:v>
                </c:pt>
                <c:pt idx="21">
                  <c:v>1.3062703051472887E-2</c:v>
                </c:pt>
                <c:pt idx="22">
                  <c:v>1.3684736530114453E-2</c:v>
                </c:pt>
                <c:pt idx="23">
                  <c:v>1.430677000875602E-2</c:v>
                </c:pt>
                <c:pt idx="24">
                  <c:v>1.4928803487397585E-2</c:v>
                </c:pt>
                <c:pt idx="25">
                  <c:v>1.5550836966039152E-2</c:v>
                </c:pt>
                <c:pt idx="26">
                  <c:v>1.6172870444680718E-2</c:v>
                </c:pt>
                <c:pt idx="27">
                  <c:v>1.6794903923322283E-2</c:v>
                </c:pt>
                <c:pt idx="28">
                  <c:v>1.7416937401963851E-2</c:v>
                </c:pt>
                <c:pt idx="29">
                  <c:v>1.8038970880605416E-2</c:v>
                </c:pt>
              </c:numCache>
            </c:numRef>
          </c:xVal>
          <c:yVal>
            <c:numRef>
              <c:f>'dimless-triangle-fix'!$J$25:$AM$25</c:f>
              <c:numCache>
                <c:formatCode>#,##0.00000</c:formatCode>
                <c:ptCount val="30"/>
                <c:pt idx="0">
                  <c:v>0.75000000000000056</c:v>
                </c:pt>
                <c:pt idx="1">
                  <c:v>0.55202363323140635</c:v>
                </c:pt>
                <c:pt idx="2">
                  <c:v>2.3191946108990388E-2</c:v>
                </c:pt>
                <c:pt idx="3">
                  <c:v>-0.46808449105429462</c:v>
                </c:pt>
                <c:pt idx="4">
                  <c:v>-0.6129593617989284</c:v>
                </c:pt>
                <c:pt idx="5">
                  <c:v>-0.45093190816484557</c:v>
                </c:pt>
                <c:pt idx="6">
                  <c:v>-1.9543569295766949E-2</c:v>
                </c:pt>
                <c:pt idx="7">
                  <c:v>0.38276747733820654</c:v>
                </c:pt>
                <c:pt idx="8">
                  <c:v>0.50097069497970725</c:v>
                </c:pt>
                <c:pt idx="9">
                  <c:v>0.36834209786582006</c:v>
                </c:pt>
                <c:pt idx="10">
                  <c:v>1.6446683090869212E-2</c:v>
                </c:pt>
                <c:pt idx="11">
                  <c:v>-0.31301808363441114</c:v>
                </c:pt>
                <c:pt idx="12">
                  <c:v>-0.40945264571968482</c:v>
                </c:pt>
                <c:pt idx="13">
                  <c:v>-0.30086303063618258</c:v>
                </c:pt>
                <c:pt idx="14">
                  <c:v>-1.3818957685802765E-2</c:v>
                </c:pt>
                <c:pt idx="15">
                  <c:v>0.25600050612927028</c:v>
                </c:pt>
                <c:pt idx="16">
                  <c:v>0.33466213331315303</c:v>
                </c:pt>
                <c:pt idx="17">
                  <c:v>0.24572791923943765</c:v>
                </c:pt>
                <c:pt idx="18">
                  <c:v>1.1591127936680436E-2</c:v>
                </c:pt>
                <c:pt idx="19">
                  <c:v>-0.20939321402327815</c:v>
                </c:pt>
                <c:pt idx="20">
                  <c:v>-0.2735407931450059</c:v>
                </c:pt>
                <c:pt idx="21">
                  <c:v>-0.20067848612519842</c:v>
                </c:pt>
                <c:pt idx="22">
                  <c:v>-9.7045690377439934E-3</c:v>
                </c:pt>
                <c:pt idx="23">
                  <c:v>0.1712962535453563</c:v>
                </c:pt>
                <c:pt idx="24">
                  <c:v>0.22358960596641836</c:v>
                </c:pt>
                <c:pt idx="25">
                  <c:v>0.16387081366445183</c:v>
                </c:pt>
                <c:pt idx="26">
                  <c:v>8.1094025211355079E-3</c:v>
                </c:pt>
                <c:pt idx="27">
                  <c:v>-0.14015516890553159</c:v>
                </c:pt>
                <c:pt idx="28">
                  <c:v>-0.18276652462393517</c:v>
                </c:pt>
                <c:pt idx="29">
                  <c:v>-0.13379880599889363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958336"/>
        <c:axId val="138960256"/>
      </c:scatterChart>
      <c:valAx>
        <c:axId val="138958336"/>
        <c:scaling>
          <c:orientation val="minMax"/>
          <c:max val="1.2000000000000002E-2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numFmt formatCode="#,##0.00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38960256"/>
        <c:crosses val="autoZero"/>
        <c:crossBetween val="midCat"/>
        <c:majorUnit val="2.0000000000000005E-3"/>
        <c:minorUnit val="1.0000000000000002E-3"/>
      </c:valAx>
      <c:valAx>
        <c:axId val="138960256"/>
        <c:scaling>
          <c:orientation val="minMax"/>
          <c:max val="1.1000000000000001"/>
          <c:min val="-1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numFmt formatCode="#,##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38958336"/>
        <c:crosses val="autoZero"/>
        <c:crossBetween val="midCat"/>
        <c:majorUnit val="0.1"/>
        <c:minorUnit val="5.000000000000001E-2"/>
      </c:valAx>
    </c:plotArea>
    <c:legend>
      <c:legendPos val="b"/>
      <c:layout>
        <c:manualLayout>
          <c:xMode val="edge"/>
          <c:yMode val="edge"/>
          <c:x val="0.35766719250646267"/>
          <c:y val="0.87757171180026128"/>
          <c:w val="0.63682494206769202"/>
          <c:h val="5.876916588101027E-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60"/>
      <c:rotY val="40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81236326459767"/>
          <c:y val="9.7149114582435858E-2"/>
          <c:w val="0.85851424442390045"/>
          <c:h val="0.87856550611248929"/>
        </c:manualLayout>
      </c:layout>
      <c:bar3DChart>
        <c:barDir val="col"/>
        <c:grouping val="stacked"/>
        <c:varyColors val="0"/>
        <c:ser>
          <c:idx val="0"/>
          <c:order val="0"/>
          <c:tx>
            <c:v>Amplituden [-] bei dreieckförmiger Anfangsauslenkung</c:v>
          </c:tx>
          <c:invertIfNegative val="0"/>
          <c:val>
            <c:numRef>
              <c:f>'dimless-triangle-fix'!$I$13:$I$36</c:f>
              <c:numCache>
                <c:formatCode>0.000E+00</c:formatCode>
                <c:ptCount val="24"/>
                <c:pt idx="0">
                  <c:v>0.79084907477173028</c:v>
                </c:pt>
                <c:pt idx="1">
                  <c:v>0.19856162982744052</c:v>
                </c:pt>
                <c:pt idx="2">
                  <c:v>-3.7007434154171883E-17</c:v>
                </c:pt>
                <c:pt idx="3">
                  <c:v>-5.0500793868263699E-2</c:v>
                </c:pt>
                <c:pt idx="4">
                  <c:v>-3.2741025074401311E-2</c:v>
                </c:pt>
                <c:pt idx="5">
                  <c:v>7.4593109467002705E-17</c:v>
                </c:pt>
                <c:pt idx="6">
                  <c:v>1.7293344697388597E-2</c:v>
                </c:pt>
                <c:pt idx="7">
                  <c:v>1.3531646934131853E-2</c:v>
                </c:pt>
                <c:pt idx="8">
                  <c:v>1.5034270125132327E-17</c:v>
                </c:pt>
                <c:pt idx="9">
                  <c:v>-9.1284367499724507E-3</c:v>
                </c:pt>
                <c:pt idx="10">
                  <c:v>-7.781514988175869E-3</c:v>
                </c:pt>
                <c:pt idx="11">
                  <c:v>3.7007434154171883E-17</c:v>
                </c:pt>
                <c:pt idx="12">
                  <c:v>5.9846675942812873E-3</c:v>
                </c:pt>
                <c:pt idx="13">
                  <c:v>5.3747387230826376E-3</c:v>
                </c:pt>
                <c:pt idx="14">
                  <c:v>-1.8272420613622367E-16</c:v>
                </c:pt>
                <c:pt idx="15">
                  <c:v>-4.5105489780439016E-3</c:v>
                </c:pt>
                <c:pt idx="16">
                  <c:v>-4.2056101949402803E-3</c:v>
                </c:pt>
                <c:pt idx="17">
                  <c:v>-2.3303118693955105E-16</c:v>
                </c:pt>
                <c:pt idx="18">
                  <c:v>3.7727219254892722E-3</c:v>
                </c:pt>
                <c:pt idx="19">
                  <c:v>3.625793868264227E-3</c:v>
                </c:pt>
                <c:pt idx="20">
                  <c:v>1.1738295520776393E-16</c:v>
                </c:pt>
                <c:pt idx="21">
                  <c:v>-3.4415456456148444E-3</c:v>
                </c:pt>
                <c:pt idx="22">
                  <c:v>-3.397444538032235E-3</c:v>
                </c:pt>
                <c:pt idx="23">
                  <c:v>4.6259292692714849E-16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6"/>
        <c:gapDepth val="500"/>
        <c:shape val="pyramid"/>
        <c:axId val="139014528"/>
        <c:axId val="139016064"/>
        <c:axId val="0"/>
      </c:bar3DChart>
      <c:catAx>
        <c:axId val="1390145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de-DE"/>
          </a:p>
        </c:txPr>
        <c:crossAx val="139016064"/>
        <c:crosses val="autoZero"/>
        <c:auto val="1"/>
        <c:lblAlgn val="ctr"/>
        <c:lblOffset val="100"/>
        <c:noMultiLvlLbl val="0"/>
      </c:catAx>
      <c:valAx>
        <c:axId val="139016064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minorGridlines>
          <c:spPr>
            <a:ln w="0"/>
          </c:spPr>
        </c:minorGridlines>
        <c:numFmt formatCode="#,##0.0" sourceLinked="0"/>
        <c:majorTickMark val="out"/>
        <c:minorTickMark val="none"/>
        <c:tickLblPos val="nextTo"/>
        <c:spPr>
          <a:ln w="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de-DE"/>
          </a:p>
        </c:txPr>
        <c:crossAx val="13901452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8.9883439924162822E-3"/>
          <c:y val="2.412059537986139E-2"/>
          <c:w val="0.98439037230177062"/>
          <c:h val="7.2695106178101154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latin typeface="Arial Narrow" panose="020B0606020202030204" pitchFamily="34" charset="0"/>
              </a:defRPr>
            </a:pPr>
            <a:r>
              <a:rPr lang="en-US" sz="1200" b="0">
                <a:latin typeface="Arial Narrow" panose="020B0606020202030204" pitchFamily="34" charset="0"/>
              </a:rPr>
              <a:t>Anfangsauslenkungen /  </a:t>
            </a:r>
            <a:r>
              <a:rPr lang="en-US" sz="1200" b="0">
                <a:solidFill>
                  <a:schemeClr val="tx2">
                    <a:lumMod val="50000"/>
                  </a:schemeClr>
                </a:solidFill>
                <a:latin typeface="Arial Narrow" panose="020B0606020202030204" pitchFamily="34" charset="0"/>
              </a:rPr>
              <a:t>Initial displacement</a:t>
            </a:r>
          </a:p>
        </c:rich>
      </c:tx>
      <c:layout>
        <c:manualLayout>
          <c:xMode val="edge"/>
          <c:yMode val="edge"/>
          <c:x val="0.36689825253635472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39513650537273"/>
          <c:y val="9.6632035578885972E-2"/>
          <c:w val="0.8569780828678466"/>
          <c:h val="0.8145465150189559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info!$D$1</c:f>
              <c:strCache>
                <c:ptCount val="1"/>
                <c:pt idx="0">
                  <c:v>trapece(x)</c:v>
                </c:pt>
              </c:strCache>
            </c:strRef>
          </c:tx>
          <c:spPr>
            <a:ln w="15875"/>
          </c:spPr>
          <c:marker>
            <c:symbol val="circle"/>
            <c:size val="2"/>
            <c:spPr>
              <a:noFill/>
            </c:spPr>
          </c:marker>
          <c:xVal>
            <c:numRef>
              <c:f>info!$A$2:$A$26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info!$D$2:$D$26</c:f>
              <c:numCache>
                <c:formatCode>0.000000</c:formatCode>
                <c:ptCount val="25"/>
                <c:pt idx="0">
                  <c:v>0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3.7500000000000001E-4</c:v>
                </c:pt>
                <c:pt idx="4">
                  <c:v>5.0000000000000001E-4</c:v>
                </c:pt>
                <c:pt idx="5">
                  <c:v>6.2500000000000001E-4</c:v>
                </c:pt>
                <c:pt idx="6">
                  <c:v>7.5000000000000002E-4</c:v>
                </c:pt>
                <c:pt idx="7">
                  <c:v>8.7500000000000002E-4</c:v>
                </c:pt>
                <c:pt idx="8">
                  <c:v>1E-3</c:v>
                </c:pt>
                <c:pt idx="9">
                  <c:v>1E-3</c:v>
                </c:pt>
                <c:pt idx="10">
                  <c:v>1E-3</c:v>
                </c:pt>
                <c:pt idx="11">
                  <c:v>1E-3</c:v>
                </c:pt>
                <c:pt idx="12">
                  <c:v>1E-3</c:v>
                </c:pt>
                <c:pt idx="13">
                  <c:v>1E-3</c:v>
                </c:pt>
                <c:pt idx="14">
                  <c:v>1E-3</c:v>
                </c:pt>
                <c:pt idx="15">
                  <c:v>1E-3</c:v>
                </c:pt>
                <c:pt idx="16">
                  <c:v>1E-3</c:v>
                </c:pt>
                <c:pt idx="17">
                  <c:v>8.7500000000000002E-4</c:v>
                </c:pt>
                <c:pt idx="18">
                  <c:v>7.5000000000000002E-4</c:v>
                </c:pt>
                <c:pt idx="19">
                  <c:v>6.2500000000000001E-4</c:v>
                </c:pt>
                <c:pt idx="20">
                  <c:v>5.0000000000000001E-4</c:v>
                </c:pt>
                <c:pt idx="21">
                  <c:v>3.7500000000000001E-4</c:v>
                </c:pt>
                <c:pt idx="22">
                  <c:v>2.5000000000000001E-4</c:v>
                </c:pt>
                <c:pt idx="23">
                  <c:v>1.25E-4</c:v>
                </c:pt>
                <c:pt idx="2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info!$B$1</c:f>
              <c:strCache>
                <c:ptCount val="1"/>
                <c:pt idx="0">
                  <c:v>sin(x)</c:v>
                </c:pt>
              </c:strCache>
            </c:strRef>
          </c:tx>
          <c:spPr>
            <a:ln w="9525"/>
          </c:spPr>
          <c:marker>
            <c:symbol val="square"/>
            <c:size val="2"/>
            <c:spPr>
              <a:noFill/>
            </c:spPr>
          </c:marker>
          <c:xVal>
            <c:numRef>
              <c:f>info!$A$2:$A$26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info!$B$2:$B$26</c:f>
              <c:numCache>
                <c:formatCode>0.0000000</c:formatCode>
                <c:ptCount val="25"/>
                <c:pt idx="0" formatCode="0.000000">
                  <c:v>0</c:v>
                </c:pt>
                <c:pt idx="1">
                  <c:v>1.3052619232387544E-4</c:v>
                </c:pt>
                <c:pt idx="2">
                  <c:v>2.5881904530482383E-4</c:v>
                </c:pt>
                <c:pt idx="3">
                  <c:v>3.826834326553351E-4</c:v>
                </c:pt>
                <c:pt idx="4">
                  <c:v>5.0000000036275985E-4</c:v>
                </c:pt>
                <c:pt idx="5">
                  <c:v>6.0876142942411951E-4</c:v>
                </c:pt>
                <c:pt idx="6">
                  <c:v>7.0710678163083589E-4</c:v>
                </c:pt>
                <c:pt idx="7">
                  <c:v>7.9335334073748055E-4</c:v>
                </c:pt>
                <c:pt idx="8">
                  <c:v>8.6602540420331771E-4</c:v>
                </c:pt>
                <c:pt idx="9">
                  <c:v>9.2387953287195745E-4</c:v>
                </c:pt>
                <c:pt idx="10">
                  <c:v>9.6592582656010299E-4</c:v>
                </c:pt>
                <c:pt idx="11">
                  <c:v>9.9144486152416577E-4</c:v>
                </c:pt>
                <c:pt idx="12">
                  <c:v>1E-3</c:v>
                </c:pt>
                <c:pt idx="13">
                  <c:v>9.9144486119611785E-4</c:v>
                </c:pt>
                <c:pt idx="14">
                  <c:v>9.6592582590961974E-4</c:v>
                </c:pt>
                <c:pt idx="15">
                  <c:v>9.2387953191016908E-4</c:v>
                </c:pt>
                <c:pt idx="16">
                  <c:v>8.6602540294668066E-4</c:v>
                </c:pt>
                <c:pt idx="17">
                  <c:v>7.9335333920749641E-4</c:v>
                </c:pt>
                <c:pt idx="18">
                  <c:v>7.071067798536827E-4</c:v>
                </c:pt>
                <c:pt idx="19">
                  <c:v>6.0876142743020514E-4</c:v>
                </c:pt>
                <c:pt idx="20">
                  <c:v>4.9999999818620079E-4</c:v>
                </c:pt>
                <c:pt idx="21">
                  <c:v>3.8268343033337243E-4</c:v>
                </c:pt>
                <c:pt idx="22">
                  <c:v>2.588190428771874E-4</c:v>
                </c:pt>
                <c:pt idx="23">
                  <c:v>1.3052618983210281E-4</c:v>
                </c:pt>
                <c:pt idx="24">
                  <c:v>-2.5132743549077102E-12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info!$C$1</c:f>
              <c:strCache>
                <c:ptCount val="1"/>
                <c:pt idx="0">
                  <c:v>triangle(x)</c:v>
                </c:pt>
              </c:strCache>
            </c:strRef>
          </c:tx>
          <c:spPr>
            <a:ln w="15875">
              <a:solidFill>
                <a:srgbClr val="007456"/>
              </a:solidFill>
            </a:ln>
          </c:spPr>
          <c:marker>
            <c:symbol val="triangle"/>
            <c:size val="3"/>
            <c:spPr>
              <a:noFill/>
              <a:ln w="6350">
                <a:solidFill>
                  <a:srgbClr val="007456"/>
                </a:solidFill>
              </a:ln>
            </c:spPr>
          </c:marker>
          <c:xVal>
            <c:numRef>
              <c:f>info!$A$2:$A$26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info!$C$2:$C$26</c:f>
              <c:numCache>
                <c:formatCode>0.000000</c:formatCode>
                <c:ptCount val="25"/>
                <c:pt idx="0">
                  <c:v>0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3.7500000000000001E-4</c:v>
                </c:pt>
                <c:pt idx="4">
                  <c:v>5.0000000000000001E-4</c:v>
                </c:pt>
                <c:pt idx="5">
                  <c:v>6.2500000000000001E-4</c:v>
                </c:pt>
                <c:pt idx="6">
                  <c:v>7.5000000000000002E-4</c:v>
                </c:pt>
                <c:pt idx="7">
                  <c:v>8.7500000000000002E-4</c:v>
                </c:pt>
                <c:pt idx="8">
                  <c:v>1E-3</c:v>
                </c:pt>
                <c:pt idx="9" formatCode="0.0000000">
                  <c:v>9.3749999999999997E-4</c:v>
                </c:pt>
                <c:pt idx="10" formatCode="0.0000000">
                  <c:v>8.7500000000000002E-4</c:v>
                </c:pt>
                <c:pt idx="11" formatCode="0.0000000">
                  <c:v>8.1250000000000007E-4</c:v>
                </c:pt>
                <c:pt idx="12" formatCode="0.0000000">
                  <c:v>7.5000000000000002E-4</c:v>
                </c:pt>
                <c:pt idx="13" formatCode="0.0000000">
                  <c:v>6.8749999999999996E-4</c:v>
                </c:pt>
                <c:pt idx="14" formatCode="0.0000000">
                  <c:v>6.2500000000000001E-4</c:v>
                </c:pt>
                <c:pt idx="15" formatCode="0.0000000">
                  <c:v>5.6250000000000007E-4</c:v>
                </c:pt>
                <c:pt idx="16" formatCode="0.0000000">
                  <c:v>5.0000000000000001E-4</c:v>
                </c:pt>
                <c:pt idx="17" formatCode="0.0000000">
                  <c:v>4.3750000000000001E-4</c:v>
                </c:pt>
                <c:pt idx="18" formatCode="0.0000000">
                  <c:v>3.7500000000000001E-4</c:v>
                </c:pt>
                <c:pt idx="19" formatCode="0.0000000">
                  <c:v>3.1250000000000001E-4</c:v>
                </c:pt>
                <c:pt idx="20" formatCode="0.0000000">
                  <c:v>2.5000000000000001E-4</c:v>
                </c:pt>
                <c:pt idx="21" formatCode="0.0000000">
                  <c:v>1.875E-4</c:v>
                </c:pt>
                <c:pt idx="22" formatCode="0.0000000">
                  <c:v>1.25E-4</c:v>
                </c:pt>
                <c:pt idx="23" formatCode="0.0000000">
                  <c:v>6.2500000000000001E-5</c:v>
                </c:pt>
                <c:pt idx="24" formatCode="0.000000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910720"/>
        <c:axId val="134645248"/>
      </c:scatterChart>
      <c:valAx>
        <c:axId val="138910720"/>
        <c:scaling>
          <c:orientation val="minMax"/>
          <c:max val="24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4645248"/>
        <c:crosses val="autoZero"/>
        <c:crossBetween val="midCat"/>
        <c:majorUnit val="1"/>
        <c:minorUnit val="1"/>
      </c:valAx>
      <c:valAx>
        <c:axId val="134645248"/>
        <c:scaling>
          <c:orientation val="minMax"/>
        </c:scaling>
        <c:delete val="0"/>
        <c:axPos val="l"/>
        <c:majorGridlines/>
        <c:minorGridlines/>
        <c:numFmt formatCode="0.0000" sourceLinked="0"/>
        <c:majorTickMark val="out"/>
        <c:minorTickMark val="none"/>
        <c:tickLblPos val="nextTo"/>
        <c:crossAx val="13891072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25054068241469818"/>
          <c:y val="0.63387540099154271"/>
          <c:w val="0.49652641463200586"/>
          <c:h val="8.3717191601049873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975459317585302"/>
          <c:y val="0.10083580078793945"/>
          <c:w val="0.85851424442390045"/>
          <c:h val="0.8227823138424994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'dimless-24-Dreieck(alt)'!$AN$9</c:f>
              <c:strCache>
                <c:ptCount val="1"/>
                <c:pt idx="0">
                  <c:v>Amplituden [m]</c:v>
                </c:pt>
              </c:strCache>
            </c:strRef>
          </c:tx>
          <c:invertIfNegative val="0"/>
          <c:val>
            <c:numRef>
              <c:f>'dimless-24-Dreieck(alt)'!$I$11:$I$34</c:f>
              <c:numCache>
                <c:formatCode>0.000E+00</c:formatCode>
                <c:ptCount val="24"/>
                <c:pt idx="0">
                  <c:v>0.79084907477172983</c:v>
                </c:pt>
                <c:pt idx="1">
                  <c:v>0.19856162982744088</c:v>
                </c:pt>
                <c:pt idx="2">
                  <c:v>-4.2645285451096504E-16</c:v>
                </c:pt>
                <c:pt idx="3">
                  <c:v>-5.0500793868263373E-2</c:v>
                </c:pt>
                <c:pt idx="4">
                  <c:v>-3.2741025074401485E-2</c:v>
                </c:pt>
                <c:pt idx="5">
                  <c:v>1.2258712563569435E-16</c:v>
                </c:pt>
                <c:pt idx="6">
                  <c:v>1.7293344697388607E-2</c:v>
                </c:pt>
                <c:pt idx="7">
                  <c:v>1.3531646934131846E-2</c:v>
                </c:pt>
                <c:pt idx="8">
                  <c:v>-2.8912057932946781E-17</c:v>
                </c:pt>
                <c:pt idx="9">
                  <c:v>-9.1284367499723518E-3</c:v>
                </c:pt>
                <c:pt idx="10">
                  <c:v>-7.7815149881759853E-3</c:v>
                </c:pt>
                <c:pt idx="11">
                  <c:v>1.2547833142898904E-16</c:v>
                </c:pt>
                <c:pt idx="12">
                  <c:v>5.9846675942812483E-3</c:v>
                </c:pt>
                <c:pt idx="13">
                  <c:v>5.3747387230826263E-3</c:v>
                </c:pt>
                <c:pt idx="14">
                  <c:v>-1.6075104210718411E-16</c:v>
                </c:pt>
                <c:pt idx="15">
                  <c:v>-4.5105489780439051E-3</c:v>
                </c:pt>
                <c:pt idx="16">
                  <c:v>-4.2056101949403133E-3</c:v>
                </c:pt>
                <c:pt idx="17">
                  <c:v>-1.7347234759768071E-16</c:v>
                </c:pt>
                <c:pt idx="18">
                  <c:v>3.7727219254892188E-3</c:v>
                </c:pt>
                <c:pt idx="19">
                  <c:v>3.625793868264253E-3</c:v>
                </c:pt>
                <c:pt idx="20">
                  <c:v>1.2808041664295425E-16</c:v>
                </c:pt>
                <c:pt idx="21">
                  <c:v>-3.4415456456148852E-3</c:v>
                </c:pt>
                <c:pt idx="22">
                  <c:v>-3.3974445380322025E-3</c:v>
                </c:pt>
                <c:pt idx="23">
                  <c:v>4.6259292692714879E-16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6"/>
        <c:gapDepth val="500"/>
        <c:shape val="pyramid"/>
        <c:axId val="136909952"/>
        <c:axId val="136911488"/>
        <c:axId val="0"/>
      </c:bar3DChart>
      <c:catAx>
        <c:axId val="1369099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36911488"/>
        <c:crosses val="autoZero"/>
        <c:auto val="1"/>
        <c:lblAlgn val="ctr"/>
        <c:lblOffset val="100"/>
        <c:noMultiLvlLbl val="0"/>
      </c:catAx>
      <c:valAx>
        <c:axId val="136911488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minorGridlines>
          <c:spPr>
            <a:ln w="0"/>
          </c:spPr>
        </c:minorGridlines>
        <c:numFmt formatCode="#,##0.0" sourceLinked="0"/>
        <c:majorTickMark val="out"/>
        <c:minorTickMark val="none"/>
        <c:tickLblPos val="nextTo"/>
        <c:spPr>
          <a:ln w="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369099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3190523184601925"/>
          <c:y val="2.412059537986139E-2"/>
          <c:w val="0.3012806855025475"/>
          <c:h val="7.2695106178101154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xj*=xj/l=0,5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005734832278899E-2"/>
          <c:y val="0.18043999708369787"/>
          <c:w val="0.75739183469118387"/>
          <c:h val="0.680671114027413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'dimless-24-Dreieck(alt)'!$E$10</c:f>
              <c:strCache>
                <c:ptCount val="1"/>
                <c:pt idx="0">
                  <c:v>xj*=xj/l</c:v>
                </c:pt>
              </c:strCache>
            </c:strRef>
          </c:tx>
          <c:spPr>
            <a:ln w="12700"/>
          </c:spPr>
          <c:marker>
            <c:symbol val="circle"/>
            <c:size val="2"/>
            <c:spPr>
              <a:noFill/>
              <a:ln w="6350"/>
            </c:spPr>
          </c:marker>
          <c:xVal>
            <c:numRef>
              <c:f>'dimless-24-Dreieck(alt)'!$J$10:$AM$10</c:f>
              <c:numCache>
                <c:formatCode>"yj*(xj*,t="0.0000\ ")"</c:formatCode>
                <c:ptCount val="30"/>
                <c:pt idx="0">
                  <c:v>0</c:v>
                </c:pt>
                <c:pt idx="1">
                  <c:v>1.307175794696756E-2</c:v>
                </c:pt>
                <c:pt idx="2">
                  <c:v>2.6143515893935119E-2</c:v>
                </c:pt>
                <c:pt idx="3">
                  <c:v>3.9215273840902683E-2</c:v>
                </c:pt>
                <c:pt idx="4">
                  <c:v>5.2287031787870239E-2</c:v>
                </c:pt>
                <c:pt idx="5">
                  <c:v>6.5358789734837788E-2</c:v>
                </c:pt>
                <c:pt idx="6">
                  <c:v>7.8430547681805365E-2</c:v>
                </c:pt>
                <c:pt idx="7">
                  <c:v>9.1502305628772901E-2</c:v>
                </c:pt>
                <c:pt idx="8">
                  <c:v>0.10457406357574048</c:v>
                </c:pt>
                <c:pt idx="9">
                  <c:v>0.11764582152270801</c:v>
                </c:pt>
                <c:pt idx="10">
                  <c:v>0.13071757946967558</c:v>
                </c:pt>
                <c:pt idx="11">
                  <c:v>0.14378933741664315</c:v>
                </c:pt>
                <c:pt idx="12">
                  <c:v>0.15686109536361073</c:v>
                </c:pt>
                <c:pt idx="13">
                  <c:v>0.16993285331057828</c:v>
                </c:pt>
                <c:pt idx="14">
                  <c:v>0.1830046112575458</c:v>
                </c:pt>
                <c:pt idx="15">
                  <c:v>0.19607636920451341</c:v>
                </c:pt>
                <c:pt idx="16">
                  <c:v>0.20914812715148096</c:v>
                </c:pt>
                <c:pt idx="17">
                  <c:v>0.22221988509844848</c:v>
                </c:pt>
                <c:pt idx="18">
                  <c:v>0.23529164304541603</c:v>
                </c:pt>
                <c:pt idx="19">
                  <c:v>0.2483634009923836</c:v>
                </c:pt>
                <c:pt idx="20">
                  <c:v>0.26143515893935115</c:v>
                </c:pt>
                <c:pt idx="21">
                  <c:v>0.27450691688631873</c:v>
                </c:pt>
                <c:pt idx="22">
                  <c:v>0.28757867483328631</c:v>
                </c:pt>
                <c:pt idx="23">
                  <c:v>0.30065043278025383</c:v>
                </c:pt>
                <c:pt idx="24">
                  <c:v>0.31372219072722146</c:v>
                </c:pt>
                <c:pt idx="25">
                  <c:v>0.32679394867418898</c:v>
                </c:pt>
                <c:pt idx="26">
                  <c:v>0.33986570662115656</c:v>
                </c:pt>
                <c:pt idx="27">
                  <c:v>0.35293746456812414</c:v>
                </c:pt>
                <c:pt idx="28">
                  <c:v>0.3660092225150916</c:v>
                </c:pt>
                <c:pt idx="29">
                  <c:v>0.37908098046205924</c:v>
                </c:pt>
              </c:numCache>
            </c:numRef>
          </c:xVal>
          <c:yVal>
            <c:numRef>
              <c:f>'dimless-24-Dreieck(alt)'!$J$19:$AM$19</c:f>
              <c:numCache>
                <c:formatCode>0.000E+00</c:formatCode>
                <c:ptCount val="30"/>
                <c:pt idx="0">
                  <c:v>1.0000000000000013</c:v>
                </c:pt>
                <c:pt idx="1">
                  <c:v>0.43717921965783085</c:v>
                </c:pt>
                <c:pt idx="2">
                  <c:v>-0.11569245035759272</c:v>
                </c:pt>
                <c:pt idx="3">
                  <c:v>-0.47926954081851286</c:v>
                </c:pt>
                <c:pt idx="4">
                  <c:v>-0.47669316493914282</c:v>
                </c:pt>
                <c:pt idx="5">
                  <c:v>-0.47427672538655752</c:v>
                </c:pt>
                <c:pt idx="6">
                  <c:v>-0.12481162962583771</c:v>
                </c:pt>
                <c:pt idx="7">
                  <c:v>0.39442801830224955</c:v>
                </c:pt>
                <c:pt idx="8">
                  <c:v>0.90859490880296379</c:v>
                </c:pt>
                <c:pt idx="9">
                  <c:v>0.40189350147112052</c:v>
                </c:pt>
                <c:pt idx="10">
                  <c:v>-0.10059867569011739</c:v>
                </c:pt>
                <c:pt idx="11">
                  <c:v>-0.43497141431233471</c:v>
                </c:pt>
                <c:pt idx="12">
                  <c:v>-0.4332822698050432</c:v>
                </c:pt>
                <c:pt idx="13">
                  <c:v>-0.4316824059077306</c:v>
                </c:pt>
                <c:pt idx="14">
                  <c:v>-0.11778822265195961</c:v>
                </c:pt>
                <c:pt idx="15">
                  <c:v>0.35428163625870435</c:v>
                </c:pt>
                <c:pt idx="16">
                  <c:v>0.82490036808786282</c:v>
                </c:pt>
                <c:pt idx="17">
                  <c:v>0.36941393919458887</c:v>
                </c:pt>
                <c:pt idx="18">
                  <c:v>-8.7273979467750201E-2</c:v>
                </c:pt>
                <c:pt idx="19">
                  <c:v>-0.39475457643217005</c:v>
                </c:pt>
                <c:pt idx="20">
                  <c:v>-0.39381773372339052</c:v>
                </c:pt>
                <c:pt idx="21">
                  <c:v>-0.39287506307016201</c:v>
                </c:pt>
                <c:pt idx="22">
                  <c:v>-0.11102242984039233</c:v>
                </c:pt>
                <c:pt idx="23">
                  <c:v>0.31814833755712202</c:v>
                </c:pt>
                <c:pt idx="24">
                  <c:v>0.74833924294397436</c:v>
                </c:pt>
                <c:pt idx="25">
                  <c:v>0.33953219602846541</c:v>
                </c:pt>
                <c:pt idx="26">
                  <c:v>-7.5513796557564516E-2</c:v>
                </c:pt>
                <c:pt idx="27">
                  <c:v>-0.35825398581333262</c:v>
                </c:pt>
                <c:pt idx="28">
                  <c:v>-0.35794171089074683</c:v>
                </c:pt>
                <c:pt idx="29">
                  <c:v>-0.35751604095252165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'dimless-24-Dreieck(alt)'!$P$37</c:f>
              <c:strCache>
                <c:ptCount val="1"/>
                <c:pt idx="0">
                  <c:v>abC</c:v>
                </c:pt>
              </c:strCache>
            </c:strRef>
          </c:tx>
          <c:xVal>
            <c:numRef>
              <c:f>'dimless-24-Dreieck(alt)'!$R$37:$U$37</c:f>
              <c:numCache>
                <c:formatCode>"yj*(xj*,t="0.00\ ")"</c:formatCode>
                <c:ptCount val="4"/>
                <c:pt idx="0">
                  <c:v>0</c:v>
                </c:pt>
                <c:pt idx="1">
                  <c:v>0.10457406357574048</c:v>
                </c:pt>
                <c:pt idx="2">
                  <c:v>0.20914812715148096</c:v>
                </c:pt>
                <c:pt idx="3">
                  <c:v>0.31372219072722146</c:v>
                </c:pt>
              </c:numCache>
            </c:numRef>
          </c:xVal>
          <c:yVal>
            <c:numRef>
              <c:f>'dimless-24-Dreieck(alt)'!$R$38:$U$38</c:f>
              <c:numCache>
                <c:formatCode>0.000E+00</c:formatCode>
                <c:ptCount val="4"/>
                <c:pt idx="0">
                  <c:v>1.0000000000000013</c:v>
                </c:pt>
                <c:pt idx="1">
                  <c:v>0.90859490880296379</c:v>
                </c:pt>
                <c:pt idx="2">
                  <c:v>0.82490036808786282</c:v>
                </c:pt>
                <c:pt idx="3">
                  <c:v>0.74833924294397436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601728"/>
        <c:axId val="134603520"/>
      </c:scatterChart>
      <c:valAx>
        <c:axId val="134601728"/>
        <c:scaling>
          <c:orientation val="minMax"/>
          <c:max val="0.35000000000000003"/>
          <c:min val="0"/>
        </c:scaling>
        <c:delete val="0"/>
        <c:axPos val="b"/>
        <c:majorGridlines/>
        <c:minorGridlines/>
        <c:numFmt formatCode="#,##0.0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34603520"/>
        <c:crosses val="autoZero"/>
        <c:crossBetween val="midCat"/>
        <c:majorUnit val="5.000000000000001E-2"/>
        <c:minorUnit val="1.0000000000000002E-2"/>
      </c:valAx>
      <c:valAx>
        <c:axId val="134603520"/>
        <c:scaling>
          <c:orientation val="minMax"/>
          <c:max val="1"/>
          <c:min val="-1"/>
        </c:scaling>
        <c:delete val="0"/>
        <c:axPos val="l"/>
        <c:majorGridlines/>
        <c:minorGridlines/>
        <c:numFmt formatCode="#,##0.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34601728"/>
        <c:crosses val="autoZero"/>
        <c:crossBetween val="midCat"/>
        <c:majorUnit val="0.2"/>
        <c:minorUnit val="5.000000000000001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de-DE" sz="1100" b="0">
                <a:latin typeface="Arial Narrow" panose="020B0606020202030204" pitchFamily="34" charset="0"/>
              </a:rPr>
              <a:t>Schwingung der Saite über</a:t>
            </a:r>
            <a:r>
              <a:rPr lang="de-DE" sz="1100" b="0" baseline="0">
                <a:latin typeface="Arial Narrow" panose="020B0606020202030204" pitchFamily="34" charset="0"/>
              </a:rPr>
              <a:t> eine Schwingungsperiode</a:t>
            </a:r>
          </a:p>
          <a:p>
            <a:pPr>
              <a:defRPr sz="1100" b="0"/>
            </a:pPr>
            <a:r>
              <a:rPr lang="de-DE" sz="1100" b="0" baseline="0">
                <a:latin typeface="Arial Narrow" panose="020B0606020202030204" pitchFamily="34" charset="0"/>
              </a:rPr>
              <a:t>dargestellt mit 24 Stützstellen  y</a:t>
            </a:r>
            <a:r>
              <a:rPr lang="de-DE" sz="800" b="0" baseline="0">
                <a:latin typeface="Arial Narrow" panose="020B0606020202030204" pitchFamily="34" charset="0"/>
              </a:rPr>
              <a:t>j</a:t>
            </a:r>
            <a:r>
              <a:rPr lang="de-DE" sz="1100" b="0" baseline="0">
                <a:latin typeface="Arial Narrow" panose="020B0606020202030204" pitchFamily="34" charset="0"/>
              </a:rPr>
              <a:t>/y</a:t>
            </a:r>
            <a:r>
              <a:rPr lang="de-DE" sz="800" b="0" baseline="0">
                <a:latin typeface="Arial Narrow" panose="020B0606020202030204" pitchFamily="34" charset="0"/>
              </a:rPr>
              <a:t>max</a:t>
            </a:r>
            <a:endParaRPr lang="de-DE" sz="1100" b="0">
              <a:latin typeface="Arial Narrow" panose="020B060602020203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0724536449072899E-2"/>
          <c:y val="0.14497589520813173"/>
          <c:w val="0.71351378446261371"/>
          <c:h val="0.80011138971077045"/>
        </c:manualLayout>
      </c:layout>
      <c:scatterChart>
        <c:scatterStyle val="lineMarker"/>
        <c:varyColors val="0"/>
        <c:ser>
          <c:idx val="9"/>
          <c:order val="0"/>
          <c:tx>
            <c:v>Ausgangslage</c:v>
          </c:tx>
          <c:spPr>
            <a:ln w="22225" cmpd="sng">
              <a:solidFill>
                <a:schemeClr val="tx1"/>
              </a:solidFill>
              <a:prstDash val="solid"/>
            </a:ln>
          </c:spPr>
          <c:marker>
            <c:symbol val="diamond"/>
            <c:size val="6"/>
            <c:spPr>
              <a:noFill/>
              <a:ln w="3175">
                <a:solidFill>
                  <a:schemeClr val="tx1"/>
                </a:solidFill>
              </a:ln>
            </c:spPr>
          </c:marker>
          <c:xVal>
            <c:numRef>
              <c:f>'dimless-24-free'!$E$13:$E$37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'dimless-24-free'!$F$13:$F$37</c:f>
              <c:numCache>
                <c:formatCode>0.0000</c:formatCode>
                <c:ptCount val="25"/>
                <c:pt idx="0">
                  <c:v>0</c:v>
                </c:pt>
                <c:pt idx="1">
                  <c:v>0.13052619232387544</c:v>
                </c:pt>
                <c:pt idx="2">
                  <c:v>0.2588190453048238</c:v>
                </c:pt>
                <c:pt idx="3">
                  <c:v>0.38268343265533511</c:v>
                </c:pt>
                <c:pt idx="4">
                  <c:v>0.50000000036275982</c:v>
                </c:pt>
                <c:pt idx="5">
                  <c:v>0.60876142942411948</c:v>
                </c:pt>
                <c:pt idx="6">
                  <c:v>0.70710678163083585</c:v>
                </c:pt>
                <c:pt idx="7">
                  <c:v>0.79335334073748054</c:v>
                </c:pt>
                <c:pt idx="8">
                  <c:v>0.86602540420331764</c:v>
                </c:pt>
                <c:pt idx="9">
                  <c:v>0.92387953287195745</c:v>
                </c:pt>
                <c:pt idx="10">
                  <c:v>0.96592582656010295</c:v>
                </c:pt>
                <c:pt idx="11">
                  <c:v>0.99144486152416578</c:v>
                </c:pt>
                <c:pt idx="12">
                  <c:v>1</c:v>
                </c:pt>
                <c:pt idx="13">
                  <c:v>0.99144486119611785</c:v>
                </c:pt>
                <c:pt idx="14">
                  <c:v>0.96592582590961973</c:v>
                </c:pt>
                <c:pt idx="15">
                  <c:v>0.92387953191016903</c:v>
                </c:pt>
                <c:pt idx="16">
                  <c:v>0.86602540294668062</c:v>
                </c:pt>
                <c:pt idx="17">
                  <c:v>0.7933533392074964</c:v>
                </c:pt>
                <c:pt idx="18">
                  <c:v>0.70710677985368264</c:v>
                </c:pt>
                <c:pt idx="19">
                  <c:v>0.60876142743020512</c:v>
                </c:pt>
                <c:pt idx="20">
                  <c:v>0.49999999818620078</c:v>
                </c:pt>
                <c:pt idx="21">
                  <c:v>0.38268343033337243</c:v>
                </c:pt>
                <c:pt idx="22">
                  <c:v>0.25881904287718738</c:v>
                </c:pt>
                <c:pt idx="23">
                  <c:v>0.13052618983210282</c:v>
                </c:pt>
                <c:pt idx="24">
                  <c:v>-2.5132743549077102E-9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185152"/>
        <c:axId val="137200000"/>
      </c:scatterChart>
      <c:scatterChart>
        <c:scatterStyle val="smoothMarker"/>
        <c:varyColors val="0"/>
        <c:ser>
          <c:idx val="0"/>
          <c:order val="1"/>
          <c:tx>
            <c:strRef>
              <c:f>'dimless-24-free'!$J$11:$J$12</c:f>
              <c:strCache>
                <c:ptCount val="1"/>
                <c:pt idx="0">
                  <c:v>1 y*(xj*,t=0,0000 )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 w="6350">
                <a:solidFill>
                  <a:srgbClr val="C00000"/>
                </a:solidFill>
              </a:ln>
            </c:spPr>
          </c:marker>
          <c:xVal>
            <c:numRef>
              <c:f>'dimless-24-free'!$E$13:$E$37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'dimless-24-free'!$J$13:$J$37</c:f>
              <c:numCache>
                <c:formatCode>0.00000</c:formatCode>
                <c:ptCount val="25"/>
                <c:pt idx="0">
                  <c:v>0</c:v>
                </c:pt>
                <c:pt idx="1">
                  <c:v>0.13052619232387561</c:v>
                </c:pt>
                <c:pt idx="2">
                  <c:v>0.25881904530482369</c:v>
                </c:pt>
                <c:pt idx="3">
                  <c:v>0.38268343265533528</c:v>
                </c:pt>
                <c:pt idx="4">
                  <c:v>0.50000000036275971</c:v>
                </c:pt>
                <c:pt idx="5">
                  <c:v>0.60876142942411859</c:v>
                </c:pt>
                <c:pt idx="6">
                  <c:v>0.70710678163083707</c:v>
                </c:pt>
                <c:pt idx="7">
                  <c:v>0.79335334073747921</c:v>
                </c:pt>
                <c:pt idx="8">
                  <c:v>0.86602540420331942</c:v>
                </c:pt>
                <c:pt idx="9">
                  <c:v>0.92387953287195534</c:v>
                </c:pt>
                <c:pt idx="10">
                  <c:v>0.96592582656010484</c:v>
                </c:pt>
                <c:pt idx="11">
                  <c:v>0.99144486152416522</c:v>
                </c:pt>
                <c:pt idx="12">
                  <c:v>1.0000000000000004</c:v>
                </c:pt>
                <c:pt idx="13">
                  <c:v>0.99144486119611719</c:v>
                </c:pt>
                <c:pt idx="14">
                  <c:v>0.96592582590961917</c:v>
                </c:pt>
                <c:pt idx="15">
                  <c:v>0.92387953191017047</c:v>
                </c:pt>
                <c:pt idx="16">
                  <c:v>0.86602540294667973</c:v>
                </c:pt>
                <c:pt idx="17">
                  <c:v>0.7933533392074964</c:v>
                </c:pt>
                <c:pt idx="18">
                  <c:v>0.70710677985368409</c:v>
                </c:pt>
                <c:pt idx="19">
                  <c:v>0.60876142743020401</c:v>
                </c:pt>
                <c:pt idx="20">
                  <c:v>0.49999999818619967</c:v>
                </c:pt>
                <c:pt idx="21">
                  <c:v>0.38268343033337388</c:v>
                </c:pt>
                <c:pt idx="22">
                  <c:v>0.25881904287718743</c:v>
                </c:pt>
                <c:pt idx="23">
                  <c:v>0.13052618983210132</c:v>
                </c:pt>
                <c:pt idx="24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'dimless-24-free'!$K$11:$K$12</c:f>
              <c:strCache>
                <c:ptCount val="1"/>
                <c:pt idx="0">
                  <c:v>2 y*(xj*,t=0,0006 )</c:v>
                </c:pt>
              </c:strCache>
            </c:strRef>
          </c:tx>
          <c:spPr>
            <a:ln w="12700">
              <a:solidFill>
                <a:srgbClr val="002060"/>
              </a:solidFill>
            </a:ln>
          </c:spPr>
          <c:marker>
            <c:symbol val="circle"/>
            <c:size val="3"/>
            <c:spPr>
              <a:noFill/>
              <a:ln w="6350">
                <a:solidFill>
                  <a:srgbClr val="002060"/>
                </a:solidFill>
              </a:ln>
            </c:spPr>
          </c:marker>
          <c:xVal>
            <c:numRef>
              <c:f>'dimless-24-free'!$E$13:$E$37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'dimless-24-free'!$K$13:$K$37</c:f>
              <c:numCache>
                <c:formatCode>0.00000</c:formatCode>
                <c:ptCount val="25"/>
                <c:pt idx="0">
                  <c:v>0</c:v>
                </c:pt>
                <c:pt idx="1">
                  <c:v>9.057392273717349E-2</c:v>
                </c:pt>
                <c:pt idx="2">
                  <c:v>0.17959810054201958</c:v>
                </c:pt>
                <c:pt idx="3">
                  <c:v>0.26554930504852392</c:v>
                </c:pt>
                <c:pt idx="4">
                  <c:v>0.34695688731366409</c:v>
                </c:pt>
                <c:pt idx="5">
                  <c:v>0.42242794103171089</c:v>
                </c:pt>
                <c:pt idx="6">
                  <c:v>0.49067113554859626</c:v>
                </c:pt>
                <c:pt idx="7">
                  <c:v>0.55051881088381394</c:v>
                </c:pt>
                <c:pt idx="8">
                  <c:v>0.60094695671659792</c:v>
                </c:pt>
                <c:pt idx="9">
                  <c:v>0.64109273348983287</c:v>
                </c:pt>
                <c:pt idx="10">
                  <c:v>0.67026923583036702</c:v>
                </c:pt>
                <c:pt idx="11">
                  <c:v>0.6879772456939679</c:v>
                </c:pt>
                <c:pt idx="12">
                  <c:v>0.69391377412228583</c:v>
                </c:pt>
                <c:pt idx="13">
                  <c:v>0.687977245467849</c:v>
                </c:pt>
                <c:pt idx="14">
                  <c:v>0.67026923537909044</c:v>
                </c:pt>
                <c:pt idx="15">
                  <c:v>0.6410927328230035</c:v>
                </c:pt>
                <c:pt idx="16">
                  <c:v>0.60094695584267732</c:v>
                </c:pt>
                <c:pt idx="17">
                  <c:v>0.55051880982786927</c:v>
                </c:pt>
                <c:pt idx="18">
                  <c:v>0.49067113553361791</c:v>
                </c:pt>
                <c:pt idx="19">
                  <c:v>0.42242794203307799</c:v>
                </c:pt>
                <c:pt idx="20">
                  <c:v>0.34695688812886571</c:v>
                </c:pt>
                <c:pt idx="21">
                  <c:v>0.26554930567429591</c:v>
                </c:pt>
                <c:pt idx="22">
                  <c:v>0.17959810096546247</c:v>
                </c:pt>
                <c:pt idx="23">
                  <c:v>9.0573922951328184E-2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'dimless-24-free'!$L$11:$L$12</c:f>
              <c:strCache>
                <c:ptCount val="1"/>
                <c:pt idx="0">
                  <c:v>3 y*(xj*,t=0,0012 )</c:v>
                </c:pt>
              </c:strCache>
            </c:strRef>
          </c:tx>
          <c:spPr>
            <a:ln w="12700"/>
          </c:spPr>
          <c:marker>
            <c:symbol val="circle"/>
            <c:size val="3"/>
            <c:spPr>
              <a:noFill/>
              <a:ln w="6350">
                <a:solidFill>
                  <a:srgbClr val="007456"/>
                </a:solidFill>
              </a:ln>
            </c:spPr>
          </c:marker>
          <c:xVal>
            <c:numRef>
              <c:f>'dimless-24-free'!$E$13:$E$37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'dimless-24-free'!$L$13:$L$37</c:f>
              <c:numCache>
                <c:formatCode>0.00000</c:formatCode>
                <c:ptCount val="25"/>
                <c:pt idx="0">
                  <c:v>0</c:v>
                </c:pt>
                <c:pt idx="1">
                  <c:v>3.7895448918601302E-3</c:v>
                </c:pt>
                <c:pt idx="2">
                  <c:v>7.5142496204824221E-3</c:v>
                </c:pt>
                <c:pt idx="3">
                  <c:v>1.1110383454127532E-2</c:v>
                </c:pt>
                <c:pt idx="4">
                  <c:v>1.4516415546346417E-2</c:v>
                </c:pt>
                <c:pt idx="5">
                  <c:v>1.7674067743710706E-2</c:v>
                </c:pt>
                <c:pt idx="6">
                  <c:v>2.0529311740610057E-2</c:v>
                </c:pt>
                <c:pt idx="7">
                  <c:v>2.3033293522597632E-2</c:v>
                </c:pt>
                <c:pt idx="8">
                  <c:v>2.5143169263443274E-2</c:v>
                </c:pt>
                <c:pt idx="9">
                  <c:v>2.6822838410413347E-2</c:v>
                </c:pt>
                <c:pt idx="10">
                  <c:v>2.804356134737954E-2</c:v>
                </c:pt>
                <c:pt idx="11">
                  <c:v>2.8784451193299861E-2</c:v>
                </c:pt>
                <c:pt idx="12">
                  <c:v>2.9032832248956097E-2</c:v>
                </c:pt>
                <c:pt idx="13">
                  <c:v>2.8784453445255133E-2</c:v>
                </c:pt>
                <c:pt idx="14">
                  <c:v>2.8043563542358589E-2</c:v>
                </c:pt>
                <c:pt idx="15">
                  <c:v>2.6822840509412679E-2</c:v>
                </c:pt>
                <c:pt idx="16">
                  <c:v>2.5143171231316853E-2</c:v>
                </c:pt>
                <c:pt idx="17">
                  <c:v>2.3033295325189655E-2</c:v>
                </c:pt>
                <c:pt idx="18">
                  <c:v>2.0529313347301782E-2</c:v>
                </c:pt>
                <c:pt idx="19">
                  <c:v>1.7674069127064731E-2</c:v>
                </c:pt>
                <c:pt idx="20">
                  <c:v>1.4516416682484164E-2</c:v>
                </c:pt>
                <c:pt idx="21">
                  <c:v>1.1110384323975764E-2</c:v>
                </c:pt>
                <c:pt idx="22">
                  <c:v>7.5142502085658999E-3</c:v>
                </c:pt>
                <c:pt idx="23">
                  <c:v>3.7895451888083761E-3</c:v>
                </c:pt>
                <c:pt idx="24">
                  <c:v>0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'dimless-24-free'!$M$11:$M$12</c:f>
              <c:strCache>
                <c:ptCount val="1"/>
                <c:pt idx="0">
                  <c:v>4 y*(xj*,t=0,0019 )</c:v>
                </c:pt>
              </c:strCache>
            </c:strRef>
          </c:tx>
          <c:spPr>
            <a:ln w="12700"/>
          </c:spPr>
          <c:marker>
            <c:symbol val="circle"/>
            <c:size val="3"/>
            <c:spPr>
              <a:noFill/>
              <a:ln w="6350">
                <a:solidFill>
                  <a:schemeClr val="accent4">
                    <a:lumMod val="75000"/>
                  </a:schemeClr>
                </a:solidFill>
              </a:ln>
            </c:spPr>
          </c:marker>
          <c:xVal>
            <c:numRef>
              <c:f>'dimless-24-free'!$E$13:$E$37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'dimless-24-free'!$M$13:$M$37</c:f>
              <c:numCache>
                <c:formatCode>0.00000</c:formatCode>
                <c:ptCount val="25"/>
                <c:pt idx="0">
                  <c:v>0</c:v>
                </c:pt>
                <c:pt idx="1">
                  <c:v>-7.6786369396939114E-2</c:v>
                </c:pt>
                <c:pt idx="2">
                  <c:v>-0.1522589027249589</c:v>
                </c:pt>
                <c:pt idx="3">
                  <c:v>-0.2251262440047557</c:v>
                </c:pt>
                <c:pt idx="4">
                  <c:v>-0.29414161283614149</c:v>
                </c:pt>
                <c:pt idx="5">
                  <c:v>-0.35812413708424451</c:v>
                </c:pt>
                <c:pt idx="6">
                  <c:v>-0.41597905694526677</c:v>
                </c:pt>
                <c:pt idx="7">
                  <c:v>-0.46671645987450527</c:v>
                </c:pt>
                <c:pt idx="8">
                  <c:v>-0.50946821581963253</c:v>
                </c:pt>
                <c:pt idx="9">
                  <c:v>-0.5435028293025248</c:v>
                </c:pt>
                <c:pt idx="10">
                  <c:v>-0.56823795868184401</c:v>
                </c:pt>
                <c:pt idx="11">
                  <c:v>-0.58325037902311105</c:v>
                </c:pt>
                <c:pt idx="12">
                  <c:v>-0.58828322365881847</c:v>
                </c:pt>
                <c:pt idx="13">
                  <c:v>-0.58325037921671086</c:v>
                </c:pt>
                <c:pt idx="14">
                  <c:v>-0.56823795906412145</c:v>
                </c:pt>
                <c:pt idx="15">
                  <c:v>-0.54350282986974652</c:v>
                </c:pt>
                <c:pt idx="16">
                  <c:v>-0.50946821655461327</c:v>
                </c:pt>
                <c:pt idx="17">
                  <c:v>-0.46671646078920836</c:v>
                </c:pt>
                <c:pt idx="18">
                  <c:v>-0.41597905696898357</c:v>
                </c:pt>
                <c:pt idx="19">
                  <c:v>-0.35812413614056737</c:v>
                </c:pt>
                <c:pt idx="20">
                  <c:v>-0.29414161204234107</c:v>
                </c:pt>
                <c:pt idx="21">
                  <c:v>-0.22512624340285248</c:v>
                </c:pt>
                <c:pt idx="22">
                  <c:v>-0.15225890231633354</c:v>
                </c:pt>
                <c:pt idx="23">
                  <c:v>-7.6786369192506837E-2</c:v>
                </c:pt>
                <c:pt idx="24">
                  <c:v>0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'dimless-24-free'!$N$11:$N$12</c:f>
              <c:strCache>
                <c:ptCount val="1"/>
                <c:pt idx="0">
                  <c:v>5 y*(xj*,t=0,0025 )</c:v>
                </c:pt>
              </c:strCache>
            </c:strRef>
          </c:tx>
          <c:spPr>
            <a:ln w="15875" cmpd="sng">
              <a:solidFill>
                <a:schemeClr val="accent2">
                  <a:lumMod val="50000"/>
                </a:schemeClr>
              </a:solidFill>
              <a:prstDash val="solid"/>
            </a:ln>
          </c:spPr>
          <c:marker>
            <c:symbol val="square"/>
            <c:size val="4"/>
            <c:spPr>
              <a:noFill/>
              <a:ln w="6350"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'dimless-24-free'!$E$13:$E$37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'dimless-24-free'!$N$13:$N$37</c:f>
              <c:numCache>
                <c:formatCode>0.00000</c:formatCode>
                <c:ptCount val="25"/>
                <c:pt idx="0">
                  <c:v>0</c:v>
                </c:pt>
                <c:pt idx="1">
                  <c:v>-0.10667625781990885</c:v>
                </c:pt>
                <c:pt idx="2">
                  <c:v>-0.21152725733681105</c:v>
                </c:pt>
                <c:pt idx="3">
                  <c:v>-0.31275896683292881</c:v>
                </c:pt>
                <c:pt idx="4">
                  <c:v>-0.40863928368394969</c:v>
                </c:pt>
                <c:pt idx="5">
                  <c:v>-0.49752766908406515</c:v>
                </c:pt>
                <c:pt idx="6">
                  <c:v>-0.57790321811160761</c:v>
                </c:pt>
                <c:pt idx="7">
                  <c:v>-0.64839068283656798</c:v>
                </c:pt>
                <c:pt idx="8">
                  <c:v>-0.70778400319251367</c:v>
                </c:pt>
                <c:pt idx="9">
                  <c:v>-0.75506694299966193</c:v>
                </c:pt>
                <c:pt idx="10">
                  <c:v>-0.7894304780474003</c:v>
                </c:pt>
                <c:pt idx="11">
                  <c:v>-0.81028663872275108</c:v>
                </c:pt>
                <c:pt idx="12">
                  <c:v>-0.81727857033333762</c:v>
                </c:pt>
                <c:pt idx="13">
                  <c:v>-0.81028663899075148</c:v>
                </c:pt>
                <c:pt idx="14">
                  <c:v>-0.78943047857913806</c:v>
                </c:pt>
                <c:pt idx="15">
                  <c:v>-0.75506694378586803</c:v>
                </c:pt>
                <c:pt idx="16">
                  <c:v>-0.70778400421970755</c:v>
                </c:pt>
                <c:pt idx="17">
                  <c:v>-0.64839068408715039</c:v>
                </c:pt>
                <c:pt idx="18">
                  <c:v>-0.57790321956428459</c:v>
                </c:pt>
                <c:pt idx="19">
                  <c:v>-0.49752767071386411</c:v>
                </c:pt>
                <c:pt idx="20">
                  <c:v>-0.40863928546320477</c:v>
                </c:pt>
                <c:pt idx="21">
                  <c:v>-0.3127589687308554</c:v>
                </c:pt>
                <c:pt idx="22">
                  <c:v>-0.21152725932177635</c:v>
                </c:pt>
                <c:pt idx="23">
                  <c:v>-0.10667625985350047</c:v>
                </c:pt>
                <c:pt idx="24">
                  <c:v>0</c:v>
                </c:pt>
              </c:numCache>
            </c:numRef>
          </c:yVal>
          <c:smooth val="1"/>
        </c:ser>
        <c:ser>
          <c:idx val="5"/>
          <c:order val="6"/>
          <c:tx>
            <c:strRef>
              <c:f>'dimless-24-free'!$O$11:$O$12</c:f>
              <c:strCache>
                <c:ptCount val="1"/>
                <c:pt idx="0">
                  <c:v>6 y*(xj*,t=0,0031 )</c:v>
                </c:pt>
              </c:strCache>
            </c:strRef>
          </c:tx>
          <c:spPr>
            <a:ln w="12700"/>
          </c:spPr>
          <c:marker>
            <c:symbol val="triangle"/>
            <c:size val="4"/>
            <c:spPr>
              <a:noFill/>
              <a:ln w="6350"/>
            </c:spPr>
          </c:marker>
          <c:xVal>
            <c:numRef>
              <c:f>'dimless-24-free'!$E$13:$E$37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'dimless-24-free'!$O$13:$O$37</c:f>
              <c:numCache>
                <c:formatCode>0.00000</c:formatCode>
                <c:ptCount val="25"/>
                <c:pt idx="0">
                  <c:v>0</c:v>
                </c:pt>
                <c:pt idx="1">
                  <c:v>-7.4024126259092923E-2</c:v>
                </c:pt>
                <c:pt idx="2">
                  <c:v>-0.14678167918921917</c:v>
                </c:pt>
                <c:pt idx="3">
                  <c:v>-0.21702775689476519</c:v>
                </c:pt>
                <c:pt idx="4">
                  <c:v>-0.28356042948941967</c:v>
                </c:pt>
                <c:pt idx="5">
                  <c:v>-0.34524130454653146</c:v>
                </c:pt>
                <c:pt idx="6">
                  <c:v>-0.40101500421580527</c:v>
                </c:pt>
                <c:pt idx="7">
                  <c:v>-0.44992722585396866</c:v>
                </c:pt>
                <c:pt idx="8">
                  <c:v>-0.49114106890674425</c:v>
                </c:pt>
                <c:pt idx="9">
                  <c:v>-0.52395135212944266</c:v>
                </c:pt>
                <c:pt idx="10">
                  <c:v>-0.5477966824220476</c:v>
                </c:pt>
                <c:pt idx="11">
                  <c:v>-0.56226905959247264</c:v>
                </c:pt>
                <c:pt idx="12">
                  <c:v>-0.56712085724291461</c:v>
                </c:pt>
                <c:pt idx="13">
                  <c:v>-0.56226905977778041</c:v>
                </c:pt>
                <c:pt idx="14">
                  <c:v>-0.54779668279205385</c:v>
                </c:pt>
                <c:pt idx="15">
                  <c:v>-0.5239513526725269</c:v>
                </c:pt>
                <c:pt idx="16">
                  <c:v>-0.49114106962668364</c:v>
                </c:pt>
                <c:pt idx="17">
                  <c:v>-0.44992722669627555</c:v>
                </c:pt>
                <c:pt idx="18">
                  <c:v>-0.40101500416084951</c:v>
                </c:pt>
                <c:pt idx="19">
                  <c:v>-0.34524130371192674</c:v>
                </c:pt>
                <c:pt idx="20">
                  <c:v>-0.28356042882781252</c:v>
                </c:pt>
                <c:pt idx="21">
                  <c:v>-0.21702775638075844</c:v>
                </c:pt>
                <c:pt idx="22">
                  <c:v>-0.14678167884406995</c:v>
                </c:pt>
                <c:pt idx="23">
                  <c:v>-7.4024126083161015E-2</c:v>
                </c:pt>
                <c:pt idx="24">
                  <c:v>0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'dimless-24-free'!$P$11:$P$12</c:f>
              <c:strCache>
                <c:ptCount val="1"/>
                <c:pt idx="0">
                  <c:v>7 y*(xj*,t=0,0037 )</c:v>
                </c:pt>
              </c:strCache>
            </c:strRef>
          </c:tx>
          <c:spPr>
            <a:ln w="12700">
              <a:solidFill>
                <a:srgbClr val="0070C0"/>
              </a:solidFill>
            </a:ln>
          </c:spPr>
          <c:marker>
            <c:symbol val="triangle"/>
            <c:size val="4"/>
            <c:spPr>
              <a:noFill/>
              <a:ln w="6350">
                <a:solidFill>
                  <a:srgbClr val="0070C0"/>
                </a:solidFill>
              </a:ln>
            </c:spPr>
          </c:marker>
          <c:xVal>
            <c:numRef>
              <c:f>'dimless-24-free'!$E$13:$E$37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'dimless-24-free'!$P$13:$P$37</c:f>
              <c:numCache>
                <c:formatCode>0.00000</c:formatCode>
                <c:ptCount val="25"/>
                <c:pt idx="0">
                  <c:v>0</c:v>
                </c:pt>
                <c:pt idx="1">
                  <c:v>-3.097114072858613E-3</c:v>
                </c:pt>
                <c:pt idx="2">
                  <c:v>-6.1412356655070471E-3</c:v>
                </c:pt>
                <c:pt idx="3">
                  <c:v>-9.080279013234523E-3</c:v>
                </c:pt>
                <c:pt idx="4">
                  <c:v>-1.186395626860322E-2</c:v>
                </c:pt>
                <c:pt idx="5">
                  <c:v>-1.4444637943846943E-2</c:v>
                </c:pt>
                <c:pt idx="6">
                  <c:v>-1.6778167856515924E-2</c:v>
                </c:pt>
                <c:pt idx="7">
                  <c:v>-1.8824618668358946E-2</c:v>
                </c:pt>
                <c:pt idx="8">
                  <c:v>-2.0548975029826569E-2</c:v>
                </c:pt>
                <c:pt idx="9">
                  <c:v>-2.1921732739353356E-2</c:v>
                </c:pt>
                <c:pt idx="10">
                  <c:v>-2.2919403507072156E-2</c:v>
                </c:pt>
                <c:pt idx="11">
                  <c:v>-2.3524916966991098E-2</c:v>
                </c:pt>
                <c:pt idx="12">
                  <c:v>-2.3727911689163002E-2</c:v>
                </c:pt>
                <c:pt idx="13">
                  <c:v>-2.3524915131989441E-2</c:v>
                </c:pt>
                <c:pt idx="14">
                  <c:v>-2.2919401711893626E-2</c:v>
                </c:pt>
                <c:pt idx="15">
                  <c:v>-2.1921731023370521E-2</c:v>
                </c:pt>
                <c:pt idx="16">
                  <c:v>-2.0548973421080051E-2</c:v>
                </c:pt>
                <c:pt idx="17">
                  <c:v>-1.8824617194779972E-2</c:v>
                </c:pt>
                <c:pt idx="18">
                  <c:v>-1.6778166543205127E-2</c:v>
                </c:pt>
                <c:pt idx="19">
                  <c:v>-1.4444636813271237E-2</c:v>
                </c:pt>
                <c:pt idx="20">
                  <c:v>-1.1863955339881395E-2</c:v>
                </c:pt>
                <c:pt idx="21">
                  <c:v>-9.0802783026506136E-3</c:v>
                </c:pt>
                <c:pt idx="22">
                  <c:v>-6.1412351848294383E-3</c:v>
                </c:pt>
                <c:pt idx="23">
                  <c:v>-3.0971138308031826E-3</c:v>
                </c:pt>
                <c:pt idx="24">
                  <c:v>0</c:v>
                </c:pt>
              </c:numCache>
            </c:numRef>
          </c:yVal>
          <c:smooth val="1"/>
        </c:ser>
        <c:ser>
          <c:idx val="7"/>
          <c:order val="8"/>
          <c:tx>
            <c:strRef>
              <c:f>'dimless-24-free'!$Q$11:$Q$12</c:f>
              <c:strCache>
                <c:ptCount val="1"/>
                <c:pt idx="0">
                  <c:v>8 y*(xj*,t=0,0044 )</c:v>
                </c:pt>
              </c:strCache>
            </c:strRef>
          </c:tx>
          <c:spPr>
            <a:ln w="12700">
              <a:solidFill>
                <a:srgbClr val="0A8C48"/>
              </a:solidFill>
            </a:ln>
          </c:spPr>
          <c:marker>
            <c:symbol val="triangle"/>
            <c:size val="4"/>
            <c:spPr>
              <a:noFill/>
              <a:ln w="6350">
                <a:solidFill>
                  <a:srgbClr val="007456"/>
                </a:solidFill>
              </a:ln>
            </c:spPr>
          </c:marker>
          <c:xVal>
            <c:numRef>
              <c:f>'dimless-24-free'!$E$13:$E$37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'dimless-24-free'!$Q$13:$Q$37</c:f>
              <c:numCache>
                <c:formatCode>0.00000</c:formatCode>
                <c:ptCount val="25"/>
                <c:pt idx="0">
                  <c:v>0</c:v>
                </c:pt>
                <c:pt idx="1">
                  <c:v>6.2755854035161832E-2</c:v>
                </c:pt>
                <c:pt idx="2">
                  <c:v>0.12443793800694941</c:v>
                </c:pt>
                <c:pt idx="3">
                  <c:v>0.18399085435460041</c:v>
                </c:pt>
                <c:pt idx="4">
                  <c:v>0.24039563616786377</c:v>
                </c:pt>
                <c:pt idx="5">
                  <c:v>0.29268718198994836</c:v>
                </c:pt>
                <c:pt idx="6">
                  <c:v>0.33997076897199141</c:v>
                </c:pt>
                <c:pt idx="7">
                  <c:v>0.38143736182874466</c:v>
                </c:pt>
                <c:pt idx="8">
                  <c:v>0.41637745566087309</c:v>
                </c:pt>
                <c:pt idx="9">
                  <c:v>0.44419321577256016</c:v>
                </c:pt>
                <c:pt idx="10">
                  <c:v>0.46440870679818208</c:v>
                </c:pt>
                <c:pt idx="11">
                  <c:v>0.47667803607768872</c:v>
                </c:pt>
                <c:pt idx="12">
                  <c:v>0.4807912719885164</c:v>
                </c:pt>
                <c:pt idx="13">
                  <c:v>0.47667803591821695</c:v>
                </c:pt>
                <c:pt idx="14">
                  <c:v>0.46440870648655308</c:v>
                </c:pt>
                <c:pt idx="15">
                  <c:v>0.44419321530670747</c:v>
                </c:pt>
                <c:pt idx="16">
                  <c:v>0.41637745506412233</c:v>
                </c:pt>
                <c:pt idx="17">
                  <c:v>0.38143736106783094</c:v>
                </c:pt>
                <c:pt idx="18">
                  <c:v>0.33997076889194455</c:v>
                </c:pt>
                <c:pt idx="19">
                  <c:v>0.29268718274105243</c:v>
                </c:pt>
                <c:pt idx="20">
                  <c:v>0.24039563682197004</c:v>
                </c:pt>
                <c:pt idx="21">
                  <c:v>0.18399085484475786</c:v>
                </c:pt>
                <c:pt idx="22">
                  <c:v>0.12443793834201666</c:v>
                </c:pt>
                <c:pt idx="23">
                  <c:v>6.2755854202317538E-2</c:v>
                </c:pt>
                <c:pt idx="24">
                  <c:v>0</c:v>
                </c:pt>
              </c:numCache>
            </c:numRef>
          </c:yVal>
          <c:smooth val="1"/>
        </c:ser>
        <c:ser>
          <c:idx val="8"/>
          <c:order val="9"/>
          <c:tx>
            <c:strRef>
              <c:f>'dimless-24-free'!$R$11:$R$12</c:f>
              <c:strCache>
                <c:ptCount val="1"/>
                <c:pt idx="0">
                  <c:v>9 y*(xj*,t=0,0050 )</c:v>
                </c:pt>
              </c:strCache>
            </c:strRef>
          </c:tx>
          <c:spPr>
            <a:ln w="12700">
              <a:solidFill>
                <a:schemeClr val="accent2">
                  <a:lumMod val="50000"/>
                </a:schemeClr>
              </a:solidFill>
            </a:ln>
          </c:spPr>
          <c:marker>
            <c:symbol val="triangle"/>
            <c:size val="5"/>
            <c:spPr>
              <a:noFill/>
              <a:ln w="9525"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'dimless-24-free'!$E$13:$E$37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'dimless-24-free'!$R$13:$R$37</c:f>
              <c:numCache>
                <c:formatCode>0.00000</c:formatCode>
                <c:ptCount val="25"/>
                <c:pt idx="0">
                  <c:v>0</c:v>
                </c:pt>
                <c:pt idx="1">
                  <c:v>8.7184221141605081E-2</c:v>
                </c:pt>
                <c:pt idx="2">
                  <c:v>0.1728766960850556</c:v>
                </c:pt>
                <c:pt idx="3">
                  <c:v>0.2556112028232792</c:v>
                </c:pt>
                <c:pt idx="4">
                  <c:v>0.33397213100539513</c:v>
                </c:pt>
                <c:pt idx="5">
                  <c:v>0.40661870342233702</c:v>
                </c:pt>
                <c:pt idx="6">
                  <c:v>0.47230791707659509</c:v>
                </c:pt>
                <c:pt idx="7">
                  <c:v>0.5299158113082364</c:v>
                </c:pt>
                <c:pt idx="8">
                  <c:v>0.57845669907345898</c:v>
                </c:pt>
                <c:pt idx="9">
                  <c:v>0.61710003232326505</c:v>
                </c:pt>
                <c:pt idx="10">
                  <c:v>0.64518461291072005</c:v>
                </c:pt>
                <c:pt idx="11">
                  <c:v>0.66222990587465658</c:v>
                </c:pt>
                <c:pt idx="12">
                  <c:v>0.66794426152606423</c:v>
                </c:pt>
                <c:pt idx="13">
                  <c:v>0.66222990565538664</c:v>
                </c:pt>
                <c:pt idx="14">
                  <c:v>0.64518461247603631</c:v>
                </c:pt>
                <c:pt idx="15">
                  <c:v>0.61710003168067773</c:v>
                </c:pt>
                <c:pt idx="16">
                  <c:v>0.57845669823377988</c:v>
                </c:pt>
                <c:pt idx="17">
                  <c:v>0.52991581028598989</c:v>
                </c:pt>
                <c:pt idx="18">
                  <c:v>0.47230791588908067</c:v>
                </c:pt>
                <c:pt idx="19">
                  <c:v>0.40661870209015194</c:v>
                </c:pt>
                <c:pt idx="20">
                  <c:v>0.33397212955075706</c:v>
                </c:pt>
                <c:pt idx="21">
                  <c:v>0.2556112012722393</c:v>
                </c:pt>
                <c:pt idx="22">
                  <c:v>0.17287669446113696</c:v>
                </c:pt>
                <c:pt idx="23">
                  <c:v>8.7184219487087281E-2</c:v>
                </c:pt>
                <c:pt idx="24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185152"/>
        <c:axId val="137200000"/>
      </c:scatterChart>
      <c:valAx>
        <c:axId val="137185152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 i="1"/>
                  <a:t>x/l</a:t>
                </a:r>
              </a:p>
            </c:rich>
          </c:tx>
          <c:layout>
            <c:manualLayout>
              <c:xMode val="edge"/>
              <c:yMode val="edge"/>
              <c:x val="0.7318080195979374"/>
              <c:y val="0.62069040181054913"/>
            </c:manualLayout>
          </c:layout>
          <c:overlay val="0"/>
          <c:spPr>
            <a:solidFill>
              <a:schemeClr val="bg1"/>
            </a:solidFill>
          </c:spPr>
        </c:title>
        <c:numFmt formatCode="0.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de-DE"/>
          </a:p>
        </c:txPr>
        <c:crossAx val="137200000"/>
        <c:crosses val="autoZero"/>
        <c:crossBetween val="midCat"/>
        <c:majorUnit val="8.3333000000000018E-2"/>
        <c:minorUnit val="4.1666660000000015E-2"/>
      </c:valAx>
      <c:valAx>
        <c:axId val="137200000"/>
        <c:scaling>
          <c:orientation val="minMax"/>
          <c:max val="1.1000000000000001"/>
          <c:min val="-1.1000000000000001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0" vert="horz"/>
              <a:lstStyle/>
              <a:p>
                <a:pPr>
                  <a:defRPr sz="1100" b="1"/>
                </a:pPr>
                <a:r>
                  <a:rPr lang="de-DE" sz="1100" b="1"/>
                  <a:t>y/y</a:t>
                </a:r>
                <a:r>
                  <a:rPr lang="de-DE" sz="800" b="1"/>
                  <a:t>max</a:t>
                </a:r>
              </a:p>
            </c:rich>
          </c:tx>
          <c:layout>
            <c:manualLayout>
              <c:xMode val="edge"/>
              <c:yMode val="edge"/>
              <c:x val="6.5818040386080773E-2"/>
              <c:y val="0.15384009691285563"/>
            </c:manualLayout>
          </c:layout>
          <c:overlay val="0"/>
          <c:spPr>
            <a:solidFill>
              <a:schemeClr val="bg1"/>
            </a:solidFill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37185152"/>
        <c:crosses val="autoZero"/>
        <c:crossBetween val="midCat"/>
        <c:majorUnit val="0.1"/>
        <c:minorUnit val="5.000000000000001E-2"/>
      </c:valAx>
    </c:plotArea>
    <c:legend>
      <c:legendPos val="r"/>
      <c:layout>
        <c:manualLayout>
          <c:xMode val="edge"/>
          <c:yMode val="edge"/>
          <c:x val="0.78356312173391385"/>
          <c:y val="0.17438767525627413"/>
          <c:w val="0.19902333797626409"/>
          <c:h val="0.62171896584209285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60"/>
      <c:rotY val="40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447137069031421"/>
          <c:y val="8.8567195485342351E-2"/>
          <c:w val="0.85851424442390045"/>
          <c:h val="0.8227823138424994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'dimless-24-free'!$AN$11</c:f>
              <c:strCache>
                <c:ptCount val="1"/>
                <c:pt idx="0">
                  <c:v>Amplituden [m]</c:v>
                </c:pt>
              </c:strCache>
            </c:strRef>
          </c:tx>
          <c:invertIfNegative val="0"/>
          <c:val>
            <c:numRef>
              <c:f>'dimless-24-free'!$AN$13:$AN$36</c:f>
              <c:numCache>
                <c:formatCode>0.000E+00</c:formatCode>
                <c:ptCount val="24"/>
                <c:pt idx="0">
                  <c:v>9.9999999960228734E-4</c:v>
                </c:pt>
                <c:pt idx="1">
                  <c:v>1.0620882934705052E-12</c:v>
                </c:pt>
                <c:pt idx="2">
                  <c:v>-5.9312249556242596E-13</c:v>
                </c:pt>
                <c:pt idx="3">
                  <c:v>4.1747810763936856E-13</c:v>
                </c:pt>
                <c:pt idx="4">
                  <c:v>-3.2181774953232711E-13</c:v>
                </c:pt>
                <c:pt idx="5">
                  <c:v>2.6042268110500661E-13</c:v>
                </c:pt>
                <c:pt idx="6">
                  <c:v>-2.1709792875449865E-13</c:v>
                </c:pt>
                <c:pt idx="7">
                  <c:v>1.8453740965873601E-13</c:v>
                </c:pt>
                <c:pt idx="8">
                  <c:v>-1.5892666696548653E-13</c:v>
                </c:pt>
                <c:pt idx="9">
                  <c:v>1.3806725901455152E-13</c:v>
                </c:pt>
                <c:pt idx="10">
                  <c:v>-1.2059664146931342E-13</c:v>
                </c:pt>
                <c:pt idx="11">
                  <c:v>1.0562347061796965E-13</c:v>
                </c:pt>
                <c:pt idx="12">
                  <c:v>-9.2537503123176393E-14</c:v>
                </c:pt>
                <c:pt idx="13">
                  <c:v>8.0904639469340601E-14</c:v>
                </c:pt>
                <c:pt idx="14">
                  <c:v>-7.0407480771509738E-14</c:v>
                </c:pt>
                <c:pt idx="15">
                  <c:v>6.0806836417922248E-14</c:v>
                </c:pt>
                <c:pt idx="16">
                  <c:v>-5.1917942167634122E-14</c:v>
                </c:pt>
                <c:pt idx="17">
                  <c:v>4.359445906117661E-14</c:v>
                </c:pt>
                <c:pt idx="18">
                  <c:v>-3.5717683440535566E-14</c:v>
                </c:pt>
                <c:pt idx="19">
                  <c:v>2.8189498189427433E-14</c:v>
                </c:pt>
                <c:pt idx="20">
                  <c:v>-2.0923050329339312E-14</c:v>
                </c:pt>
                <c:pt idx="21">
                  <c:v>1.3846184037287951E-14</c:v>
                </c:pt>
                <c:pt idx="22">
                  <c:v>-6.8938648192795604E-15</c:v>
                </c:pt>
                <c:pt idx="23">
                  <c:v>5.8605123830889189E-19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6"/>
        <c:gapDepth val="500"/>
        <c:shape val="pyramid"/>
        <c:axId val="137573888"/>
        <c:axId val="137575424"/>
        <c:axId val="0"/>
      </c:bar3DChart>
      <c:catAx>
        <c:axId val="1375738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37575424"/>
        <c:crosses val="autoZero"/>
        <c:auto val="1"/>
        <c:lblAlgn val="ctr"/>
        <c:lblOffset val="100"/>
        <c:noMultiLvlLbl val="0"/>
      </c:catAx>
      <c:valAx>
        <c:axId val="137575424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minorGridlines>
          <c:spPr>
            <a:ln w="0"/>
          </c:spPr>
        </c:minorGridlines>
        <c:numFmt formatCode="#,##0.0" sourceLinked="0"/>
        <c:majorTickMark val="out"/>
        <c:minorTickMark val="none"/>
        <c:tickLblPos val="nextTo"/>
        <c:spPr>
          <a:ln w="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3757388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3190523184601925"/>
          <c:y val="2.412059537986139E-2"/>
          <c:w val="0.3012806855025475"/>
          <c:h val="7.2695106178101154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n-US" sz="1000" b="1"/>
              <a:t>Schwingungsverlauf</a:t>
            </a:r>
            <a:r>
              <a:rPr lang="en-US" sz="1000" b="0" baseline="0"/>
              <a:t>  </a:t>
            </a:r>
            <a:r>
              <a:rPr lang="en-US" sz="1000" b="0" i="1" baseline="0"/>
              <a:t>y=f(</a:t>
            </a:r>
            <a:r>
              <a:rPr lang="en-US" sz="1000" b="0" i="1"/>
              <a:t>xj/l=0,5, t)</a:t>
            </a:r>
          </a:p>
        </c:rich>
      </c:tx>
      <c:layout>
        <c:manualLayout>
          <c:xMode val="edge"/>
          <c:yMode val="edge"/>
          <c:x val="0.227691036371578"/>
          <c:y val="9.248551545746103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005734832278899E-2"/>
          <c:y val="0.10913909821524802"/>
          <c:w val="0.8377089021927403"/>
          <c:h val="0.82613123621820173"/>
        </c:manualLayout>
      </c:layout>
      <c:scatterChart>
        <c:scatterStyle val="smoothMarker"/>
        <c:varyColors val="1"/>
        <c:ser>
          <c:idx val="0"/>
          <c:order val="0"/>
          <c:tx>
            <c:strRef>
              <c:f>'dimless-24-free'!$AO$25</c:f>
              <c:strCache>
                <c:ptCount val="1"/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circ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'dimless-24-free'!$J$12:$AM$12</c:f>
              <c:numCache>
                <c:formatCode>"y*(xj*,t="0.0000\ ")"</c:formatCode>
                <c:ptCount val="30"/>
                <c:pt idx="0">
                  <c:v>0</c:v>
                </c:pt>
                <c:pt idx="1">
                  <c:v>6.2203347864156608E-4</c:v>
                </c:pt>
                <c:pt idx="2">
                  <c:v>1.2440669572831322E-3</c:v>
                </c:pt>
                <c:pt idx="3">
                  <c:v>1.8661004359246981E-3</c:v>
                </c:pt>
                <c:pt idx="4">
                  <c:v>2.4881339145662643E-3</c:v>
                </c:pt>
                <c:pt idx="5">
                  <c:v>3.1101673932078305E-3</c:v>
                </c:pt>
                <c:pt idx="6">
                  <c:v>3.7322008718493963E-3</c:v>
                </c:pt>
                <c:pt idx="7">
                  <c:v>4.3542343504909629E-3</c:v>
                </c:pt>
                <c:pt idx="8">
                  <c:v>4.9762678291325286E-3</c:v>
                </c:pt>
                <c:pt idx="9">
                  <c:v>5.5983013077740944E-3</c:v>
                </c:pt>
                <c:pt idx="10">
                  <c:v>6.220334786415661E-3</c:v>
                </c:pt>
                <c:pt idx="11">
                  <c:v>6.8423682650572267E-3</c:v>
                </c:pt>
                <c:pt idx="12">
                  <c:v>7.4644017436987925E-3</c:v>
                </c:pt>
                <c:pt idx="13">
                  <c:v>8.0864352223403591E-3</c:v>
                </c:pt>
                <c:pt idx="14">
                  <c:v>8.7084687009819257E-3</c:v>
                </c:pt>
                <c:pt idx="15">
                  <c:v>9.3305021796234906E-3</c:v>
                </c:pt>
                <c:pt idx="16">
                  <c:v>9.9525356582650572E-3</c:v>
                </c:pt>
                <c:pt idx="17">
                  <c:v>1.0574569136906624E-2</c:v>
                </c:pt>
                <c:pt idx="18">
                  <c:v>1.1196602615548189E-2</c:v>
                </c:pt>
                <c:pt idx="19">
                  <c:v>1.1818636094189755E-2</c:v>
                </c:pt>
                <c:pt idx="20">
                  <c:v>1.2440669572831322E-2</c:v>
                </c:pt>
                <c:pt idx="21">
                  <c:v>1.3062703051472887E-2</c:v>
                </c:pt>
                <c:pt idx="22">
                  <c:v>1.3684736530114453E-2</c:v>
                </c:pt>
                <c:pt idx="23">
                  <c:v>1.430677000875602E-2</c:v>
                </c:pt>
                <c:pt idx="24">
                  <c:v>1.4928803487397585E-2</c:v>
                </c:pt>
                <c:pt idx="25">
                  <c:v>1.5550836966039152E-2</c:v>
                </c:pt>
                <c:pt idx="26">
                  <c:v>1.6172870444680718E-2</c:v>
                </c:pt>
                <c:pt idx="27">
                  <c:v>1.6794903923322283E-2</c:v>
                </c:pt>
                <c:pt idx="28">
                  <c:v>1.7416937401963851E-2</c:v>
                </c:pt>
                <c:pt idx="29">
                  <c:v>1.8038970880605416E-2</c:v>
                </c:pt>
              </c:numCache>
            </c:numRef>
          </c:xVal>
          <c:yVal>
            <c:numRef>
              <c:f>'dimless-24-free'!$J$25:$AM$25</c:f>
              <c:numCache>
                <c:formatCode>0.00000</c:formatCode>
                <c:ptCount val="30"/>
                <c:pt idx="0">
                  <c:v>1.0000000000000004</c:v>
                </c:pt>
                <c:pt idx="1">
                  <c:v>0.69391377412228583</c:v>
                </c:pt>
                <c:pt idx="2">
                  <c:v>2.9032832248956097E-2</c:v>
                </c:pt>
                <c:pt idx="3">
                  <c:v>-0.58828322365881847</c:v>
                </c:pt>
                <c:pt idx="4">
                  <c:v>-0.81727857033333762</c:v>
                </c:pt>
                <c:pt idx="5">
                  <c:v>-0.56712085724291461</c:v>
                </c:pt>
                <c:pt idx="6">
                  <c:v>-2.3727911689163002E-2</c:v>
                </c:pt>
                <c:pt idx="7">
                  <c:v>0.4807912719885164</c:v>
                </c:pt>
                <c:pt idx="8">
                  <c:v>0.66794426152606423</c:v>
                </c:pt>
                <c:pt idx="9">
                  <c:v>0.46349572340847162</c:v>
                </c:pt>
                <c:pt idx="10">
                  <c:v>1.9392313787709718E-2</c:v>
                </c:pt>
                <c:pt idx="11">
                  <c:v>-0.39294040340399605</c:v>
                </c:pt>
                <c:pt idx="12">
                  <c:v>-0.54589653112231384</c:v>
                </c:pt>
                <c:pt idx="13">
                  <c:v>-0.37880512217859108</c:v>
                </c:pt>
                <c:pt idx="14">
                  <c:v>-1.5848922524456601E-2</c:v>
                </c:pt>
                <c:pt idx="15">
                  <c:v>0.32114177112382397</c:v>
                </c:pt>
                <c:pt idx="16">
                  <c:v>0.44614953650549388</c:v>
                </c:pt>
                <c:pt idx="17">
                  <c:v>0.30958930868553874</c:v>
                </c:pt>
                <c:pt idx="18">
                  <c:v>1.2952984771420477E-2</c:v>
                </c:pt>
                <c:pt idx="19">
                  <c:v>-0.26246228758128803</c:v>
                </c:pt>
                <c:pt idx="20">
                  <c:v>-0.36462845535000582</c:v>
                </c:pt>
                <c:pt idx="21">
                  <c:v>-0.25302070759012157</c:v>
                </c:pt>
                <c:pt idx="22">
                  <c:v>-1.0586196898876885E-2</c:v>
                </c:pt>
                <c:pt idx="23">
                  <c:v>0.21450480316317375</c:v>
                </c:pt>
                <c:pt idx="24">
                  <c:v>0.29800302269121953</c:v>
                </c:pt>
                <c:pt idx="25">
                  <c:v>0.20678840216163169</c:v>
                </c:pt>
                <c:pt idx="26">
                  <c:v>8.6518718852560007E-3</c:v>
                </c:pt>
                <c:pt idx="27">
                  <c:v>-0.17531017886069269</c:v>
                </c:pt>
                <c:pt idx="28">
                  <c:v>-0.24355148434000906</c:v>
                </c:pt>
                <c:pt idx="29">
                  <c:v>-0.16900372967825761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95136"/>
        <c:axId val="137605504"/>
      </c:scatterChart>
      <c:valAx>
        <c:axId val="137595136"/>
        <c:scaling>
          <c:orientation val="minMax"/>
          <c:max val="1.2000000000000002E-2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numFmt formatCode="#,##0.00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37605504"/>
        <c:crosses val="autoZero"/>
        <c:crossBetween val="midCat"/>
        <c:majorUnit val="2.0000000000000005E-3"/>
        <c:minorUnit val="1.0000000000000002E-3"/>
      </c:valAx>
      <c:valAx>
        <c:axId val="137605504"/>
        <c:scaling>
          <c:orientation val="minMax"/>
          <c:max val="1"/>
          <c:min val="-1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numFmt formatCode="#,##0.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37595136"/>
        <c:crosses val="autoZero"/>
        <c:crossBetween val="midCat"/>
        <c:majorUnit val="0.1"/>
        <c:minorUnit val="5.000000000000001E-2"/>
      </c:valAx>
    </c:plotArea>
    <c:legend>
      <c:legendPos val="r"/>
      <c:layout>
        <c:manualLayout>
          <c:xMode val="edge"/>
          <c:yMode val="edge"/>
          <c:x val="0.92535493045102835"/>
          <c:y val="6.8240764822318292E-2"/>
          <c:w val="7.1555264770174501E-2"/>
          <c:h val="0.92901355659625839"/>
        </c:manualLayout>
      </c:layout>
      <c:overlay val="0"/>
      <c:txPr>
        <a:bodyPr/>
        <a:lstStyle/>
        <a:p>
          <a:pPr>
            <a:defRPr sz="4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de-DE" sz="1100" b="0">
                <a:latin typeface="Arial Narrow" panose="020B0606020202030204" pitchFamily="34" charset="0"/>
              </a:rPr>
              <a:t>Schwingung einer Saite mit trapezförmiger</a:t>
            </a:r>
            <a:r>
              <a:rPr lang="de-DE" sz="1100" b="0" baseline="0">
                <a:latin typeface="Arial Narrow" panose="020B0606020202030204" pitchFamily="34" charset="0"/>
              </a:rPr>
              <a:t> Anfangsauslenkung</a:t>
            </a:r>
            <a:r>
              <a:rPr lang="de-DE" sz="1100" b="0">
                <a:latin typeface="Arial Narrow" panose="020B0606020202030204" pitchFamily="34" charset="0"/>
              </a:rPr>
              <a:t> </a:t>
            </a:r>
          </a:p>
          <a:p>
            <a:pPr>
              <a:defRPr sz="1100" b="0"/>
            </a:pPr>
            <a:r>
              <a:rPr lang="de-DE" sz="1100" b="0">
                <a:latin typeface="Arial Narrow" panose="020B0606020202030204" pitchFamily="34" charset="0"/>
              </a:rPr>
              <a:t>über</a:t>
            </a:r>
            <a:r>
              <a:rPr lang="de-DE" sz="1100" b="0" baseline="0">
                <a:latin typeface="Arial Narrow" panose="020B0606020202030204" pitchFamily="34" charset="0"/>
              </a:rPr>
              <a:t> eine Schwingungsperiode dargestellt mit 24 Stützstellen y</a:t>
            </a:r>
            <a:r>
              <a:rPr lang="de-DE" sz="800" b="0" baseline="0">
                <a:latin typeface="Arial Narrow" panose="020B0606020202030204" pitchFamily="34" charset="0"/>
              </a:rPr>
              <a:t>j</a:t>
            </a:r>
            <a:r>
              <a:rPr lang="de-DE" sz="1100" b="0" baseline="0">
                <a:latin typeface="Arial Narrow" panose="020B0606020202030204" pitchFamily="34" charset="0"/>
              </a:rPr>
              <a:t>/y</a:t>
            </a:r>
            <a:r>
              <a:rPr lang="de-DE" sz="800" b="0" baseline="0">
                <a:latin typeface="Arial Narrow" panose="020B0606020202030204" pitchFamily="34" charset="0"/>
              </a:rPr>
              <a:t>max</a:t>
            </a:r>
            <a:endParaRPr lang="de-DE" sz="1100" b="0">
              <a:latin typeface="Arial Narrow" panose="020B060602020203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0724536449072899E-2"/>
          <c:y val="0.14497589520813173"/>
          <c:w val="0.69328773738511129"/>
          <c:h val="0.80011138971077045"/>
        </c:manualLayout>
      </c:layout>
      <c:scatterChart>
        <c:scatterStyle val="lineMarker"/>
        <c:varyColors val="0"/>
        <c:ser>
          <c:idx val="9"/>
          <c:order val="0"/>
          <c:tx>
            <c:v>Ausgangslage</c:v>
          </c:tx>
          <c:spPr>
            <a:ln w="22225" cmpd="sng">
              <a:solidFill>
                <a:schemeClr val="tx1"/>
              </a:solidFill>
              <a:prstDash val="solid"/>
            </a:ln>
          </c:spPr>
          <c:marker>
            <c:symbol val="diamond"/>
            <c:size val="6"/>
            <c:spPr>
              <a:noFill/>
              <a:ln w="3175">
                <a:solidFill>
                  <a:schemeClr val="tx1"/>
                </a:solidFill>
              </a:ln>
            </c:spPr>
          </c:marker>
          <c:xVal>
            <c:numRef>
              <c:f>'dimless-trapece-fix'!$E$13:$E$37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'dimless-trapece-fix'!$F$13:$F$37</c:f>
              <c:numCache>
                <c:formatCode>0.0000</c:formatCode>
                <c:ptCount val="25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0.875</c:v>
                </c:pt>
                <c:pt idx="18">
                  <c:v>0.75</c:v>
                </c:pt>
                <c:pt idx="19">
                  <c:v>0.625</c:v>
                </c:pt>
                <c:pt idx="20">
                  <c:v>0.5</c:v>
                </c:pt>
                <c:pt idx="21">
                  <c:v>0.375</c:v>
                </c:pt>
                <c:pt idx="22">
                  <c:v>0.25</c:v>
                </c:pt>
                <c:pt idx="23">
                  <c:v>0.125</c:v>
                </c:pt>
                <c:pt idx="2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62432"/>
        <c:axId val="137377280"/>
      </c:scatterChart>
      <c:scatterChart>
        <c:scatterStyle val="smoothMarker"/>
        <c:varyColors val="0"/>
        <c:ser>
          <c:idx val="0"/>
          <c:order val="1"/>
          <c:tx>
            <c:strRef>
              <c:f>'dimless-trapece-fix'!$J$11:$J$12</c:f>
              <c:strCache>
                <c:ptCount val="1"/>
                <c:pt idx="0">
                  <c:v>1 y*(xj*,t=0,0000 )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circle"/>
            <c:size val="2"/>
            <c:spPr>
              <a:ln w="6350">
                <a:solidFill>
                  <a:srgbClr val="C00000"/>
                </a:solidFill>
              </a:ln>
            </c:spPr>
          </c:marker>
          <c:xVal>
            <c:numRef>
              <c:f>'dimless-trapece-fix'!$E$13:$E$37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'dimless-trapece-fix'!$J$13:$J$37</c:f>
              <c:numCache>
                <c:formatCode>0.00000</c:formatCode>
                <c:ptCount val="25"/>
                <c:pt idx="0">
                  <c:v>0</c:v>
                </c:pt>
                <c:pt idx="1">
                  <c:v>0.12500000000000017</c:v>
                </c:pt>
                <c:pt idx="2">
                  <c:v>0.24999999999999961</c:v>
                </c:pt>
                <c:pt idx="3">
                  <c:v>0.375</c:v>
                </c:pt>
                <c:pt idx="4">
                  <c:v>0.49999999999999961</c:v>
                </c:pt>
                <c:pt idx="5">
                  <c:v>0.62499999999999889</c:v>
                </c:pt>
                <c:pt idx="6">
                  <c:v>0.75000000000000089</c:v>
                </c:pt>
                <c:pt idx="7">
                  <c:v>0.87499999999999856</c:v>
                </c:pt>
                <c:pt idx="8">
                  <c:v>1.0000000000000016</c:v>
                </c:pt>
                <c:pt idx="9">
                  <c:v>0.99999999999999734</c:v>
                </c:pt>
                <c:pt idx="10">
                  <c:v>1.0000000000000016</c:v>
                </c:pt>
                <c:pt idx="11">
                  <c:v>0.999999999999999</c:v>
                </c:pt>
                <c:pt idx="12">
                  <c:v>1.0000000000000002</c:v>
                </c:pt>
                <c:pt idx="13">
                  <c:v>0.99999999999999989</c:v>
                </c:pt>
                <c:pt idx="14">
                  <c:v>0.999999999999999</c:v>
                </c:pt>
                <c:pt idx="15">
                  <c:v>1.0000000000000013</c:v>
                </c:pt>
                <c:pt idx="16">
                  <c:v>0.99999999999999867</c:v>
                </c:pt>
                <c:pt idx="17">
                  <c:v>0.875</c:v>
                </c:pt>
                <c:pt idx="18">
                  <c:v>0.75000000000000167</c:v>
                </c:pt>
                <c:pt idx="19">
                  <c:v>0.62499999999999922</c:v>
                </c:pt>
                <c:pt idx="20">
                  <c:v>0.49999999999999856</c:v>
                </c:pt>
                <c:pt idx="21">
                  <c:v>0.37500000000000139</c:v>
                </c:pt>
                <c:pt idx="22">
                  <c:v>0.25000000000000022</c:v>
                </c:pt>
                <c:pt idx="23">
                  <c:v>0.12499999999999835</c:v>
                </c:pt>
                <c:pt idx="24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'dimless-trapece-fix'!$K$11:$K$12</c:f>
              <c:strCache>
                <c:ptCount val="1"/>
                <c:pt idx="0">
                  <c:v>2 y*(xj*,t=0,0006 )</c:v>
                </c:pt>
              </c:strCache>
            </c:strRef>
          </c:tx>
          <c:spPr>
            <a:ln w="12700">
              <a:solidFill>
                <a:srgbClr val="002060"/>
              </a:solidFill>
            </a:ln>
          </c:spPr>
          <c:marker>
            <c:symbol val="circle"/>
            <c:size val="3"/>
            <c:spPr>
              <a:noFill/>
              <a:ln w="6350">
                <a:solidFill>
                  <a:srgbClr val="002060"/>
                </a:solidFill>
              </a:ln>
            </c:spPr>
          </c:marker>
          <c:xVal>
            <c:numRef>
              <c:f>'dimless-trapece-fix'!$E$13:$E$37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'dimless-trapece-fix'!$K$13:$K$37</c:f>
              <c:numCache>
                <c:formatCode>0.00000</c:formatCode>
                <c:ptCount val="25"/>
                <c:pt idx="0">
                  <c:v>0</c:v>
                </c:pt>
                <c:pt idx="1">
                  <c:v>0.12208361139847904</c:v>
                </c:pt>
                <c:pt idx="2">
                  <c:v>0.24368137611161883</c:v>
                </c:pt>
                <c:pt idx="3">
                  <c:v>0.30556288581755359</c:v>
                </c:pt>
                <c:pt idx="4">
                  <c:v>0.36801575548760479</c:v>
                </c:pt>
                <c:pt idx="5">
                  <c:v>0.42975435223080538</c:v>
                </c:pt>
                <c:pt idx="6">
                  <c:v>0.4915369548442815</c:v>
                </c:pt>
                <c:pt idx="7">
                  <c:v>0.55284456035601659</c:v>
                </c:pt>
                <c:pt idx="8">
                  <c:v>0.61401581539707317</c:v>
                </c:pt>
                <c:pt idx="9">
                  <c:v>0.67492817175449649</c:v>
                </c:pt>
                <c:pt idx="10">
                  <c:v>0.7352183309558985</c:v>
                </c:pt>
                <c:pt idx="11">
                  <c:v>0.73531723804835991</c:v>
                </c:pt>
                <c:pt idx="12">
                  <c:v>0.7360315109752088</c:v>
                </c:pt>
                <c:pt idx="13">
                  <c:v>0.73531723804835936</c:v>
                </c:pt>
                <c:pt idx="14">
                  <c:v>0.73521833095589961</c:v>
                </c:pt>
                <c:pt idx="15">
                  <c:v>0.67492817175449549</c:v>
                </c:pt>
                <c:pt idx="16">
                  <c:v>0.61401581539707495</c:v>
                </c:pt>
                <c:pt idx="17">
                  <c:v>0.55284456035601559</c:v>
                </c:pt>
                <c:pt idx="18">
                  <c:v>0.4915369548442815</c:v>
                </c:pt>
                <c:pt idx="19">
                  <c:v>0.42975435223080638</c:v>
                </c:pt>
                <c:pt idx="20">
                  <c:v>0.36801575548760335</c:v>
                </c:pt>
                <c:pt idx="21">
                  <c:v>0.30556288581755475</c:v>
                </c:pt>
                <c:pt idx="22">
                  <c:v>0.24368137611161772</c:v>
                </c:pt>
                <c:pt idx="23">
                  <c:v>0.12208361139847977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'dimless-trapece-fix'!$L$11:$L$12</c:f>
              <c:strCache>
                <c:ptCount val="1"/>
                <c:pt idx="0">
                  <c:v>3 y*(xj*,t=0,0012 )</c:v>
                </c:pt>
              </c:strCache>
            </c:strRef>
          </c:tx>
          <c:spPr>
            <a:ln w="12700">
              <a:solidFill>
                <a:srgbClr val="007456"/>
              </a:solidFill>
            </a:ln>
          </c:spPr>
          <c:marker>
            <c:symbol val="plus"/>
            <c:size val="7"/>
            <c:spPr>
              <a:noFill/>
              <a:ln w="9525">
                <a:solidFill>
                  <a:srgbClr val="007456"/>
                </a:solidFill>
              </a:ln>
            </c:spPr>
          </c:marker>
          <c:xVal>
            <c:numRef>
              <c:f>'dimless-trapece-fix'!$E$13:$E$37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'dimless-trapece-fix'!$L$13:$L$37</c:f>
              <c:numCache>
                <c:formatCode>0.00000</c:formatCode>
                <c:ptCount val="25"/>
                <c:pt idx="0">
                  <c:v>0</c:v>
                </c:pt>
                <c:pt idx="1">
                  <c:v>4.2627905742286393E-3</c:v>
                </c:pt>
                <c:pt idx="2">
                  <c:v>8.1772139518377935E-3</c:v>
                </c:pt>
                <c:pt idx="3">
                  <c:v>1.2970735797006959E-2</c:v>
                </c:pt>
                <c:pt idx="4">
                  <c:v>1.5461297405992206E-2</c:v>
                </c:pt>
                <c:pt idx="5">
                  <c:v>1.7276358233665915E-2</c:v>
                </c:pt>
                <c:pt idx="6">
                  <c:v>2.1711332645160147E-2</c:v>
                </c:pt>
                <c:pt idx="7">
                  <c:v>2.3865999315829167E-2</c:v>
                </c:pt>
                <c:pt idx="8">
                  <c:v>2.6796687539974908E-2</c:v>
                </c:pt>
                <c:pt idx="9">
                  <c:v>2.8128789890058441E-2</c:v>
                </c:pt>
                <c:pt idx="10">
                  <c:v>2.9888546596998938E-2</c:v>
                </c:pt>
                <c:pt idx="11">
                  <c:v>3.0247094030669802E-2</c:v>
                </c:pt>
                <c:pt idx="12">
                  <c:v>3.0922594811987184E-2</c:v>
                </c:pt>
                <c:pt idx="13">
                  <c:v>3.0247094030671492E-2</c:v>
                </c:pt>
                <c:pt idx="14">
                  <c:v>2.9888546596998737E-2</c:v>
                </c:pt>
                <c:pt idx="15">
                  <c:v>2.8128789890057394E-2</c:v>
                </c:pt>
                <c:pt idx="16">
                  <c:v>2.6796687539975442E-2</c:v>
                </c:pt>
                <c:pt idx="17">
                  <c:v>2.3865999315829379E-2</c:v>
                </c:pt>
                <c:pt idx="18">
                  <c:v>2.1711332645159596E-2</c:v>
                </c:pt>
                <c:pt idx="19">
                  <c:v>1.7276358233664815E-2</c:v>
                </c:pt>
                <c:pt idx="20">
                  <c:v>1.5461297405994938E-2</c:v>
                </c:pt>
                <c:pt idx="21">
                  <c:v>1.2970735797003649E-2</c:v>
                </c:pt>
                <c:pt idx="22">
                  <c:v>8.1772139518402082E-3</c:v>
                </c:pt>
                <c:pt idx="23">
                  <c:v>4.262790574228556E-3</c:v>
                </c:pt>
                <c:pt idx="24">
                  <c:v>0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'dimless-trapece-fix'!$M$11:$M$12</c:f>
              <c:strCache>
                <c:ptCount val="1"/>
                <c:pt idx="0">
                  <c:v>4 y*(xj*,t=0,0019 )</c:v>
                </c:pt>
              </c:strCache>
            </c:strRef>
          </c:tx>
          <c:spPr>
            <a:ln w="12700"/>
          </c:spPr>
          <c:marker>
            <c:symbol val="circle"/>
            <c:size val="3"/>
            <c:spPr>
              <a:noFill/>
              <a:ln w="6350">
                <a:solidFill>
                  <a:schemeClr val="accent4">
                    <a:lumMod val="75000"/>
                  </a:schemeClr>
                </a:solidFill>
              </a:ln>
            </c:spPr>
          </c:marker>
          <c:xVal>
            <c:numRef>
              <c:f>'dimless-trapece-fix'!$E$13:$E$37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'dimless-trapece-fix'!$M$13:$M$37</c:f>
              <c:numCache>
                <c:formatCode>0.00000</c:formatCode>
                <c:ptCount val="25"/>
                <c:pt idx="0">
                  <c:v>0</c:v>
                </c:pt>
                <c:pt idx="1">
                  <c:v>-0.10411317910475114</c:v>
                </c:pt>
                <c:pt idx="2">
                  <c:v>-0.20948167761788</c:v>
                </c:pt>
                <c:pt idx="3">
                  <c:v>-0.26184020957943727</c:v>
                </c:pt>
                <c:pt idx="4">
                  <c:v>-0.31205632736952899</c:v>
                </c:pt>
                <c:pt idx="5">
                  <c:v>-0.36381089016382429</c:v>
                </c:pt>
                <c:pt idx="6">
                  <c:v>-0.41496528225061713</c:v>
                </c:pt>
                <c:pt idx="7">
                  <c:v>-0.46698283830946258</c:v>
                </c:pt>
                <c:pt idx="8">
                  <c:v>-0.51889825345881158</c:v>
                </c:pt>
                <c:pt idx="9">
                  <c:v>-0.57109601741421401</c:v>
                </c:pt>
                <c:pt idx="10">
                  <c:v>-0.62444695986849763</c:v>
                </c:pt>
                <c:pt idx="11">
                  <c:v>-0.62565109974326005</c:v>
                </c:pt>
                <c:pt idx="12">
                  <c:v>-0.62411265473905952</c:v>
                </c:pt>
                <c:pt idx="13">
                  <c:v>-0.62565109974326072</c:v>
                </c:pt>
                <c:pt idx="14">
                  <c:v>-0.62444695986849663</c:v>
                </c:pt>
                <c:pt idx="15">
                  <c:v>-0.57109601741421523</c:v>
                </c:pt>
                <c:pt idx="16">
                  <c:v>-0.51889825345881013</c:v>
                </c:pt>
                <c:pt idx="17">
                  <c:v>-0.46698283830946374</c:v>
                </c:pt>
                <c:pt idx="18">
                  <c:v>-0.41496528225061713</c:v>
                </c:pt>
                <c:pt idx="19">
                  <c:v>-0.36381089016382367</c:v>
                </c:pt>
                <c:pt idx="20">
                  <c:v>-0.31205632736953015</c:v>
                </c:pt>
                <c:pt idx="21">
                  <c:v>-0.26184020957943643</c:v>
                </c:pt>
                <c:pt idx="22">
                  <c:v>-0.20948167761788122</c:v>
                </c:pt>
                <c:pt idx="23">
                  <c:v>-0.10411317910475046</c:v>
                </c:pt>
                <c:pt idx="24">
                  <c:v>0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'dimless-trapece-fix'!$N$11:$N$12</c:f>
              <c:strCache>
                <c:ptCount val="1"/>
                <c:pt idx="0">
                  <c:v>5 y*(xj*,t=0,0025 )</c:v>
                </c:pt>
              </c:strCache>
            </c:strRef>
          </c:tx>
          <c:spPr>
            <a:ln w="15875" cmpd="sng">
              <a:solidFill>
                <a:schemeClr val="accent2">
                  <a:lumMod val="50000"/>
                </a:schemeClr>
              </a:solidFill>
              <a:prstDash val="solid"/>
            </a:ln>
          </c:spPr>
          <c:marker>
            <c:symbol val="square"/>
            <c:size val="4"/>
            <c:spPr>
              <a:noFill/>
              <a:ln w="6350"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'dimless-trapece-fix'!$E$13:$E$37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'dimless-trapece-fix'!$N$13:$N$37</c:f>
              <c:numCache>
                <c:formatCode>0.00000</c:formatCode>
                <c:ptCount val="25"/>
                <c:pt idx="0">
                  <c:v>0</c:v>
                </c:pt>
                <c:pt idx="1">
                  <c:v>-0.10216027028319974</c:v>
                </c:pt>
                <c:pt idx="2">
                  <c:v>-0.20431872780270538</c:v>
                </c:pt>
                <c:pt idx="3">
                  <c:v>-0.30648283308340929</c:v>
                </c:pt>
                <c:pt idx="4">
                  <c:v>-0.40863957453261762</c:v>
                </c:pt>
                <c:pt idx="5">
                  <c:v>-0.51081268931388724</c:v>
                </c:pt>
                <c:pt idx="6">
                  <c:v>-0.61296032804197664</c:v>
                </c:pt>
                <c:pt idx="7">
                  <c:v>-0.71517307436378508</c:v>
                </c:pt>
                <c:pt idx="8">
                  <c:v>-0.81713794610504853</c:v>
                </c:pt>
                <c:pt idx="9">
                  <c:v>-0.81733334464698715</c:v>
                </c:pt>
                <c:pt idx="10">
                  <c:v>-0.81727905584467986</c:v>
                </c:pt>
                <c:pt idx="11">
                  <c:v>-0.8172955223972963</c:v>
                </c:pt>
                <c:pt idx="12">
                  <c:v>-0.81727914906523746</c:v>
                </c:pt>
                <c:pt idx="13">
                  <c:v>-0.81729552239729575</c:v>
                </c:pt>
                <c:pt idx="14">
                  <c:v>-0.81727905584468208</c:v>
                </c:pt>
                <c:pt idx="15">
                  <c:v>-0.81733334464698426</c:v>
                </c:pt>
                <c:pt idx="16">
                  <c:v>-0.81713794610505097</c:v>
                </c:pt>
                <c:pt idx="17">
                  <c:v>-0.71517307436378386</c:v>
                </c:pt>
                <c:pt idx="18">
                  <c:v>-0.61296032804197631</c:v>
                </c:pt>
                <c:pt idx="19">
                  <c:v>-0.51081268931388746</c:v>
                </c:pt>
                <c:pt idx="20">
                  <c:v>-0.40863957453261818</c:v>
                </c:pt>
                <c:pt idx="21">
                  <c:v>-0.30648283308340851</c:v>
                </c:pt>
                <c:pt idx="22">
                  <c:v>-0.20431872780270541</c:v>
                </c:pt>
                <c:pt idx="23">
                  <c:v>-0.1021602702832012</c:v>
                </c:pt>
                <c:pt idx="24">
                  <c:v>0</c:v>
                </c:pt>
              </c:numCache>
            </c:numRef>
          </c:yVal>
          <c:smooth val="1"/>
        </c:ser>
        <c:ser>
          <c:idx val="5"/>
          <c:order val="6"/>
          <c:tx>
            <c:strRef>
              <c:f>'dimless-trapece-fix'!$O$11:$O$12</c:f>
              <c:strCache>
                <c:ptCount val="1"/>
                <c:pt idx="0">
                  <c:v>6 y*(xj*,t=0,0031 )</c:v>
                </c:pt>
              </c:strCache>
            </c:strRef>
          </c:tx>
          <c:spPr>
            <a:ln w="12700"/>
          </c:spPr>
          <c:marker>
            <c:symbol val="triangle"/>
            <c:size val="4"/>
            <c:spPr>
              <a:noFill/>
              <a:ln w="6350"/>
            </c:spPr>
          </c:marker>
          <c:xVal>
            <c:numRef>
              <c:f>'dimless-trapece-fix'!$E$13:$E$37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'dimless-trapece-fix'!$O$13:$O$37</c:f>
              <c:numCache>
                <c:formatCode>0.00000</c:formatCode>
                <c:ptCount val="25"/>
                <c:pt idx="0">
                  <c:v>0</c:v>
                </c:pt>
                <c:pt idx="1">
                  <c:v>-0.10057069172808487</c:v>
                </c:pt>
                <c:pt idx="2">
                  <c:v>-0.19897893077743101</c:v>
                </c:pt>
                <c:pt idx="3">
                  <c:v>-0.24825803545261327</c:v>
                </c:pt>
                <c:pt idx="4">
                  <c:v>-0.30062127210989614</c:v>
                </c:pt>
                <c:pt idx="5">
                  <c:v>-0.35087800313971418</c:v>
                </c:pt>
                <c:pt idx="6">
                  <c:v>-0.4021392718294432</c:v>
                </c:pt>
                <c:pt idx="7">
                  <c:v>-0.45227441657724404</c:v>
                </c:pt>
                <c:pt idx="8">
                  <c:v>-0.50265870647933186</c:v>
                </c:pt>
                <c:pt idx="9">
                  <c:v>-0.55284510830532918</c:v>
                </c:pt>
                <c:pt idx="10">
                  <c:v>-0.60111820260687443</c:v>
                </c:pt>
                <c:pt idx="11">
                  <c:v>-0.59913603859232578</c:v>
                </c:pt>
                <c:pt idx="12">
                  <c:v>-0.60124254421979428</c:v>
                </c:pt>
                <c:pt idx="13">
                  <c:v>-0.59913603859232645</c:v>
                </c:pt>
                <c:pt idx="14">
                  <c:v>-0.60111820260687365</c:v>
                </c:pt>
                <c:pt idx="15">
                  <c:v>-0.55284510830533007</c:v>
                </c:pt>
                <c:pt idx="16">
                  <c:v>-0.50265870647933109</c:v>
                </c:pt>
                <c:pt idx="17">
                  <c:v>-0.45227441657724471</c:v>
                </c:pt>
                <c:pt idx="18">
                  <c:v>-0.40213927182944315</c:v>
                </c:pt>
                <c:pt idx="19">
                  <c:v>-0.35087800313971329</c:v>
                </c:pt>
                <c:pt idx="20">
                  <c:v>-0.30062127210989759</c:v>
                </c:pt>
                <c:pt idx="21">
                  <c:v>-0.24825803545261227</c:v>
                </c:pt>
                <c:pt idx="22">
                  <c:v>-0.19897893077743189</c:v>
                </c:pt>
                <c:pt idx="23">
                  <c:v>-0.10057069172808439</c:v>
                </c:pt>
                <c:pt idx="24">
                  <c:v>0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'dimless-trapece-fix'!$P$11:$P$12</c:f>
              <c:strCache>
                <c:ptCount val="1"/>
                <c:pt idx="0">
                  <c:v>7 y*(xj*,t=0,0037 )</c:v>
                </c:pt>
              </c:strCache>
            </c:strRef>
          </c:tx>
          <c:spPr>
            <a:ln w="12700">
              <a:solidFill>
                <a:schemeClr val="tx1"/>
              </a:solidFill>
              <a:prstDash val="lgDash"/>
            </a:ln>
          </c:spPr>
          <c:marker>
            <c:symbol val="triangle"/>
            <c:size val="4"/>
            <c:spPr>
              <a:noFill/>
              <a:ln w="6350">
                <a:solidFill>
                  <a:srgbClr val="0070C0"/>
                </a:solidFill>
              </a:ln>
            </c:spPr>
          </c:marker>
          <c:xVal>
            <c:numRef>
              <c:f>'dimless-trapece-fix'!$E$13:$E$37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'dimless-trapece-fix'!$P$13:$P$37</c:f>
              <c:numCache>
                <c:formatCode>0.00000</c:formatCode>
                <c:ptCount val="25"/>
                <c:pt idx="0">
                  <c:v>0</c:v>
                </c:pt>
                <c:pt idx="1">
                  <c:v>-4.2400028323385025E-3</c:v>
                </c:pt>
                <c:pt idx="2">
                  <c:v>-7.6224116455566333E-3</c:v>
                </c:pt>
                <c:pt idx="3">
                  <c:v>-1.3171000908916352E-2</c:v>
                </c:pt>
                <c:pt idx="4">
                  <c:v>-1.3029046197179022E-2</c:v>
                </c:pt>
                <c:pt idx="5">
                  <c:v>-1.1615443985723253E-2</c:v>
                </c:pt>
                <c:pt idx="6">
                  <c:v>-1.7453733726724197E-2</c:v>
                </c:pt>
                <c:pt idx="7">
                  <c:v>-1.8458909733628726E-2</c:v>
                </c:pt>
                <c:pt idx="8">
                  <c:v>-2.215541211521372E-2</c:v>
                </c:pt>
                <c:pt idx="9">
                  <c:v>-2.2698912565966879E-2</c:v>
                </c:pt>
                <c:pt idx="10">
                  <c:v>-2.5076145372279909E-2</c:v>
                </c:pt>
                <c:pt idx="11">
                  <c:v>-2.4786444894642053E-2</c:v>
                </c:pt>
                <c:pt idx="12">
                  <c:v>-2.6058092394355942E-2</c:v>
                </c:pt>
                <c:pt idx="13">
                  <c:v>-2.4786444894640689E-2</c:v>
                </c:pt>
                <c:pt idx="14">
                  <c:v>-2.5076145372280104E-2</c:v>
                </c:pt>
                <c:pt idx="15">
                  <c:v>-2.2698912565967726E-2</c:v>
                </c:pt>
                <c:pt idx="16">
                  <c:v>-2.2155412115213286E-2</c:v>
                </c:pt>
                <c:pt idx="17">
                  <c:v>-1.8458909733628563E-2</c:v>
                </c:pt>
                <c:pt idx="18">
                  <c:v>-1.7453733726724662E-2</c:v>
                </c:pt>
                <c:pt idx="19">
                  <c:v>-1.1615443985724149E-2</c:v>
                </c:pt>
                <c:pt idx="20">
                  <c:v>-1.3029046197176826E-2</c:v>
                </c:pt>
                <c:pt idx="21">
                  <c:v>-1.3171000908919045E-2</c:v>
                </c:pt>
                <c:pt idx="22">
                  <c:v>-7.6224116455547095E-3</c:v>
                </c:pt>
                <c:pt idx="23">
                  <c:v>-4.2400028323385667E-3</c:v>
                </c:pt>
                <c:pt idx="24">
                  <c:v>0</c:v>
                </c:pt>
              </c:numCache>
            </c:numRef>
          </c:yVal>
          <c:smooth val="1"/>
        </c:ser>
        <c:ser>
          <c:idx val="7"/>
          <c:order val="8"/>
          <c:tx>
            <c:strRef>
              <c:f>'dimless-trapece-fix'!$Q$11:$Q$12</c:f>
              <c:strCache>
                <c:ptCount val="1"/>
                <c:pt idx="0">
                  <c:v>8 y*(xj*,t=0,0044 )</c:v>
                </c:pt>
              </c:strCache>
            </c:strRef>
          </c:tx>
          <c:spPr>
            <a:ln w="12700">
              <a:solidFill>
                <a:srgbClr val="0A8C48"/>
              </a:solidFill>
            </a:ln>
          </c:spPr>
          <c:marker>
            <c:symbol val="triangle"/>
            <c:size val="4"/>
            <c:spPr>
              <a:noFill/>
              <a:ln w="6350">
                <a:solidFill>
                  <a:srgbClr val="007456"/>
                </a:solidFill>
              </a:ln>
            </c:spPr>
          </c:marker>
          <c:xVal>
            <c:numRef>
              <c:f>'dimless-trapece-fix'!$E$13:$E$37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'dimless-trapece-fix'!$Q$13:$Q$37</c:f>
              <c:numCache>
                <c:formatCode>0.00000</c:formatCode>
                <c:ptCount val="25"/>
                <c:pt idx="0">
                  <c:v>0</c:v>
                </c:pt>
                <c:pt idx="1">
                  <c:v>8.4435096849055369E-2</c:v>
                </c:pt>
                <c:pt idx="2">
                  <c:v>0.17110807903556774</c:v>
                </c:pt>
                <c:pt idx="3">
                  <c:v>0.21540289291023973</c:v>
                </c:pt>
                <c:pt idx="4">
                  <c:v>0.25517831822547138</c:v>
                </c:pt>
                <c:pt idx="5">
                  <c:v>0.29768257208058452</c:v>
                </c:pt>
                <c:pt idx="6">
                  <c:v>0.3387762067543385</c:v>
                </c:pt>
                <c:pt idx="7">
                  <c:v>0.38128812578074917</c:v>
                </c:pt>
                <c:pt idx="8">
                  <c:v>0.42333367344839362</c:v>
                </c:pt>
                <c:pt idx="9">
                  <c:v>0.46572322262980537</c:v>
                </c:pt>
                <c:pt idx="10">
                  <c:v>0.50988428578990519</c:v>
                </c:pt>
                <c:pt idx="11">
                  <c:v>0.51308546499082475</c:v>
                </c:pt>
                <c:pt idx="12">
                  <c:v>0.51035663645094231</c:v>
                </c:pt>
                <c:pt idx="13">
                  <c:v>0.51308546499082441</c:v>
                </c:pt>
                <c:pt idx="14">
                  <c:v>0.50988428578990586</c:v>
                </c:pt>
                <c:pt idx="15">
                  <c:v>0.4657232226298042</c:v>
                </c:pt>
                <c:pt idx="16">
                  <c:v>0.42333367344839518</c:v>
                </c:pt>
                <c:pt idx="17">
                  <c:v>0.38128812578074822</c:v>
                </c:pt>
                <c:pt idx="18">
                  <c:v>0.33877620675433873</c:v>
                </c:pt>
                <c:pt idx="19">
                  <c:v>0.29768257208058496</c:v>
                </c:pt>
                <c:pt idx="20">
                  <c:v>0.2551783182254706</c:v>
                </c:pt>
                <c:pt idx="21">
                  <c:v>0.21540289291024042</c:v>
                </c:pt>
                <c:pt idx="22">
                  <c:v>0.17110807903556693</c:v>
                </c:pt>
                <c:pt idx="23">
                  <c:v>8.4435096849056007E-2</c:v>
                </c:pt>
                <c:pt idx="24">
                  <c:v>0</c:v>
                </c:pt>
              </c:numCache>
            </c:numRef>
          </c:yVal>
          <c:smooth val="1"/>
        </c:ser>
        <c:ser>
          <c:idx val="8"/>
          <c:order val="9"/>
          <c:tx>
            <c:strRef>
              <c:f>'dimless-trapece-fix'!$R$11:$R$12</c:f>
              <c:strCache>
                <c:ptCount val="1"/>
                <c:pt idx="0">
                  <c:v>9 y*(xj*,t=0,0050 )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triangle"/>
            <c:size val="5"/>
            <c:spPr>
              <a:noFill/>
              <a:ln w="6350">
                <a:solidFill>
                  <a:schemeClr val="accent2">
                    <a:lumMod val="75000"/>
                  </a:schemeClr>
                </a:solidFill>
              </a:ln>
            </c:spPr>
          </c:marker>
          <c:xVal>
            <c:numRef>
              <c:f>'dimless-trapece-fix'!$E$13:$E$37</c:f>
              <c:numCache>
                <c:formatCode>0.0000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1</c:v>
                </c:pt>
              </c:numCache>
            </c:numRef>
          </c:xVal>
          <c:yVal>
            <c:numRef>
              <c:f>'dimless-trapece-fix'!$R$13:$R$37</c:f>
              <c:numCache>
                <c:formatCode>0.00000</c:formatCode>
                <c:ptCount val="25"/>
                <c:pt idx="0">
                  <c:v>0</c:v>
                </c:pt>
                <c:pt idx="1">
                  <c:v>8.3497779365266492E-2</c:v>
                </c:pt>
                <c:pt idx="2">
                  <c:v>0.16698912344615938</c:v>
                </c:pt>
                <c:pt idx="3">
                  <c:v>0.25049755832755821</c:v>
                </c:pt>
                <c:pt idx="4">
                  <c:v>0.33398046331980435</c:v>
                </c:pt>
                <c:pt idx="5">
                  <c:v>0.41751396710441507</c:v>
                </c:pt>
                <c:pt idx="6">
                  <c:v>0.50096221619994075</c:v>
                </c:pt>
                <c:pt idx="7">
                  <c:v>0.5846176739464507</c:v>
                </c:pt>
                <c:pt idx="8">
                  <c:v>0.66746244832387969</c:v>
                </c:pt>
                <c:pt idx="9">
                  <c:v>0.66811545331171673</c:v>
                </c:pt>
                <c:pt idx="10">
                  <c:v>0.66795133964610087</c:v>
                </c:pt>
                <c:pt idx="11">
                  <c:v>0.66801152543197329</c:v>
                </c:pt>
                <c:pt idx="12">
                  <c:v>0.66796092663960915</c:v>
                </c:pt>
                <c:pt idx="13">
                  <c:v>0.66801152543197373</c:v>
                </c:pt>
                <c:pt idx="14">
                  <c:v>0.66795133964609921</c:v>
                </c:pt>
                <c:pt idx="15">
                  <c:v>0.66811545331171907</c:v>
                </c:pt>
                <c:pt idx="16">
                  <c:v>0.6674624483238778</c:v>
                </c:pt>
                <c:pt idx="17">
                  <c:v>0.58461767394645159</c:v>
                </c:pt>
                <c:pt idx="18">
                  <c:v>0.50096221619994119</c:v>
                </c:pt>
                <c:pt idx="19">
                  <c:v>0.41751396710441518</c:v>
                </c:pt>
                <c:pt idx="20">
                  <c:v>0.33398046331980363</c:v>
                </c:pt>
                <c:pt idx="21">
                  <c:v>0.25049755832755899</c:v>
                </c:pt>
                <c:pt idx="22">
                  <c:v>0.16698912344615977</c:v>
                </c:pt>
                <c:pt idx="23">
                  <c:v>8.3497779365265271E-2</c:v>
                </c:pt>
                <c:pt idx="24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62432"/>
        <c:axId val="137377280"/>
      </c:scatterChart>
      <c:valAx>
        <c:axId val="137362432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 i="1"/>
                  <a:t>x/l</a:t>
                </a:r>
              </a:p>
            </c:rich>
          </c:tx>
          <c:layout>
            <c:manualLayout>
              <c:xMode val="edge"/>
              <c:yMode val="edge"/>
              <c:x val="0.71715633055220851"/>
              <c:y val="0.63336713373174658"/>
            </c:manualLayout>
          </c:layout>
          <c:overlay val="0"/>
          <c:spPr>
            <a:solidFill>
              <a:schemeClr val="bg1"/>
            </a:solidFill>
          </c:spPr>
        </c:title>
        <c:numFmt formatCode="0.00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37377280"/>
        <c:crosses val="autoZero"/>
        <c:crossBetween val="midCat"/>
        <c:majorUnit val="8.3333000000000018E-2"/>
        <c:minorUnit val="4.1666660000000015E-2"/>
      </c:valAx>
      <c:valAx>
        <c:axId val="137377280"/>
        <c:scaling>
          <c:orientation val="minMax"/>
          <c:max val="1.1000000000000001"/>
          <c:min val="-1.1000000000000001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0" vert="horz"/>
              <a:lstStyle/>
              <a:p>
                <a:pPr>
                  <a:defRPr sz="1100" b="1"/>
                </a:pPr>
                <a:r>
                  <a:rPr lang="de-DE" sz="1100" b="1"/>
                  <a:t>y/y</a:t>
                </a:r>
                <a:r>
                  <a:rPr lang="de-DE" sz="800" b="1"/>
                  <a:t>max</a:t>
                </a:r>
              </a:p>
            </c:rich>
          </c:tx>
          <c:layout>
            <c:manualLayout>
              <c:xMode val="edge"/>
              <c:yMode val="edge"/>
              <c:x val="6.5818040386080773E-2"/>
              <c:y val="0.15384009691285563"/>
            </c:manualLayout>
          </c:layout>
          <c:overlay val="0"/>
          <c:spPr>
            <a:solidFill>
              <a:schemeClr val="bg1"/>
            </a:solidFill>
          </c:spPr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37362432"/>
        <c:crosses val="autoZero"/>
        <c:crossBetween val="midCat"/>
        <c:majorUnit val="0.1"/>
        <c:minorUnit val="5.000000000000001E-2"/>
      </c:valAx>
    </c:plotArea>
    <c:legend>
      <c:legendPos val="r"/>
      <c:layout>
        <c:manualLayout>
          <c:xMode val="edge"/>
          <c:yMode val="edge"/>
          <c:x val="0.74100005747456754"/>
          <c:y val="0.22092380455645361"/>
          <c:w val="0.23603463800601568"/>
          <c:h val="0.62171896584209285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60"/>
      <c:rotY val="40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65711195756459"/>
          <c:y val="9.2930455871278864E-2"/>
          <c:w val="0.85851424442390045"/>
          <c:h val="0.87856550611248929"/>
        </c:manualLayout>
      </c:layout>
      <c:bar3DChart>
        <c:barDir val="col"/>
        <c:grouping val="stacked"/>
        <c:varyColors val="0"/>
        <c:ser>
          <c:idx val="0"/>
          <c:order val="0"/>
          <c:tx>
            <c:v>Amplituden [-] bei trapezförmiger Ausgangsauslenkung</c:v>
          </c:tx>
          <c:invertIfNegative val="0"/>
          <c:val>
            <c:numRef>
              <c:f>'dimless-trapece-fix'!$I$13:$I$36</c:f>
              <c:numCache>
                <c:formatCode>0.000E+00</c:formatCode>
                <c:ptCount val="24"/>
                <c:pt idx="0">
                  <c:v>1.0544654330289733</c:v>
                </c:pt>
                <c:pt idx="1">
                  <c:v>-1.7925475918427005E-17</c:v>
                </c:pt>
                <c:pt idx="2">
                  <c:v>-7.4014868308343765E-17</c:v>
                </c:pt>
                <c:pt idx="3">
                  <c:v>-3.3537987202218268E-17</c:v>
                </c:pt>
                <c:pt idx="4">
                  <c:v>-4.3654700099201735E-2</c:v>
                </c:pt>
                <c:pt idx="5">
                  <c:v>1.3068250185691946E-16</c:v>
                </c:pt>
                <c:pt idx="6">
                  <c:v>2.3057792929851401E-2</c:v>
                </c:pt>
                <c:pt idx="7">
                  <c:v>1.1564823173178713E-18</c:v>
                </c:pt>
                <c:pt idx="8">
                  <c:v>3.0068540250264654E-17</c:v>
                </c:pt>
                <c:pt idx="9">
                  <c:v>1.9313254699208451E-16</c:v>
                </c:pt>
                <c:pt idx="10">
                  <c:v>-1.0375353317567736E-2</c:v>
                </c:pt>
                <c:pt idx="11">
                  <c:v>7.4014868308343765E-17</c:v>
                </c:pt>
                <c:pt idx="12">
                  <c:v>7.979556792374963E-3</c:v>
                </c:pt>
                <c:pt idx="13">
                  <c:v>6.1756155744774333E-16</c:v>
                </c:pt>
                <c:pt idx="14">
                  <c:v>-3.7470027081099033E-16</c:v>
                </c:pt>
                <c:pt idx="15">
                  <c:v>7.2858385991025898E-17</c:v>
                </c:pt>
                <c:pt idx="16">
                  <c:v>-5.6074802599202968E-3</c:v>
                </c:pt>
                <c:pt idx="17">
                  <c:v>-3.7354378849367243E-16</c:v>
                </c:pt>
                <c:pt idx="18">
                  <c:v>5.0302959006524881E-3</c:v>
                </c:pt>
                <c:pt idx="19">
                  <c:v>7.4130516540075553E-16</c:v>
                </c:pt>
                <c:pt idx="20">
                  <c:v>4.9728739644668466E-17</c:v>
                </c:pt>
                <c:pt idx="21">
                  <c:v>-6.354870333661703E-16</c:v>
                </c:pt>
                <c:pt idx="22">
                  <c:v>-4.5299260507096319E-3</c:v>
                </c:pt>
                <c:pt idx="23">
                  <c:v>5.9211894646675012E-16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6"/>
        <c:gapDepth val="500"/>
        <c:shape val="pyramid"/>
        <c:axId val="137402624"/>
        <c:axId val="137494528"/>
        <c:axId val="0"/>
      </c:bar3DChart>
      <c:catAx>
        <c:axId val="1374026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37494528"/>
        <c:crosses val="autoZero"/>
        <c:auto val="1"/>
        <c:lblAlgn val="ctr"/>
        <c:lblOffset val="100"/>
        <c:noMultiLvlLbl val="0"/>
      </c:catAx>
      <c:valAx>
        <c:axId val="137494528"/>
        <c:scaling>
          <c:orientation val="minMax"/>
          <c:max val="1"/>
          <c:min val="-0.2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minorGridlines>
          <c:spPr>
            <a:ln w="0"/>
          </c:spPr>
        </c:minorGridlines>
        <c:numFmt formatCode="#,##0.0" sourceLinked="0"/>
        <c:majorTickMark val="out"/>
        <c:minorTickMark val="none"/>
        <c:tickLblPos val="nextTo"/>
        <c:spPr>
          <a:ln w="0">
            <a:solidFill>
              <a:schemeClr val="tx1"/>
            </a:solidFill>
          </a:ln>
        </c:spPr>
        <c:txPr>
          <a:bodyPr rot="0"/>
          <a:lstStyle/>
          <a:p>
            <a:pPr>
              <a:defRPr sz="800"/>
            </a:pPr>
            <a:endParaRPr lang="de-DE"/>
          </a:p>
        </c:txPr>
        <c:crossAx val="137402624"/>
        <c:crosses val="autoZero"/>
        <c:crossBetween val="between"/>
        <c:majorUnit val="0.2"/>
        <c:minorUnit val="5.000000000000001E-2"/>
      </c:valAx>
    </c:plotArea>
    <c:legend>
      <c:legendPos val="tr"/>
      <c:legendEntry>
        <c:idx val="0"/>
        <c:txPr>
          <a:bodyPr/>
          <a:lstStyle/>
          <a:p>
            <a:pPr>
              <a:defRPr sz="800"/>
            </a:pPr>
            <a:endParaRPr lang="de-DE"/>
          </a:p>
        </c:txPr>
      </c:legendEntry>
      <c:layout>
        <c:manualLayout>
          <c:xMode val="edge"/>
          <c:yMode val="edge"/>
          <c:x val="1.8677841378350078E-2"/>
          <c:y val="2.4120430084667646E-2"/>
          <c:w val="0.94563238275803529"/>
          <c:h val="7.2695106178101154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419072615923007E-2"/>
          <c:y val="0.14462882895445292"/>
          <c:w val="0.87040682414698156"/>
          <c:h val="0.81206345442633909"/>
        </c:manualLayout>
      </c:layout>
      <c:scatterChart>
        <c:scatterStyle val="smoothMarker"/>
        <c:varyColors val="0"/>
        <c:ser>
          <c:idx val="0"/>
          <c:order val="0"/>
          <c:tx>
            <c:v>Trapez</c:v>
          </c:tx>
          <c:spPr>
            <a:ln w="9525"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</c:spPr>
          </c:marker>
          <c:xVal>
            <c:numRef>
              <c:f>'dimless-trapece-fix'!$J$12:$AM$12</c:f>
              <c:numCache>
                <c:formatCode>"y*(xj*,t="0.0000\ ")"</c:formatCode>
                <c:ptCount val="30"/>
                <c:pt idx="0">
                  <c:v>0</c:v>
                </c:pt>
                <c:pt idx="1">
                  <c:v>6.2203347864156608E-4</c:v>
                </c:pt>
                <c:pt idx="2">
                  <c:v>1.2440669572831322E-3</c:v>
                </c:pt>
                <c:pt idx="3">
                  <c:v>1.8661004359246981E-3</c:v>
                </c:pt>
                <c:pt idx="4">
                  <c:v>2.4881339145662643E-3</c:v>
                </c:pt>
                <c:pt idx="5">
                  <c:v>3.1101673932078305E-3</c:v>
                </c:pt>
                <c:pt idx="6">
                  <c:v>3.7322008718493963E-3</c:v>
                </c:pt>
                <c:pt idx="7">
                  <c:v>4.3542343504909629E-3</c:v>
                </c:pt>
                <c:pt idx="8">
                  <c:v>4.9762678291325286E-3</c:v>
                </c:pt>
                <c:pt idx="9">
                  <c:v>5.5983013077740944E-3</c:v>
                </c:pt>
                <c:pt idx="10">
                  <c:v>6.220334786415661E-3</c:v>
                </c:pt>
                <c:pt idx="11">
                  <c:v>6.8423682650572267E-3</c:v>
                </c:pt>
                <c:pt idx="12">
                  <c:v>7.4644017436987925E-3</c:v>
                </c:pt>
                <c:pt idx="13">
                  <c:v>8.0864352223403591E-3</c:v>
                </c:pt>
                <c:pt idx="14">
                  <c:v>8.7084687009819257E-3</c:v>
                </c:pt>
                <c:pt idx="15">
                  <c:v>9.3305021796234906E-3</c:v>
                </c:pt>
                <c:pt idx="16">
                  <c:v>9.9525356582650572E-3</c:v>
                </c:pt>
                <c:pt idx="17">
                  <c:v>1.0574569136906624E-2</c:v>
                </c:pt>
                <c:pt idx="18">
                  <c:v>1.1196602615548189E-2</c:v>
                </c:pt>
                <c:pt idx="19">
                  <c:v>1.1818636094189755E-2</c:v>
                </c:pt>
                <c:pt idx="20">
                  <c:v>1.2440669572831322E-2</c:v>
                </c:pt>
                <c:pt idx="21">
                  <c:v>1.3062703051472887E-2</c:v>
                </c:pt>
                <c:pt idx="22">
                  <c:v>1.3684736530114453E-2</c:v>
                </c:pt>
                <c:pt idx="23">
                  <c:v>1.430677000875602E-2</c:v>
                </c:pt>
                <c:pt idx="24">
                  <c:v>1.4928803487397585E-2</c:v>
                </c:pt>
                <c:pt idx="25">
                  <c:v>1.5550836966039152E-2</c:v>
                </c:pt>
                <c:pt idx="26">
                  <c:v>1.6172870444680718E-2</c:v>
                </c:pt>
                <c:pt idx="27">
                  <c:v>1.6794903923322283E-2</c:v>
                </c:pt>
                <c:pt idx="28">
                  <c:v>1.7416937401963851E-2</c:v>
                </c:pt>
                <c:pt idx="29">
                  <c:v>1.8038970880605416E-2</c:v>
                </c:pt>
              </c:numCache>
            </c:numRef>
          </c:xVal>
          <c:yVal>
            <c:numRef>
              <c:f>'dimless-trapece-fix'!$J$25:$AM$25</c:f>
              <c:numCache>
                <c:formatCode>0.00000</c:formatCode>
                <c:ptCount val="30"/>
                <c:pt idx="0">
                  <c:v>1.0000000000000002</c:v>
                </c:pt>
                <c:pt idx="1">
                  <c:v>0.7360315109752088</c:v>
                </c:pt>
                <c:pt idx="2">
                  <c:v>3.0922594811987184E-2</c:v>
                </c:pt>
                <c:pt idx="3">
                  <c:v>-0.62411265473905952</c:v>
                </c:pt>
                <c:pt idx="4">
                  <c:v>-0.81727914906523746</c:v>
                </c:pt>
                <c:pt idx="5">
                  <c:v>-0.60124254421979428</c:v>
                </c:pt>
                <c:pt idx="6">
                  <c:v>-2.6058092394355942E-2</c:v>
                </c:pt>
                <c:pt idx="7">
                  <c:v>0.51035663645094231</c:v>
                </c:pt>
                <c:pt idx="8">
                  <c:v>0.66796092663960915</c:v>
                </c:pt>
                <c:pt idx="9">
                  <c:v>0.4911227971544268</c:v>
                </c:pt>
                <c:pt idx="10">
                  <c:v>2.1928910787825606E-2</c:v>
                </c:pt>
                <c:pt idx="11">
                  <c:v>-0.41735744484588194</c:v>
                </c:pt>
                <c:pt idx="12">
                  <c:v>-0.54593686095957938</c:v>
                </c:pt>
                <c:pt idx="13">
                  <c:v>-0.40115070751491017</c:v>
                </c:pt>
                <c:pt idx="14">
                  <c:v>-1.8425276914403689E-2</c:v>
                </c:pt>
                <c:pt idx="15">
                  <c:v>0.34133400817236031</c:v>
                </c:pt>
                <c:pt idx="16">
                  <c:v>0.44621617775087036</c:v>
                </c:pt>
                <c:pt idx="17">
                  <c:v>0.32763722565258352</c:v>
                </c:pt>
                <c:pt idx="18">
                  <c:v>1.5454837248907248E-2</c:v>
                </c:pt>
                <c:pt idx="19">
                  <c:v>-0.27919095203103755</c:v>
                </c:pt>
                <c:pt idx="20">
                  <c:v>-0.36472105752667422</c:v>
                </c:pt>
                <c:pt idx="21">
                  <c:v>-0.26757131483359792</c:v>
                </c:pt>
                <c:pt idx="22">
                  <c:v>-1.2939425383658661E-2</c:v>
                </c:pt>
                <c:pt idx="23">
                  <c:v>0.22839500472714186</c:v>
                </c:pt>
                <c:pt idx="24">
                  <c:v>0.29811947462189109</c:v>
                </c:pt>
                <c:pt idx="25">
                  <c:v>0.21849441821926907</c:v>
                </c:pt>
                <c:pt idx="26">
                  <c:v>1.0812536694847347E-2</c:v>
                </c:pt>
                <c:pt idx="27">
                  <c:v>-0.18687355854070881</c:v>
                </c:pt>
                <c:pt idx="28">
                  <c:v>-0.24368869949858013</c:v>
                </c:pt>
                <c:pt idx="29">
                  <c:v>-0.17839840799852485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05792"/>
        <c:axId val="137512064"/>
      </c:scatterChart>
      <c:valAx>
        <c:axId val="137505792"/>
        <c:scaling>
          <c:orientation val="minMax"/>
          <c:max val="1.2000000000000002E-2"/>
          <c:min val="0"/>
        </c:scaling>
        <c:delete val="0"/>
        <c:axPos val="b"/>
        <c:majorGridlines/>
        <c:minorGridlines/>
        <c:numFmt formatCode="#,##0.00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37512064"/>
        <c:crosses val="autoZero"/>
        <c:crossBetween val="midCat"/>
        <c:majorUnit val="2.0000000000000005E-3"/>
        <c:minorUnit val="1.0000000000000002E-3"/>
      </c:valAx>
      <c:valAx>
        <c:axId val="137512064"/>
        <c:scaling>
          <c:orientation val="minMax"/>
          <c:max val="1.2"/>
          <c:min val="-1"/>
        </c:scaling>
        <c:delete val="0"/>
        <c:axPos val="l"/>
        <c:majorGridlines/>
        <c:minorGridlines/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37505792"/>
        <c:crosses val="autoZero"/>
        <c:crossBetween val="midCat"/>
        <c:majorUnit val="0.2"/>
        <c:minorUnit val="0.1"/>
      </c:valAx>
    </c:plotArea>
    <c:legend>
      <c:legendPos val="b"/>
      <c:layout>
        <c:manualLayout>
          <c:xMode val="edge"/>
          <c:yMode val="edge"/>
          <c:x val="0.78111636045494304"/>
          <c:y val="0.87485383852962251"/>
          <c:w val="0.20578822204801464"/>
          <c:h val="7.6431155947474363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image" Target="../media/image1.png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114300</xdr:colOff>
      <xdr:row>0</xdr:row>
      <xdr:rowOff>0</xdr:rowOff>
    </xdr:from>
    <xdr:to>
      <xdr:col>44</xdr:col>
      <xdr:colOff>409575</xdr:colOff>
      <xdr:row>2</xdr:row>
      <xdr:rowOff>85725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2900" y="0"/>
          <a:ext cx="2352675" cy="41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95250</xdr:colOff>
      <xdr:row>37</xdr:row>
      <xdr:rowOff>1</xdr:rowOff>
    </xdr:from>
    <xdr:to>
      <xdr:col>12</xdr:col>
      <xdr:colOff>368300</xdr:colOff>
      <xdr:row>60</xdr:row>
      <xdr:rowOff>127001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12</xdr:col>
      <xdr:colOff>679450</xdr:colOff>
      <xdr:row>1</xdr:row>
      <xdr:rowOff>25400</xdr:rowOff>
    </xdr:from>
    <xdr:ext cx="1530350" cy="655885"/>
    <xdr:sp macro="" textlink="">
      <xdr:nvSpPr>
        <xdr:cNvPr id="5" name="Rechteck 4"/>
        <xdr:cNvSpPr/>
      </xdr:nvSpPr>
      <xdr:spPr>
        <a:xfrm>
          <a:off x="7835900" y="190500"/>
          <a:ext cx="1530350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3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Ok</a:t>
          </a:r>
        </a:p>
      </xdr:txBody>
    </xdr:sp>
    <xdr:clientData/>
  </xdr:oneCellAnchor>
  <xdr:twoCellAnchor>
    <xdr:from>
      <xdr:col>12</xdr:col>
      <xdr:colOff>533400</xdr:colOff>
      <xdr:row>35</xdr:row>
      <xdr:rowOff>180974</xdr:rowOff>
    </xdr:from>
    <xdr:to>
      <xdr:col>16</xdr:col>
      <xdr:colOff>660400</xdr:colOff>
      <xdr:row>55</xdr:row>
      <xdr:rowOff>38100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374650</xdr:colOff>
      <xdr:row>0</xdr:row>
      <xdr:rowOff>85725</xdr:rowOff>
    </xdr:from>
    <xdr:ext cx="8851900" cy="36894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/>
            <xdr:cNvSpPr txBox="1"/>
          </xdr:nvSpPr>
          <xdr:spPr>
            <a:xfrm>
              <a:off x="774700" y="85725"/>
              <a:ext cx="8851900" cy="368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800" i="1">
                            <a:effectLst/>
                            <a:latin typeface="Cambria Math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de-DE" sz="800" i="1">
                                <a:effectLst/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𝑦</m:t>
                            </m:r>
                          </m:e>
                        </m:acc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(</m:t>
                        </m:r>
                        <m:sSub>
                          <m:sSubPr>
                            <m:ctrlPr>
                              <a:rPr lang="de-DE" sz="800" i="1"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acc>
                              <m:accPr>
                                <m:chr m:val="̅"/>
                                <m:ctrlPr>
                                  <a:rPr lang="de-DE" sz="800" i="1">
                                    <a:effectLst/>
                                    <a:latin typeface="Cambria Math"/>
                                  </a:rPr>
                                </m:ctrlPr>
                              </m:accPr>
                              <m:e>
                                <m: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𝑥</m:t>
                                </m:r>
                              </m:e>
                            </m:acc>
                          </m:e>
                          <m:sub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2</m:t>
                            </m:r>
                          </m:sub>
                        </m:sSub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,</m:t>
                        </m:r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𝑡</m:t>
                        </m:r>
                      </m:e>
                      <m:sub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1</m:t>
                        </m:r>
                      </m:sub>
                    </m:sSub>
                    <m:r>
                      <a:rPr lang="de-DE" sz="800" i="1">
                        <a:effectLst/>
                        <a:latin typeface="Cambria Math"/>
                        <a:ea typeface="Calibri"/>
                        <a:cs typeface="Times New Roman"/>
                      </a:rPr>
                      <m:t>)=</m:t>
                    </m:r>
                    <m:sSup>
                      <m:sSupPr>
                        <m:ctrlPr>
                          <a:rPr lang="de-DE" sz="800" i="1">
                            <a:effectLst/>
                            <a:latin typeface="Cambria Math"/>
                          </a:rPr>
                        </m:ctrlPr>
                      </m:sSupPr>
                      <m:e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𝑒</m:t>
                        </m:r>
                      </m:e>
                      <m:sup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𝛽</m:t>
                        </m:r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sSub>
                          <m:sSubPr>
                            <m:ctrlPr>
                              <a:rPr lang="de-DE" sz="800" i="1"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𝑡</m:t>
                            </m:r>
                          </m:e>
                          <m:sub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1</m:t>
                            </m:r>
                          </m:sub>
                        </m:sSub>
                      </m:sup>
                    </m:sSup>
                    <m:r>
                      <a:rPr lang="de-DE" sz="800" i="1">
                        <a:effectLst/>
                        <a:latin typeface="Cambria Math"/>
                        <a:ea typeface="Calibri"/>
                        <a:cs typeface="Times New Roman"/>
                      </a:rPr>
                      <m:t>∙</m:t>
                    </m:r>
                    <m:d>
                      <m:dPr>
                        <m:begChr m:val="{"/>
                        <m:endChr m:val="}"/>
                        <m:ctrlPr>
                          <a:rPr lang="de-DE" sz="800" i="1">
                            <a:effectLst/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800" i="1"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𝐴</m:t>
                            </m:r>
                          </m:e>
                          <m:sub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1</m:t>
                            </m:r>
                          </m:sub>
                        </m:sSub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func>
                          <m:funcPr>
                            <m:ctrlPr>
                              <a:rPr lang="de-DE" sz="800" i="1">
                                <a:effectLst/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800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sin</m:t>
                            </m:r>
                          </m:fName>
                          <m:e>
                            <m:d>
                              <m:dPr>
                                <m:ctrlPr>
                                  <a:rPr lang="de-DE" sz="800" i="1">
                                    <a:effectLst/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1∙</m:t>
                                </m:r>
                                <m: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𝜋</m:t>
                                </m:r>
                                <m: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∙</m:t>
                                </m:r>
                                <m:sSub>
                                  <m:sSubPr>
                                    <m:ctrlPr>
                                      <a:rPr lang="de-DE" sz="800" i="1">
                                        <a:solidFill>
                                          <a:srgbClr val="C00000"/>
                                        </a:solidFill>
                                        <a:effectLst/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acc>
                                      <m:accPr>
                                        <m:chr m:val="̅"/>
                                        <m:ctrlPr>
                                          <a:rPr lang="de-DE" sz="800" i="1">
                                            <a:solidFill>
                                              <a:srgbClr val="C00000"/>
                                            </a:solidFill>
                                            <a:effectLst/>
                                            <a:latin typeface="Cambria Math"/>
                                          </a:rPr>
                                        </m:ctrlPr>
                                      </m:accPr>
                                      <m:e>
                                        <m:r>
                                          <a:rPr lang="de-DE" sz="800" i="1">
                                            <a:solidFill>
                                              <a:srgbClr val="C00000"/>
                                            </a:solidFill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𝑥</m:t>
                                        </m:r>
                                      </m:e>
                                    </m:acc>
                                  </m:e>
                                  <m:sub>
                                    <m:r>
                                      <a:rPr lang="de-DE" sz="800" i="1">
                                        <a:solidFill>
                                          <a:srgbClr val="C00000"/>
                                        </a:solidFill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</m:e>
                        </m:func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d>
                          <m:dPr>
                            <m:ctrlPr>
                              <a:rPr lang="de-DE" sz="800" i="1">
                                <a:effectLst/>
                                <a:latin typeface="Cambria Math"/>
                              </a:rPr>
                            </m:ctrlPr>
                          </m:dPr>
                          <m:e>
                            <m:func>
                              <m:funcPr>
                                <m:ctrlPr>
                                  <a:rPr lang="de-DE" sz="800" i="1">
                                    <a:effectLst/>
                                    <a:latin typeface="Cambria Math"/>
                                  </a:rPr>
                                </m:ctrlPr>
                              </m:funcPr>
                              <m:fName>
                                <m:r>
                                  <m:rPr>
                                    <m:sty m:val="p"/>
                                  </m:rPr>
                                  <a:rPr lang="de-DE" sz="800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cos</m:t>
                                </m:r>
                              </m:fName>
                              <m:e>
                                <m:d>
                                  <m:dPr>
                                    <m:ctrlPr>
                                      <a:rPr lang="de-DE" sz="800" i="1">
                                        <a:effectLst/>
                                        <a:latin typeface="Cambria Math"/>
                                      </a:rPr>
                                    </m:ctrlPr>
                                  </m:dPr>
                                  <m:e>
                                    <m:sSub>
                                      <m:sSubPr>
                                        <m:ctrlPr>
                                          <a:rPr lang="de-DE" sz="800" i="1">
                                            <a:effectLst/>
                                            <a:latin typeface="Cambria Math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de-DE" sz="800" i="1"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𝜔</m:t>
                                        </m:r>
                                      </m:e>
                                      <m:sub>
                                        <m:r>
                                          <a:rPr lang="de-DE" sz="800" i="1"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1</m:t>
                                        </m:r>
                                      </m:sub>
                                    </m:sSub>
                                    <m:r>
                                      <a:rPr lang="de-DE" sz="8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∙</m:t>
                                    </m:r>
                                    <m:sSub>
                                      <m:sSubPr>
                                        <m:ctrlPr>
                                          <a:rPr lang="de-DE" sz="800" i="1">
                                            <a:solidFill>
                                              <a:srgbClr val="C00000"/>
                                            </a:solidFill>
                                            <a:effectLst/>
                                            <a:latin typeface="Cambria Math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de-DE" sz="800" i="1">
                                            <a:solidFill>
                                              <a:srgbClr val="C00000"/>
                                            </a:solidFill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𝑡</m:t>
                                        </m:r>
                                      </m:e>
                                      <m:sub>
                                        <m:r>
                                          <a:rPr lang="de-DE" sz="800" i="1">
                                            <a:solidFill>
                                              <a:srgbClr val="C00000"/>
                                            </a:solidFill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1</m:t>
                                        </m:r>
                                      </m:sub>
                                    </m:sSub>
                                  </m:e>
                                </m:d>
                              </m:e>
                            </m:func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−</m:t>
                            </m:r>
                            <m:f>
                              <m:fPr>
                                <m:ctrlPr>
                                  <a:rPr lang="de-DE" sz="800" i="1">
                                    <a:effectLst/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𝛽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de-DE" sz="8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8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𝜔</m:t>
                                    </m:r>
                                  </m:e>
                                  <m:sub>
                                    <m:r>
                                      <a:rPr lang="de-DE" sz="8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1</m:t>
                                    </m:r>
                                  </m:sub>
                                </m:sSub>
                              </m:den>
                            </m:f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r>
                              <m:rPr>
                                <m:sty m:val="p"/>
                              </m:rPr>
                              <a:rPr lang="de-DE" sz="800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sin</m:t>
                            </m:r>
                            <m:r>
                              <a:rPr lang="de-DE" sz="800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⁡</m:t>
                            </m:r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𝜔</m:t>
                                </m:r>
                              </m:e>
                              <m:sub>
                                <m: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)</m:t>
                            </m:r>
                          </m:e>
                        </m:d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+</m:t>
                        </m:r>
                        <m:sSub>
                          <m:sSubPr>
                            <m:ctrlPr>
                              <a:rPr lang="de-DE" sz="800" i="1"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𝐴</m:t>
                            </m:r>
                          </m:e>
                          <m:sub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2</m:t>
                            </m:r>
                          </m:sub>
                        </m:sSub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func>
                          <m:funcPr>
                            <m:ctrlPr>
                              <a:rPr lang="de-DE" sz="800" i="1">
                                <a:effectLst/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800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sin</m:t>
                            </m:r>
                          </m:fName>
                          <m:e>
                            <m:d>
                              <m:dPr>
                                <m:ctrlPr>
                                  <a:rPr lang="de-DE" sz="800" i="1">
                                    <a:effectLst/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2∙</m:t>
                                </m:r>
                                <m: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𝜋</m:t>
                                </m:r>
                                <m: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∙</m:t>
                                </m:r>
                                <m:sSub>
                                  <m:sSubPr>
                                    <m:ctrlPr>
                                      <a:rPr lang="de-DE" sz="800" i="1">
                                        <a:effectLst/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acc>
                                      <m:accPr>
                                        <m:chr m:val="̅"/>
                                        <m:ctrlPr>
                                          <a:rPr lang="de-DE" sz="800" i="1">
                                            <a:effectLst/>
                                            <a:latin typeface="Cambria Math"/>
                                          </a:rPr>
                                        </m:ctrlPr>
                                      </m:accPr>
                                      <m:e>
                                        <m:r>
                                          <a:rPr lang="de-DE" sz="800" i="1"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𝑥</m:t>
                                        </m:r>
                                      </m:e>
                                    </m:acc>
                                  </m:e>
                                  <m:sub>
                                    <m:r>
                                      <a:rPr lang="de-DE" sz="8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</m:e>
                        </m:func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d>
                          <m:dPr>
                            <m:ctrlPr>
                              <a:rPr lang="de-DE" sz="800" i="1">
                                <a:effectLst/>
                                <a:latin typeface="Cambria Math"/>
                              </a:rPr>
                            </m:ctrlPr>
                          </m:dPr>
                          <m:e>
                            <m:func>
                              <m:funcPr>
                                <m:ctrlPr>
                                  <a:rPr lang="de-DE" sz="800" i="1">
                                    <a:effectLst/>
                                    <a:latin typeface="Cambria Math"/>
                                  </a:rPr>
                                </m:ctrlPr>
                              </m:funcPr>
                              <m:fName>
                                <m:r>
                                  <m:rPr>
                                    <m:sty m:val="p"/>
                                  </m:rPr>
                                  <a:rPr lang="de-DE" sz="800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cos</m:t>
                                </m:r>
                              </m:fName>
                              <m:e>
                                <m:d>
                                  <m:dPr>
                                    <m:ctrlPr>
                                      <a:rPr lang="de-DE" sz="800" i="1">
                                        <a:effectLst/>
                                        <a:latin typeface="Cambria Math"/>
                                      </a:rPr>
                                    </m:ctrlPr>
                                  </m:dPr>
                                  <m:e>
                                    <m:sSub>
                                      <m:sSubPr>
                                        <m:ctrlPr>
                                          <a:rPr lang="de-DE" sz="800" i="1">
                                            <a:effectLst/>
                                            <a:latin typeface="Cambria Math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de-DE" sz="800" i="1"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𝜔</m:t>
                                        </m:r>
                                      </m:e>
                                      <m:sub>
                                        <m:r>
                                          <a:rPr lang="de-DE" sz="800" i="1"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2</m:t>
                                        </m:r>
                                      </m:sub>
                                    </m:sSub>
                                    <m:r>
                                      <a:rPr lang="de-DE" sz="8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∙</m:t>
                                    </m:r>
                                    <m:sSub>
                                      <m:sSubPr>
                                        <m:ctrlPr>
                                          <a:rPr lang="de-DE" sz="800" i="1">
                                            <a:solidFill>
                                              <a:srgbClr val="C00000"/>
                                            </a:solidFill>
                                            <a:effectLst/>
                                            <a:latin typeface="Cambria Math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de-DE" sz="800" i="1">
                                            <a:solidFill>
                                              <a:srgbClr val="C00000"/>
                                            </a:solidFill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𝑡</m:t>
                                        </m:r>
                                      </m:e>
                                      <m:sub>
                                        <m:r>
                                          <a:rPr lang="de-DE" sz="800" i="1">
                                            <a:solidFill>
                                              <a:srgbClr val="C00000"/>
                                            </a:solidFill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1</m:t>
                                        </m:r>
                                      </m:sub>
                                    </m:sSub>
                                  </m:e>
                                </m:d>
                              </m:e>
                            </m:func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−</m:t>
                            </m:r>
                            <m:f>
                              <m:fPr>
                                <m:ctrlPr>
                                  <a:rPr lang="de-DE" sz="800" i="1">
                                    <a:effectLst/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𝛽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de-DE" sz="8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8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𝜔</m:t>
                                    </m:r>
                                  </m:e>
                                  <m:sub>
                                    <m:r>
                                      <a:rPr lang="de-DE" sz="8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2</m:t>
                                    </m:r>
                                  </m:sub>
                                </m:sSub>
                              </m:den>
                            </m:f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r>
                              <m:rPr>
                                <m:sty m:val="p"/>
                              </m:rPr>
                              <a:rPr lang="de-DE" sz="800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sin</m:t>
                            </m:r>
                            <m:r>
                              <a:rPr lang="de-DE" sz="800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⁡</m:t>
                            </m:r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𝜔</m:t>
                                </m:r>
                              </m:e>
                              <m:sub>
                                <m: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)</m:t>
                            </m:r>
                          </m:e>
                        </m:d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+⋯+</m:t>
                        </m:r>
                        <m:sSub>
                          <m:sSubPr>
                            <m:ctrlPr>
                              <a:rPr lang="de-DE" sz="800" i="1"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𝐴</m:t>
                            </m:r>
                          </m:e>
                          <m:sub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12</m:t>
                            </m:r>
                          </m:sub>
                        </m:sSub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func>
                          <m:funcPr>
                            <m:ctrlPr>
                              <a:rPr lang="de-DE" sz="800" i="1">
                                <a:effectLst/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800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sin</m:t>
                            </m:r>
                          </m:fName>
                          <m:e>
                            <m:d>
                              <m:dPr>
                                <m:ctrlPr>
                                  <a:rPr lang="de-DE" sz="800" i="1">
                                    <a:effectLst/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12∙</m:t>
                                </m:r>
                                <m: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𝜋</m:t>
                                </m:r>
                                <m: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∙</m:t>
                                </m:r>
                                <m:sSub>
                                  <m:sSubPr>
                                    <m:ctrlPr>
                                      <a:rPr lang="de-DE" sz="800" i="1">
                                        <a:effectLst/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acc>
                                      <m:accPr>
                                        <m:chr m:val="̅"/>
                                        <m:ctrlPr>
                                          <a:rPr lang="de-DE" sz="800" i="1">
                                            <a:effectLst/>
                                            <a:latin typeface="Cambria Math"/>
                                          </a:rPr>
                                        </m:ctrlPr>
                                      </m:accPr>
                                      <m:e>
                                        <m:r>
                                          <a:rPr lang="de-DE" sz="800" i="1"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𝑥</m:t>
                                        </m:r>
                                      </m:e>
                                    </m:acc>
                                  </m:e>
                                  <m:sub>
                                    <m:r>
                                      <a:rPr lang="de-DE" sz="8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</m:e>
                        </m:func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d>
                          <m:dPr>
                            <m:ctrlPr>
                              <a:rPr lang="de-DE" sz="800" i="1">
                                <a:effectLst/>
                                <a:latin typeface="Cambria Math"/>
                              </a:rPr>
                            </m:ctrlPr>
                          </m:dPr>
                          <m:e>
                            <m:func>
                              <m:funcPr>
                                <m:ctrlPr>
                                  <a:rPr lang="de-DE" sz="800" i="1">
                                    <a:effectLst/>
                                    <a:latin typeface="Cambria Math"/>
                                  </a:rPr>
                                </m:ctrlPr>
                              </m:funcPr>
                              <m:fName>
                                <m:r>
                                  <m:rPr>
                                    <m:sty m:val="p"/>
                                  </m:rPr>
                                  <a:rPr lang="de-DE" sz="800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cos</m:t>
                                </m:r>
                              </m:fName>
                              <m:e>
                                <m:d>
                                  <m:dPr>
                                    <m:ctrlPr>
                                      <a:rPr lang="de-DE" sz="800" i="1">
                                        <a:effectLst/>
                                        <a:latin typeface="Cambria Math"/>
                                      </a:rPr>
                                    </m:ctrlPr>
                                  </m:dPr>
                                  <m:e>
                                    <m:sSub>
                                      <m:sSubPr>
                                        <m:ctrlPr>
                                          <a:rPr lang="de-DE" sz="800" i="1">
                                            <a:effectLst/>
                                            <a:latin typeface="Cambria Math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de-DE" sz="800" i="1"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𝜔</m:t>
                                        </m:r>
                                      </m:e>
                                      <m:sub>
                                        <m:r>
                                          <a:rPr lang="de-DE" sz="800" i="1"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12</m:t>
                                        </m:r>
                                      </m:sub>
                                    </m:sSub>
                                    <m:r>
                                      <a:rPr lang="de-DE" sz="8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∙</m:t>
                                    </m:r>
                                    <m:sSub>
                                      <m:sSubPr>
                                        <m:ctrlPr>
                                          <a:rPr lang="de-DE" sz="800" i="1">
                                            <a:solidFill>
                                              <a:srgbClr val="C00000"/>
                                            </a:solidFill>
                                            <a:effectLst/>
                                            <a:latin typeface="Cambria Math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de-DE" sz="800" i="1">
                                            <a:solidFill>
                                              <a:srgbClr val="C00000"/>
                                            </a:solidFill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𝑡</m:t>
                                        </m:r>
                                      </m:e>
                                      <m:sub>
                                        <m:r>
                                          <a:rPr lang="de-DE" sz="800" i="1">
                                            <a:solidFill>
                                              <a:srgbClr val="C00000"/>
                                            </a:solidFill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1</m:t>
                                        </m:r>
                                      </m:sub>
                                    </m:sSub>
                                  </m:e>
                                </m:d>
                              </m:e>
                            </m:func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−</m:t>
                            </m:r>
                            <m:f>
                              <m:fPr>
                                <m:ctrlPr>
                                  <a:rPr lang="de-DE" sz="800" i="1">
                                    <a:effectLst/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𝛽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de-DE" sz="8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8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𝜔</m:t>
                                    </m:r>
                                  </m:e>
                                  <m:sub>
                                    <m:r>
                                      <a:rPr lang="de-DE" sz="8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12</m:t>
                                    </m:r>
                                  </m:sub>
                                </m:sSub>
                              </m:den>
                            </m:f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r>
                              <m:rPr>
                                <m:sty m:val="p"/>
                              </m:rPr>
                              <a:rPr lang="de-DE" sz="800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sin</m:t>
                            </m:r>
                            <m:r>
                              <a:rPr lang="de-DE" sz="800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⁡</m:t>
                            </m:r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𝜔</m:t>
                                </m:r>
                              </m:e>
                              <m:sub>
                                <m: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12</m:t>
                                </m:r>
                              </m:sub>
                            </m:sSub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)</m:t>
                            </m:r>
                          </m:e>
                        </m:d>
                      </m:e>
                    </m:d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0" name="Textfeld 9"/>
            <xdr:cNvSpPr txBox="1"/>
          </xdr:nvSpPr>
          <xdr:spPr>
            <a:xfrm>
              <a:off x="774700" y="85725"/>
              <a:ext cx="8851900" cy="368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800" i="0">
                  <a:effectLst/>
                  <a:latin typeface="Cambria Math"/>
                </a:rPr>
                <a:t>〖</a:t>
              </a:r>
              <a:r>
                <a:rPr lang="de-DE" sz="800" i="0">
                  <a:effectLst/>
                  <a:latin typeface="Cambria Math"/>
                  <a:ea typeface="Calibri"/>
                  <a:cs typeface="Times New Roman"/>
                </a:rPr>
                <a:t>𝑦 ̅(𝑥 ̅_2,𝑡〗_1)=𝑒^(𝛽∙𝑡_1 )∙</a:t>
              </a:r>
              <a:r>
                <a:rPr lang="de-DE" sz="800" i="0">
                  <a:effectLst/>
                  <a:latin typeface="Cambria Math"/>
                </a:rPr>
                <a:t>{</a:t>
              </a:r>
              <a:r>
                <a:rPr lang="de-DE" sz="800" i="0">
                  <a:effectLst/>
                  <a:latin typeface="Cambria Math"/>
                  <a:ea typeface="Calibri"/>
                  <a:cs typeface="Times New Roman"/>
                </a:rPr>
                <a:t>𝐴_1∙sin⁡(1∙𝜋∙</a:t>
              </a:r>
              <a:r>
                <a:rPr lang="de-DE" sz="8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𝑥 ̅_2 )</a:t>
              </a:r>
              <a:r>
                <a:rPr lang="de-DE" sz="800" i="0">
                  <a:effectLst/>
                  <a:latin typeface="Cambria Math"/>
                  <a:ea typeface="Calibri"/>
                  <a:cs typeface="Times New Roman"/>
                </a:rPr>
                <a:t>∙(cos⁡(𝜔_1∙</a:t>
              </a:r>
              <a:r>
                <a:rPr lang="de-DE" sz="8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𝑡_1 )</a:t>
              </a:r>
              <a:r>
                <a:rPr lang="de-DE" sz="800" i="0">
                  <a:effectLst/>
                  <a:latin typeface="Cambria Math"/>
                  <a:ea typeface="Calibri"/>
                  <a:cs typeface="Times New Roman"/>
                </a:rPr>
                <a:t>−𝛽/𝜔_1 ∙sin⁡(𝜔_1∙𝑡_1))+𝐴_2∙sin⁡(2∙𝜋∙𝑥 ̅_2 )∙(cos⁡(𝜔_2∙</a:t>
              </a:r>
              <a:r>
                <a:rPr lang="de-DE" sz="8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𝑡_1 )</a:t>
              </a:r>
              <a:r>
                <a:rPr lang="de-DE" sz="800" i="0">
                  <a:effectLst/>
                  <a:latin typeface="Cambria Math"/>
                  <a:ea typeface="Calibri"/>
                  <a:cs typeface="Times New Roman"/>
                </a:rPr>
                <a:t>−𝛽/𝜔_2 ∙sin⁡(𝜔_2∙𝑡_1))+⋯+𝐴_12∙sin⁡(12∙𝜋∙𝑥 ̅_2 )∙(cos⁡(𝜔_12∙</a:t>
              </a:r>
              <a:r>
                <a:rPr lang="de-DE" sz="8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𝑡_1 )</a:t>
              </a:r>
              <a:r>
                <a:rPr lang="de-DE" sz="800" i="0">
                  <a:effectLst/>
                  <a:latin typeface="Cambria Math"/>
                  <a:ea typeface="Calibri"/>
                  <a:cs typeface="Times New Roman"/>
                </a:rPr>
                <a:t>−𝛽/𝜔_12 ∙sin⁡(𝜔_12∙𝑡_1))}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15</xdr:col>
      <xdr:colOff>76200</xdr:colOff>
      <xdr:row>0</xdr:row>
      <xdr:rowOff>85725</xdr:rowOff>
    </xdr:from>
    <xdr:ext cx="939800" cy="3604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feld 13"/>
            <xdr:cNvSpPr txBox="1"/>
          </xdr:nvSpPr>
          <xdr:spPr>
            <a:xfrm>
              <a:off x="9467850" y="85725"/>
              <a:ext cx="939800" cy="3604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800" i="1">
                            <a:effectLst/>
                            <a:latin typeface="Cambria Math"/>
                          </a:rPr>
                        </m:ctrlPr>
                      </m:sSubPr>
                      <m:e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𝐾</m:t>
                        </m:r>
                      </m:e>
                      <m:sub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𝑇</m:t>
                        </m:r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2</m:t>
                        </m:r>
                      </m:sub>
                    </m:sSub>
                    <m:r>
                      <a:rPr lang="de-DE" sz="800" i="1">
                        <a:effectLst/>
                        <a:latin typeface="Cambria Math"/>
                        <a:ea typeface="Calibri"/>
                        <a:cs typeface="Times New Roman"/>
                      </a:rPr>
                      <m:t>=</m:t>
                    </m:r>
                    <m:f>
                      <m:fPr>
                        <m:ctrlPr>
                          <a:rPr lang="de-DE" sz="800" i="1">
                            <a:effectLst/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800" i="1"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𝜌</m:t>
                            </m:r>
                          </m:e>
                          <m:sub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𝑆</m:t>
                            </m:r>
                          </m:sub>
                        </m:sSub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sSup>
                          <m:sSupPr>
                            <m:ctrlPr>
                              <a:rPr lang="de-DE" sz="800" i="1">
                                <a:effectLst/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𝑙</m:t>
                            </m:r>
                          </m:e>
                          <m:sup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𝜎</m:t>
                        </m:r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sSub>
                          <m:sSubPr>
                            <m:ctrlPr>
                              <a:rPr lang="de-DE" sz="800" i="1"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𝑦</m:t>
                            </m:r>
                          </m:e>
                          <m:sub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𝑚𝑎𝑥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de-DE" sz="800"/>
            </a:p>
          </xdr:txBody>
        </xdr:sp>
      </mc:Choice>
      <mc:Fallback xmlns="">
        <xdr:sp macro="" textlink="">
          <xdr:nvSpPr>
            <xdr:cNvPr id="14" name="Textfeld 13"/>
            <xdr:cNvSpPr txBox="1"/>
          </xdr:nvSpPr>
          <xdr:spPr>
            <a:xfrm>
              <a:off x="9467850" y="85725"/>
              <a:ext cx="939800" cy="3604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800" i="0">
                  <a:effectLst/>
                  <a:latin typeface="Cambria Math"/>
                  <a:ea typeface="Calibri"/>
                  <a:cs typeface="Times New Roman"/>
                </a:rPr>
                <a:t>𝐾_𝑇2=</a:t>
              </a:r>
              <a:r>
                <a:rPr lang="de-DE" sz="800" i="0">
                  <a:effectLst/>
                  <a:latin typeface="Cambria Math"/>
                </a:rPr>
                <a:t>(</a:t>
              </a:r>
              <a:r>
                <a:rPr lang="de-DE" sz="800" i="0">
                  <a:effectLst/>
                  <a:latin typeface="Cambria Math"/>
                  <a:ea typeface="Calibri"/>
                  <a:cs typeface="Times New Roman"/>
                </a:rPr>
                <a:t>𝜌_𝑆∙𝑙^2)/(𝜎∙𝑦_𝑚𝑎𝑥 )</a:t>
              </a:r>
              <a:endParaRPr lang="de-DE" sz="800"/>
            </a:p>
          </xdr:txBody>
        </xdr:sp>
      </mc:Fallback>
    </mc:AlternateContent>
    <xdr:clientData/>
  </xdr:oneCellAnchor>
  <xdr:oneCellAnchor>
    <xdr:from>
      <xdr:col>16</xdr:col>
      <xdr:colOff>292100</xdr:colOff>
      <xdr:row>0</xdr:row>
      <xdr:rowOff>85725</xdr:rowOff>
    </xdr:from>
    <xdr:ext cx="1200150" cy="3604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feld 14"/>
            <xdr:cNvSpPr txBox="1"/>
          </xdr:nvSpPr>
          <xdr:spPr>
            <a:xfrm>
              <a:off x="10407650" y="85725"/>
              <a:ext cx="1200150" cy="3604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sSubPr>
                      <m:e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𝐾</m:t>
                        </m:r>
                      </m:e>
                      <m:sub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𝑇</m:t>
                        </m:r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1</m:t>
                        </m:r>
                      </m:sub>
                    </m:sSub>
                    <m:r>
                      <a:rPr lang="de-DE" sz="800" i="1">
                        <a:effectLst/>
                        <a:latin typeface="Cambria Math"/>
                        <a:ea typeface="Calibri"/>
                        <a:cs typeface="Times New Roman"/>
                      </a:rPr>
                      <m:t>=</m:t>
                    </m:r>
                    <m:f>
                      <m:fPr>
                        <m:ctrlP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fPr>
                      <m:num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4∙</m:t>
                        </m:r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𝐷</m:t>
                        </m:r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sSub>
                          <m:sSubPr>
                            <m:ctrlP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sSubPr>
                          <m:e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𝜌</m:t>
                            </m:r>
                          </m:e>
                          <m:sub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𝐿</m:t>
                            </m:r>
                          </m:sub>
                        </m:sSub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sSup>
                          <m:sSupPr>
                            <m:ctrlP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sSupPr>
                          <m:e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𝑙</m:t>
                            </m:r>
                          </m:e>
                          <m:sup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𝜋</m:t>
                        </m:r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sSub>
                          <m:sSubPr>
                            <m:ctrlP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sSubPr>
                          <m:e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𝜎</m:t>
                            </m:r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𝑑</m:t>
                            </m:r>
                          </m:e>
                          <m:sub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𝑆</m:t>
                            </m:r>
                          </m:sub>
                        </m:sSub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sSub>
                          <m:sSubPr>
                            <m:ctrlP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sSubPr>
                          <m:e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𝑦</m:t>
                            </m:r>
                          </m:e>
                          <m:sub>
                            <m:func>
                              <m:funcPr>
                                <m:ctrlP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funcPr>
                              <m:fName>
                                <m:r>
                                  <m:rPr>
                                    <m:sty m:val="p"/>
                                  </m:rPr>
                                  <a:rPr lang="de-DE" sz="800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max</m:t>
                                </m:r>
                              </m:fName>
                              <m:e>
                                <m:r>
                                  <a:rPr lang="de-DE" sz="8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  </m:t>
                                </m:r>
                              </m:e>
                            </m:func>
                          </m:sub>
                        </m:sSub>
                      </m:den>
                    </m:f>
                  </m:oMath>
                </m:oMathPara>
              </a14:m>
              <a:endParaRPr lang="de-DE" sz="800"/>
            </a:p>
          </xdr:txBody>
        </xdr:sp>
      </mc:Choice>
      <mc:Fallback xmlns="">
        <xdr:sp macro="" textlink="">
          <xdr:nvSpPr>
            <xdr:cNvPr id="15" name="Textfeld 14"/>
            <xdr:cNvSpPr txBox="1"/>
          </xdr:nvSpPr>
          <xdr:spPr>
            <a:xfrm>
              <a:off x="10407650" y="85725"/>
              <a:ext cx="1200150" cy="3604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800" i="0">
                  <a:effectLst/>
                  <a:latin typeface="Cambria Math"/>
                  <a:ea typeface="Calibri"/>
                  <a:cs typeface="Times New Roman"/>
                </a:rPr>
                <a:t>𝐾_𝑇1=</a:t>
              </a:r>
              <a:r>
                <a:rPr lang="de-DE" sz="800" i="0">
                  <a:effectLst/>
                  <a:latin typeface="Cambria Math"/>
                  <a:cs typeface="Times New Roman"/>
                </a:rPr>
                <a:t>(</a:t>
              </a:r>
              <a:r>
                <a:rPr lang="de-DE" sz="800" i="0">
                  <a:effectLst/>
                  <a:latin typeface="Cambria Math"/>
                  <a:ea typeface="Calibri"/>
                  <a:cs typeface="Times New Roman"/>
                </a:rPr>
                <a:t>4∙𝐷∙𝜌_𝐿∙𝑙^2)/(𝜋∙〖𝜎∙𝑑〗_𝑆∙𝑦_max⁡〖  〗  )</a:t>
              </a:r>
              <a:endParaRPr lang="de-DE" sz="800"/>
            </a:p>
          </xdr:txBody>
        </xdr:sp>
      </mc:Fallback>
    </mc:AlternateContent>
    <xdr:clientData/>
  </xdr:oneCellAnchor>
  <xdr:oneCellAnchor>
    <xdr:from>
      <xdr:col>15</xdr:col>
      <xdr:colOff>0</xdr:colOff>
      <xdr:row>2</xdr:row>
      <xdr:rowOff>34925</xdr:rowOff>
    </xdr:from>
    <xdr:ext cx="1244600" cy="45602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feld 15"/>
            <xdr:cNvSpPr txBox="1"/>
          </xdr:nvSpPr>
          <xdr:spPr>
            <a:xfrm>
              <a:off x="9391650" y="365125"/>
              <a:ext cx="1244600" cy="4560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sSubPr>
                      <m:e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𝜔</m:t>
                        </m:r>
                      </m:e>
                      <m:sub>
                        <m: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𝑗</m:t>
                        </m:r>
                      </m:sub>
                    </m:sSub>
                    <m:r>
                      <a:rPr lang="de-DE" sz="800" i="1">
                        <a:effectLst/>
                        <a:latin typeface="Cambria Math"/>
                        <a:ea typeface="Calibri"/>
                        <a:cs typeface="Times New Roman"/>
                      </a:rPr>
                      <m:t>=</m:t>
                    </m:r>
                    <m:rad>
                      <m:radPr>
                        <m:degHide m:val="on"/>
                        <m:ctrlPr>
                          <a:rPr lang="de-DE" sz="8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radPr>
                      <m:deg/>
                      <m:e>
                        <m:d>
                          <m:dPr>
                            <m:begChr m:val="|"/>
                            <m:endChr m:val="|"/>
                            <m:ctrlP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dPr>
                          <m:e>
                            <m:sSup>
                              <m:sSupPr>
                                <m:ctrlPr>
                                  <a:rPr lang="de-DE" sz="800" i="1">
                                    <a:effectLst/>
                                    <a:latin typeface="Cambria Math"/>
                                    <a:cs typeface="Times New Roman"/>
                                  </a:rPr>
                                </m:ctrlPr>
                              </m:sSupPr>
                              <m:e>
                                <m:r>
                                  <a:rPr lang="de-DE" sz="800" i="1">
                                    <a:effectLst/>
                                    <a:latin typeface="Cambria Math"/>
                                    <a:ea typeface="Cambria Math"/>
                                    <a:cs typeface="Times New Roman"/>
                                  </a:rPr>
                                  <m:t>𝛽</m:t>
                                </m:r>
                              </m:e>
                              <m:sup>
                                <m:r>
                                  <a:rPr lang="de-DE" sz="800" b="0" i="1">
                                    <a:effectLst/>
                                    <a:latin typeface="Cambria Math"/>
                                    <a:cs typeface="Times New Roman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de-DE" sz="8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−</m:t>
                            </m:r>
                            <m:f>
                              <m:fPr>
                                <m:ctrlPr>
                                  <a:rPr lang="de-DE" sz="800" i="1">
                                    <a:effectLst/>
                                    <a:latin typeface="Cambria Math"/>
                                  </a:rPr>
                                </m:ctrlPr>
                              </m:fPr>
                              <m:num>
                                <m:sSup>
                                  <m:sSupPr>
                                    <m:ctrlPr>
                                      <a:rPr lang="de-DE" sz="800" i="1">
                                        <a:effectLst/>
                                        <a:latin typeface="Cambria Math"/>
                                      </a:rPr>
                                    </m:ctrlPr>
                                  </m:sSupPr>
                                  <m:e>
                                    <m:r>
                                      <a:rPr lang="de-DE" sz="8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𝜆</m:t>
                                    </m:r>
                                  </m:e>
                                  <m:sup>
                                    <m:r>
                                      <a:rPr lang="de-DE" sz="8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2</m:t>
                                    </m:r>
                                  </m:sup>
                                </m:sSup>
                              </m:num>
                              <m:den>
                                <m:sSub>
                                  <m:sSubPr>
                                    <m:ctrlPr>
                                      <a:rPr lang="de-DE" sz="800" i="1">
                                        <a:effectLst/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8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de-DE" sz="8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𝑇</m:t>
                                    </m:r>
                                    <m:r>
                                      <a:rPr lang="de-DE" sz="8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2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e>
                    </m:rad>
                  </m:oMath>
                </m:oMathPara>
              </a14:m>
              <a:endParaRPr lang="de-DE" sz="800"/>
            </a:p>
          </xdr:txBody>
        </xdr:sp>
      </mc:Choice>
      <mc:Fallback xmlns="">
        <xdr:sp macro="" textlink="">
          <xdr:nvSpPr>
            <xdr:cNvPr id="16" name="Textfeld 15"/>
            <xdr:cNvSpPr txBox="1"/>
          </xdr:nvSpPr>
          <xdr:spPr>
            <a:xfrm>
              <a:off x="9391650" y="365125"/>
              <a:ext cx="1244600" cy="4560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800" i="0">
                  <a:effectLst/>
                  <a:latin typeface="Cambria Math"/>
                  <a:ea typeface="Calibri"/>
                  <a:cs typeface="Times New Roman"/>
                </a:rPr>
                <a:t>𝜔_𝑗=</a:t>
              </a:r>
              <a:r>
                <a:rPr lang="de-DE" sz="800" i="0">
                  <a:effectLst/>
                  <a:latin typeface="Cambria Math"/>
                  <a:cs typeface="Times New Roman"/>
                </a:rPr>
                <a:t>√(|</a:t>
              </a:r>
              <a:r>
                <a:rPr lang="de-DE" sz="800" i="0">
                  <a:effectLst/>
                  <a:latin typeface="Cambria Math"/>
                  <a:ea typeface="Cambria Math"/>
                  <a:cs typeface="Times New Roman"/>
                </a:rPr>
                <a:t>𝛽^</a:t>
              </a:r>
              <a:r>
                <a:rPr lang="de-DE" sz="800" b="0" i="0">
                  <a:effectLst/>
                  <a:latin typeface="Cambria Math"/>
                  <a:cs typeface="Times New Roman"/>
                </a:rPr>
                <a:t>2</a:t>
              </a:r>
              <a:r>
                <a:rPr lang="de-DE" sz="800" i="0">
                  <a:effectLst/>
                  <a:latin typeface="Cambria Math"/>
                  <a:ea typeface="Calibri"/>
                  <a:cs typeface="Times New Roman"/>
                </a:rPr>
                <a:t>−𝜆^2/𝐾_𝑇2 | )</a:t>
              </a:r>
              <a:endParaRPr lang="de-DE" sz="800"/>
            </a:p>
          </xdr:txBody>
        </xdr:sp>
      </mc:Fallback>
    </mc:AlternateContent>
    <xdr:clientData/>
  </xdr:oneCellAnchor>
  <xdr:oneCellAnchor>
    <xdr:from>
      <xdr:col>16</xdr:col>
      <xdr:colOff>361950</xdr:colOff>
      <xdr:row>2</xdr:row>
      <xdr:rowOff>123825</xdr:rowOff>
    </xdr:from>
    <xdr:ext cx="1136650" cy="3429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feld 17"/>
            <xdr:cNvSpPr txBox="1"/>
          </xdr:nvSpPr>
          <xdr:spPr>
            <a:xfrm>
              <a:off x="10477500" y="454025"/>
              <a:ext cx="1136650" cy="3429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800" i="1">
                        <a:solidFill>
                          <a:sysClr val="windowText" lastClr="00000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𝛽</m:t>
                    </m:r>
                    <m:r>
                      <a:rPr lang="de-DE" sz="800" i="1">
                        <a:solidFill>
                          <a:sysClr val="windowText" lastClr="000000"/>
                        </a:solidFill>
                        <a:effectLst/>
                        <a:latin typeface="Cambria Math"/>
                        <a:ea typeface="Calibri"/>
                        <a:cs typeface="Times New Roman"/>
                      </a:rPr>
                      <m:t>=−</m:t>
                    </m:r>
                    <m:f>
                      <m:fPr>
                        <m:ctrlPr>
                          <a:rPr lang="de-DE" sz="800" i="1">
                            <a:solidFill>
                              <a:sysClr val="windowText" lastClr="000000"/>
                            </a:solidFill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8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sSubPr>
                          <m:e>
                            <m:r>
                              <a:rPr lang="de-DE" sz="8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𝐾</m:t>
                            </m:r>
                          </m:e>
                          <m:sub>
                            <m:r>
                              <a:rPr lang="de-DE" sz="8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𝑇</m:t>
                            </m:r>
                            <m:r>
                              <a:rPr lang="de-DE" sz="8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1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8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sSubPr>
                          <m:e>
                            <m:r>
                              <a:rPr lang="de-DE" sz="8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2∙</m:t>
                            </m:r>
                            <m:r>
                              <a:rPr lang="de-DE" sz="8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𝐾</m:t>
                            </m:r>
                          </m:e>
                          <m:sub>
                            <m:r>
                              <a:rPr lang="de-DE" sz="8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𝑇</m:t>
                            </m:r>
                            <m:r>
                              <a:rPr lang="de-DE" sz="8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2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de-DE" sz="8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18" name="Textfeld 17"/>
            <xdr:cNvSpPr txBox="1"/>
          </xdr:nvSpPr>
          <xdr:spPr>
            <a:xfrm>
              <a:off x="10477500" y="454025"/>
              <a:ext cx="1136650" cy="3429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800" i="0">
                  <a:solidFill>
                    <a:sysClr val="windowText" lastClr="000000"/>
                  </a:solidFill>
                  <a:effectLst/>
                  <a:latin typeface="Cambria Math"/>
                  <a:ea typeface="Calibri"/>
                  <a:cs typeface="Times New Roman"/>
                </a:rPr>
                <a:t>𝛽=−𝐾_𝑇1/〖2∙𝐾〗_𝑇2 </a:t>
              </a:r>
              <a:endParaRPr lang="de-DE" sz="8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twoCellAnchor>
    <xdr:from>
      <xdr:col>13</xdr:col>
      <xdr:colOff>349250</xdr:colOff>
      <xdr:row>57</xdr:row>
      <xdr:rowOff>123825</xdr:rowOff>
    </xdr:from>
    <xdr:to>
      <xdr:col>20</xdr:col>
      <xdr:colOff>635000</xdr:colOff>
      <xdr:row>74</xdr:row>
      <xdr:rowOff>60325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2004144</xdr:colOff>
      <xdr:row>36</xdr:row>
      <xdr:rowOff>66675</xdr:rowOff>
    </xdr:from>
    <xdr:to>
      <xdr:col>1</xdr:col>
      <xdr:colOff>2400300</xdr:colOff>
      <xdr:row>38</xdr:row>
      <xdr:rowOff>124231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9469" y="7810500"/>
          <a:ext cx="396156" cy="381406"/>
        </a:xfrm>
        <a:prstGeom prst="rect">
          <a:avLst/>
        </a:prstGeom>
      </xdr:spPr>
    </xdr:pic>
    <xdr:clientData/>
  </xdr:twoCellAnchor>
  <xdr:twoCellAnchor editAs="oneCell">
    <xdr:from>
      <xdr:col>1</xdr:col>
      <xdr:colOff>106492</xdr:colOff>
      <xdr:row>15</xdr:row>
      <xdr:rowOff>146021</xdr:rowOff>
    </xdr:from>
    <xdr:to>
      <xdr:col>1</xdr:col>
      <xdr:colOff>5042440</xdr:colOff>
      <xdr:row>25</xdr:row>
      <xdr:rowOff>200025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055" y="3658365"/>
          <a:ext cx="4935948" cy="231619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 w="12700">
          <a:solidFill>
            <a:schemeClr val="tx2">
              <a:lumMod val="75000"/>
            </a:schemeClr>
          </a:solidFill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114300</xdr:colOff>
      <xdr:row>0</xdr:row>
      <xdr:rowOff>0</xdr:rowOff>
    </xdr:from>
    <xdr:to>
      <xdr:col>44</xdr:col>
      <xdr:colOff>409575</xdr:colOff>
      <xdr:row>3</xdr:row>
      <xdr:rowOff>85725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46450" y="0"/>
          <a:ext cx="235267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15874</xdr:colOff>
      <xdr:row>37</xdr:row>
      <xdr:rowOff>34927</xdr:rowOff>
    </xdr:from>
    <xdr:to>
      <xdr:col>13</xdr:col>
      <xdr:colOff>166687</xdr:colOff>
      <xdr:row>55</xdr:row>
      <xdr:rowOff>139701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</xdr:col>
      <xdr:colOff>146050</xdr:colOff>
      <xdr:row>0</xdr:row>
      <xdr:rowOff>63500</xdr:rowOff>
    </xdr:from>
    <xdr:ext cx="4489450" cy="436786"/>
    <xdr:sp macro="" textlink="">
      <xdr:nvSpPr>
        <xdr:cNvPr id="4" name="Rechteck 3"/>
        <xdr:cNvSpPr/>
      </xdr:nvSpPr>
      <xdr:spPr>
        <a:xfrm>
          <a:off x="955675" y="63500"/>
          <a:ext cx="4489450" cy="43678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1100" b="1" cap="none" spc="0">
              <a:ln w="1905"/>
              <a:solidFill>
                <a:srgbClr val="C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Nur die Eingabe sinnvoller Vorgaben führt zu sinnvollen Ergebnissen!</a:t>
          </a:r>
        </a:p>
        <a:p>
          <a:pPr algn="ctr"/>
          <a:r>
            <a:rPr lang="de-DE" sz="1100" b="1" cap="none" spc="0">
              <a:ln w="1905"/>
              <a:solidFill>
                <a:srgbClr val="C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Only the input of meaningful specifications leads to meaningful results! </a:t>
          </a:r>
        </a:p>
      </xdr:txBody>
    </xdr:sp>
    <xdr:clientData/>
  </xdr:oneCellAnchor>
  <xdr:twoCellAnchor>
    <xdr:from>
      <xdr:col>18</xdr:col>
      <xdr:colOff>706438</xdr:colOff>
      <xdr:row>37</xdr:row>
      <xdr:rowOff>39688</xdr:rowOff>
    </xdr:from>
    <xdr:to>
      <xdr:col>22</xdr:col>
      <xdr:colOff>347663</xdr:colOff>
      <xdr:row>55</xdr:row>
      <xdr:rowOff>60325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182564</xdr:colOff>
      <xdr:row>37</xdr:row>
      <xdr:rowOff>42862</xdr:rowOff>
    </xdr:from>
    <xdr:to>
      <xdr:col>18</xdr:col>
      <xdr:colOff>690564</xdr:colOff>
      <xdr:row>55</xdr:row>
      <xdr:rowOff>79375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624228</xdr:colOff>
      <xdr:row>0</xdr:row>
      <xdr:rowOff>159835</xdr:rowOff>
    </xdr:from>
    <xdr:ext cx="2104359" cy="264560"/>
    <xdr:sp macro="" textlink="">
      <xdr:nvSpPr>
        <xdr:cNvPr id="7" name="Rechteck 6"/>
        <xdr:cNvSpPr/>
      </xdr:nvSpPr>
      <xdr:spPr>
        <a:xfrm>
          <a:off x="5624853" y="159835"/>
          <a:ext cx="2104359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de-DE" sz="1100" b="1" cap="none" spc="0">
              <a:ln w="50800"/>
              <a:solidFill>
                <a:schemeClr val="tx2">
                  <a:lumMod val="75000"/>
                </a:schemeClr>
              </a:solidFill>
              <a:effectLst/>
            </a:rPr>
            <a:t>Permanently</a:t>
          </a:r>
          <a:r>
            <a:rPr lang="de-DE" sz="1100" b="1" cap="none" spc="0" baseline="0">
              <a:ln w="50800"/>
              <a:solidFill>
                <a:schemeClr val="tx2">
                  <a:lumMod val="75000"/>
                </a:schemeClr>
              </a:solidFill>
              <a:effectLst/>
            </a:rPr>
            <a:t> under Constraktion</a:t>
          </a:r>
          <a:endParaRPr lang="de-DE" sz="1100" b="1" cap="none" spc="0">
            <a:ln w="50800"/>
            <a:solidFill>
              <a:schemeClr val="tx2">
                <a:lumMod val="75000"/>
              </a:schemeClr>
            </a:solidFill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114300</xdr:colOff>
      <xdr:row>0</xdr:row>
      <xdr:rowOff>0</xdr:rowOff>
    </xdr:from>
    <xdr:to>
      <xdr:col>44</xdr:col>
      <xdr:colOff>409575</xdr:colOff>
      <xdr:row>3</xdr:row>
      <xdr:rowOff>85725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0" y="0"/>
          <a:ext cx="235267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43294</xdr:colOff>
      <xdr:row>38</xdr:row>
      <xdr:rowOff>42719</xdr:rowOff>
    </xdr:from>
    <xdr:to>
      <xdr:col>16</xdr:col>
      <xdr:colOff>736023</xdr:colOff>
      <xdr:row>56</xdr:row>
      <xdr:rowOff>94094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</xdr:col>
      <xdr:colOff>146050</xdr:colOff>
      <xdr:row>0</xdr:row>
      <xdr:rowOff>63500</xdr:rowOff>
    </xdr:from>
    <xdr:ext cx="4489450" cy="436786"/>
    <xdr:sp macro="" textlink="">
      <xdr:nvSpPr>
        <xdr:cNvPr id="4" name="Rechteck 3"/>
        <xdr:cNvSpPr/>
      </xdr:nvSpPr>
      <xdr:spPr>
        <a:xfrm>
          <a:off x="955675" y="63500"/>
          <a:ext cx="4489450" cy="43678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1100" b="1" cap="none" spc="0">
              <a:ln w="1905"/>
              <a:solidFill>
                <a:srgbClr val="C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Nur die Eingabe sinnvoller Vorgaben führt zu sinnvollen Ergebnissen!</a:t>
          </a:r>
        </a:p>
        <a:p>
          <a:pPr algn="ctr"/>
          <a:r>
            <a:rPr lang="de-DE" sz="1100" b="1" cap="none" spc="0">
              <a:ln w="1905"/>
              <a:solidFill>
                <a:srgbClr val="C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Only the input of meaningful specifications leads to meaningful results! </a:t>
          </a:r>
        </a:p>
      </xdr:txBody>
    </xdr:sp>
    <xdr:clientData/>
  </xdr:oneCellAnchor>
  <xdr:twoCellAnchor>
    <xdr:from>
      <xdr:col>22</xdr:col>
      <xdr:colOff>274206</xdr:colOff>
      <xdr:row>39</xdr:row>
      <xdr:rowOff>46181</xdr:rowOff>
    </xdr:from>
    <xdr:to>
      <xdr:col>25</xdr:col>
      <xdr:colOff>661556</xdr:colOff>
      <xdr:row>57</xdr:row>
      <xdr:rowOff>95249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9</xdr:col>
      <xdr:colOff>624228</xdr:colOff>
      <xdr:row>0</xdr:row>
      <xdr:rowOff>159835</xdr:rowOff>
    </xdr:from>
    <xdr:ext cx="2104359" cy="264560"/>
    <xdr:sp macro="" textlink="">
      <xdr:nvSpPr>
        <xdr:cNvPr id="7" name="Rechteck 6"/>
        <xdr:cNvSpPr/>
      </xdr:nvSpPr>
      <xdr:spPr>
        <a:xfrm>
          <a:off x="5786778" y="159835"/>
          <a:ext cx="2104359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de-DE" sz="1100" b="1" cap="none" spc="0">
              <a:ln w="50800"/>
              <a:solidFill>
                <a:schemeClr val="tx2">
                  <a:lumMod val="75000"/>
                </a:schemeClr>
              </a:solidFill>
              <a:effectLst/>
            </a:rPr>
            <a:t>Permanently</a:t>
          </a:r>
          <a:r>
            <a:rPr lang="de-DE" sz="1100" b="1" cap="none" spc="0" baseline="0">
              <a:ln w="50800"/>
              <a:solidFill>
                <a:schemeClr val="bg1">
                  <a:shade val="50000"/>
                </a:schemeClr>
              </a:solidFill>
              <a:effectLst/>
            </a:rPr>
            <a:t> </a:t>
          </a:r>
          <a:r>
            <a:rPr lang="de-DE" sz="1100" b="1" cap="none" spc="0" baseline="0">
              <a:ln w="50800"/>
              <a:solidFill>
                <a:schemeClr val="tx2">
                  <a:lumMod val="75000"/>
                </a:schemeClr>
              </a:solidFill>
              <a:effectLst/>
            </a:rPr>
            <a:t>under Constraktion</a:t>
          </a:r>
          <a:endParaRPr lang="de-DE" sz="1100" b="1" cap="none" spc="0">
            <a:ln w="50800"/>
            <a:solidFill>
              <a:schemeClr val="tx2">
                <a:lumMod val="75000"/>
              </a:schemeClr>
            </a:solidFill>
            <a:effectLst/>
          </a:endParaRPr>
        </a:p>
      </xdr:txBody>
    </xdr:sp>
    <xdr:clientData/>
  </xdr:oneCellAnchor>
  <xdr:twoCellAnchor>
    <xdr:from>
      <xdr:col>17</xdr:col>
      <xdr:colOff>25979</xdr:colOff>
      <xdr:row>38</xdr:row>
      <xdr:rowOff>77932</xdr:rowOff>
    </xdr:from>
    <xdr:to>
      <xdr:col>22</xdr:col>
      <xdr:colOff>103909</xdr:colOff>
      <xdr:row>56</xdr:row>
      <xdr:rowOff>121226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114300</xdr:colOff>
      <xdr:row>0</xdr:row>
      <xdr:rowOff>0</xdr:rowOff>
    </xdr:from>
    <xdr:to>
      <xdr:col>44</xdr:col>
      <xdr:colOff>409575</xdr:colOff>
      <xdr:row>3</xdr:row>
      <xdr:rowOff>85725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13100" y="0"/>
          <a:ext cx="235267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7936</xdr:colOff>
      <xdr:row>37</xdr:row>
      <xdr:rowOff>34925</xdr:rowOff>
    </xdr:from>
    <xdr:to>
      <xdr:col>19</xdr:col>
      <xdr:colOff>579436</xdr:colOff>
      <xdr:row>55</xdr:row>
      <xdr:rowOff>139699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</xdr:col>
      <xdr:colOff>146050</xdr:colOff>
      <xdr:row>0</xdr:row>
      <xdr:rowOff>63500</xdr:rowOff>
    </xdr:from>
    <xdr:ext cx="4489450" cy="436786"/>
    <xdr:sp macro="" textlink="">
      <xdr:nvSpPr>
        <xdr:cNvPr id="4" name="Rechteck 3"/>
        <xdr:cNvSpPr/>
      </xdr:nvSpPr>
      <xdr:spPr>
        <a:xfrm>
          <a:off x="958850" y="63500"/>
          <a:ext cx="4489450" cy="43678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1100" b="1" cap="none" spc="0">
              <a:ln w="1905"/>
              <a:solidFill>
                <a:srgbClr val="C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Nur die Eingabe sinnvoller Vorgaben führt zu sinnvollen Ergebnissen!</a:t>
          </a:r>
        </a:p>
        <a:p>
          <a:pPr algn="ctr"/>
          <a:r>
            <a:rPr lang="de-DE" sz="1100" b="1" cap="none" spc="0">
              <a:ln w="1905"/>
              <a:solidFill>
                <a:srgbClr val="C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Only the input of meaningful specifications leads to meaningful results! </a:t>
          </a:r>
        </a:p>
      </xdr:txBody>
    </xdr:sp>
    <xdr:clientData/>
  </xdr:oneCellAnchor>
  <xdr:oneCellAnchor>
    <xdr:from>
      <xdr:col>9</xdr:col>
      <xdr:colOff>624228</xdr:colOff>
      <xdr:row>0</xdr:row>
      <xdr:rowOff>159835</xdr:rowOff>
    </xdr:from>
    <xdr:ext cx="2104359" cy="264560"/>
    <xdr:sp macro="" textlink="">
      <xdr:nvSpPr>
        <xdr:cNvPr id="13" name="Rechteck 12"/>
        <xdr:cNvSpPr/>
      </xdr:nvSpPr>
      <xdr:spPr>
        <a:xfrm>
          <a:off x="5640728" y="159835"/>
          <a:ext cx="2104359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de-DE" sz="1100" b="1" cap="none" spc="0">
              <a:ln w="50800"/>
              <a:solidFill>
                <a:schemeClr val="tx2">
                  <a:lumMod val="75000"/>
                </a:schemeClr>
              </a:solidFill>
              <a:effectLst/>
            </a:rPr>
            <a:t>Permanently</a:t>
          </a:r>
          <a:r>
            <a:rPr lang="de-DE" sz="1100" b="1" cap="none" spc="0" baseline="0">
              <a:ln w="50800"/>
              <a:solidFill>
                <a:schemeClr val="tx2">
                  <a:lumMod val="75000"/>
                </a:schemeClr>
              </a:solidFill>
              <a:effectLst/>
            </a:rPr>
            <a:t> under Constraktion</a:t>
          </a:r>
          <a:endParaRPr lang="de-DE" sz="1100" b="1" cap="none" spc="0">
            <a:ln w="50800"/>
            <a:solidFill>
              <a:schemeClr val="tx2">
                <a:lumMod val="75000"/>
              </a:schemeClr>
            </a:solidFill>
            <a:effectLst/>
          </a:endParaRPr>
        </a:p>
      </xdr:txBody>
    </xdr:sp>
    <xdr:clientData/>
  </xdr:oneCellAnchor>
  <xdr:twoCellAnchor>
    <xdr:from>
      <xdr:col>19</xdr:col>
      <xdr:colOff>611187</xdr:colOff>
      <xdr:row>37</xdr:row>
      <xdr:rowOff>37306</xdr:rowOff>
    </xdr:from>
    <xdr:to>
      <xdr:col>24</xdr:col>
      <xdr:colOff>31749</xdr:colOff>
      <xdr:row>55</xdr:row>
      <xdr:rowOff>150811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182562</xdr:colOff>
      <xdr:row>37</xdr:row>
      <xdr:rowOff>71438</xdr:rowOff>
    </xdr:from>
    <xdr:to>
      <xdr:col>27</xdr:col>
      <xdr:colOff>569912</xdr:colOff>
      <xdr:row>56</xdr:row>
      <xdr:rowOff>0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114300</xdr:colOff>
      <xdr:row>0</xdr:row>
      <xdr:rowOff>0</xdr:rowOff>
    </xdr:from>
    <xdr:to>
      <xdr:col>44</xdr:col>
      <xdr:colOff>409575</xdr:colOff>
      <xdr:row>3</xdr:row>
      <xdr:rowOff>85725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13100" y="0"/>
          <a:ext cx="235267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762002</xdr:colOff>
      <xdr:row>42</xdr:row>
      <xdr:rowOff>8085</xdr:rowOff>
    </xdr:from>
    <xdr:to>
      <xdr:col>15</xdr:col>
      <xdr:colOff>233798</xdr:colOff>
      <xdr:row>62</xdr:row>
      <xdr:rowOff>86592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</xdr:col>
      <xdr:colOff>146050</xdr:colOff>
      <xdr:row>0</xdr:row>
      <xdr:rowOff>63500</xdr:rowOff>
    </xdr:from>
    <xdr:ext cx="4489450" cy="436786"/>
    <xdr:sp macro="" textlink="">
      <xdr:nvSpPr>
        <xdr:cNvPr id="4" name="Rechteck 3"/>
        <xdr:cNvSpPr/>
      </xdr:nvSpPr>
      <xdr:spPr>
        <a:xfrm>
          <a:off x="955675" y="63500"/>
          <a:ext cx="4489450" cy="43678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1100" b="1" cap="none" spc="0">
              <a:ln w="1905"/>
              <a:solidFill>
                <a:srgbClr val="C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Nur die Eingabe sinnvoller Vorgaben führt zu sinnvollen Ergebnissen!</a:t>
          </a:r>
        </a:p>
        <a:p>
          <a:pPr algn="ctr"/>
          <a:r>
            <a:rPr lang="de-DE" sz="1100" b="1" cap="none" spc="0">
              <a:ln w="1905"/>
              <a:solidFill>
                <a:srgbClr val="C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Only the input of meaningful specifications leads to meaningful results! </a:t>
          </a:r>
        </a:p>
      </xdr:txBody>
    </xdr:sp>
    <xdr:clientData/>
  </xdr:oneCellAnchor>
  <xdr:twoCellAnchor>
    <xdr:from>
      <xdr:col>15</xdr:col>
      <xdr:colOff>251113</xdr:colOff>
      <xdr:row>42</xdr:row>
      <xdr:rowOff>23380</xdr:rowOff>
    </xdr:from>
    <xdr:to>
      <xdr:col>20</xdr:col>
      <xdr:colOff>508000</xdr:colOff>
      <xdr:row>62</xdr:row>
      <xdr:rowOff>43295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9</xdr:col>
      <xdr:colOff>624228</xdr:colOff>
      <xdr:row>0</xdr:row>
      <xdr:rowOff>159835</xdr:rowOff>
    </xdr:from>
    <xdr:ext cx="2104359" cy="264560"/>
    <xdr:sp macro="" textlink="">
      <xdr:nvSpPr>
        <xdr:cNvPr id="7" name="Rechteck 6"/>
        <xdr:cNvSpPr/>
      </xdr:nvSpPr>
      <xdr:spPr>
        <a:xfrm>
          <a:off x="5624853" y="159835"/>
          <a:ext cx="2104359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de-DE" sz="1100" b="1" cap="none" spc="0">
              <a:ln w="50800"/>
              <a:solidFill>
                <a:schemeClr val="tx2">
                  <a:lumMod val="75000"/>
                </a:schemeClr>
              </a:solidFill>
              <a:effectLst/>
            </a:rPr>
            <a:t>Permanently</a:t>
          </a:r>
          <a:r>
            <a:rPr lang="de-DE" sz="1100" b="1" cap="none" spc="0" baseline="0">
              <a:ln w="50800"/>
              <a:solidFill>
                <a:schemeClr val="bg1">
                  <a:shade val="50000"/>
                </a:schemeClr>
              </a:solidFill>
              <a:effectLst/>
            </a:rPr>
            <a:t> </a:t>
          </a:r>
          <a:r>
            <a:rPr lang="de-DE" sz="1100" b="1" cap="none" spc="0" baseline="0">
              <a:ln w="50800"/>
              <a:solidFill>
                <a:schemeClr val="tx2">
                  <a:lumMod val="75000"/>
                </a:schemeClr>
              </a:solidFill>
              <a:effectLst/>
            </a:rPr>
            <a:t>under Constraktion</a:t>
          </a:r>
          <a:endParaRPr lang="de-DE" sz="1100" b="1" cap="none" spc="0">
            <a:ln w="50800"/>
            <a:solidFill>
              <a:schemeClr val="tx2">
                <a:lumMod val="75000"/>
              </a:schemeClr>
            </a:solidFill>
            <a:effectLst/>
          </a:endParaRPr>
        </a:p>
      </xdr:txBody>
    </xdr:sp>
    <xdr:clientData/>
  </xdr:oneCellAnchor>
  <xdr:twoCellAnchor>
    <xdr:from>
      <xdr:col>1</xdr:col>
      <xdr:colOff>60612</xdr:colOff>
      <xdr:row>42</xdr:row>
      <xdr:rowOff>8659</xdr:rowOff>
    </xdr:from>
    <xdr:to>
      <xdr:col>6</xdr:col>
      <xdr:colOff>718705</xdr:colOff>
      <xdr:row>62</xdr:row>
      <xdr:rowOff>103908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528205</xdr:colOff>
      <xdr:row>42</xdr:row>
      <xdr:rowOff>25978</xdr:rowOff>
    </xdr:from>
    <xdr:to>
      <xdr:col>24</xdr:col>
      <xdr:colOff>600364</xdr:colOff>
      <xdr:row>62</xdr:row>
      <xdr:rowOff>23092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33</xdr:row>
      <xdr:rowOff>57150</xdr:rowOff>
    </xdr:from>
    <xdr:ext cx="8553450" cy="36894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feld 12"/>
            <xdr:cNvSpPr txBox="1"/>
          </xdr:nvSpPr>
          <xdr:spPr>
            <a:xfrm>
              <a:off x="200025" y="4914900"/>
              <a:ext cx="8553450" cy="368947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horzOverflow="clip" wrap="square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0" lang="de-DE" sz="8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𝑦</m:t>
                            </m:r>
                          </m:e>
                        </m:acc>
                        <m:r>
                          <a:rPr kumimoji="0" lang="de-DE" sz="8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/>
                            <a:ea typeface="Calibri"/>
                            <a:cs typeface="Times New Roman"/>
                          </a:rPr>
                          <m:t>(</m:t>
                        </m:r>
                        <m:sSub>
                          <m:sSubPr>
                            <m:ctrlP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acc>
                              <m:accPr>
                                <m:chr m:val="̅"/>
                                <m:ctrlP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𝑥</m:t>
                                </m:r>
                              </m:e>
                            </m:acc>
                          </m:e>
                          <m:sub>
                            <m: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2</m:t>
                            </m:r>
                          </m:sub>
                        </m:sSub>
                        <m:r>
                          <a:rPr kumimoji="0" lang="de-DE" sz="8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/>
                            <a:ea typeface="Calibri"/>
                            <a:cs typeface="Times New Roman"/>
                          </a:rPr>
                          <m:t>,</m:t>
                        </m:r>
                        <m:r>
                          <a:rPr kumimoji="0" lang="de-DE" sz="8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/>
                            <a:ea typeface="Calibri"/>
                            <a:cs typeface="Times New Roman"/>
                          </a:rPr>
                          <m:t>𝑡</m:t>
                        </m:r>
                      </m:e>
                      <m:sub>
                        <m:r>
                          <a:rPr kumimoji="0" lang="de-DE" sz="8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/>
                            <a:ea typeface="Calibri"/>
                            <a:cs typeface="Times New Roman"/>
                          </a:rPr>
                          <m:t>1</m:t>
                        </m:r>
                      </m:sub>
                    </m:sSub>
                    <m:r>
                      <a:rPr kumimoji="0" lang="de-DE" sz="8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ysClr val="windowText" lastClr="000000"/>
                        </a:solidFill>
                        <a:effectLst/>
                        <a:uLnTx/>
                        <a:uFillTx/>
                        <a:latin typeface="Cambria Math"/>
                        <a:ea typeface="Calibri"/>
                        <a:cs typeface="Times New Roman"/>
                      </a:rPr>
                      <m:t>)=</m:t>
                    </m:r>
                    <m:sSup>
                      <m:sSupPr>
                        <m:ctrlPr>
                          <a:rPr kumimoji="0" lang="de-DE" sz="8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kumimoji="0" lang="de-DE" sz="8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/>
                            <a:ea typeface="Calibri"/>
                            <a:cs typeface="Times New Roman"/>
                          </a:rPr>
                          <m:t>𝑒</m:t>
                        </m:r>
                      </m:e>
                      <m:sup>
                        <m:r>
                          <a:rPr kumimoji="0" lang="de-DE" sz="8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/>
                            <a:ea typeface="Calibri"/>
                            <a:cs typeface="Times New Roman"/>
                          </a:rPr>
                          <m:t>𝛽</m:t>
                        </m:r>
                        <m:r>
                          <a:rPr kumimoji="0" lang="de-DE" sz="8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sSub>
                          <m:sSubPr>
                            <m:ctrlP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𝑡</m:t>
                            </m:r>
                          </m:e>
                          <m:sub>
                            <m: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1</m:t>
                            </m:r>
                          </m:sub>
                        </m:sSub>
                      </m:sup>
                    </m:sSup>
                    <m:r>
                      <a:rPr kumimoji="0" lang="de-DE" sz="8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ysClr val="windowText" lastClr="000000"/>
                        </a:solidFill>
                        <a:effectLst/>
                        <a:uLnTx/>
                        <a:uFillTx/>
                        <a:latin typeface="Cambria Math"/>
                        <a:ea typeface="Calibri"/>
                        <a:cs typeface="Times New Roman"/>
                      </a:rPr>
                      <m:t>∙</m:t>
                    </m:r>
                    <m:d>
                      <m:dPr>
                        <m:begChr m:val="{"/>
                        <m:endChr m:val="}"/>
                        <m:ctrlPr>
                          <a:rPr kumimoji="0" lang="de-DE" sz="8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𝐴</m:t>
                            </m:r>
                          </m:e>
                          <m:sub>
                            <m: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1</m:t>
                            </m:r>
                          </m:sub>
                        </m:sSub>
                        <m:r>
                          <a:rPr kumimoji="0" lang="de-DE" sz="8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func>
                          <m:funcPr>
                            <m:ctrlP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kumimoji="0" lang="de-DE" sz="800" b="0" i="0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sin</m:t>
                            </m:r>
                          </m:fName>
                          <m:e>
                            <m:d>
                              <m:dPr>
                                <m:ctrlP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1∙</m:t>
                                </m:r>
                                <m: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𝜋</m:t>
                                </m:r>
                                <m: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∙</m:t>
                                </m:r>
                                <m:sSub>
                                  <m:sSubPr>
                                    <m:ctrlPr>
                                      <a:rPr kumimoji="0" lang="de-DE" sz="8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rgbClr val="C0000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acc>
                                      <m:accPr>
                                        <m:chr m:val="̅"/>
                                        <m:ctrlPr>
                                          <a:rPr kumimoji="0" lang="de-DE" sz="8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rgbClr val="C0000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accPr>
                                      <m:e>
                                        <m:r>
                                          <a:rPr kumimoji="0" lang="de-DE" sz="8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rgbClr val="C0000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𝑥</m:t>
                                        </m:r>
                                      </m:e>
                                    </m:acc>
                                  </m:e>
                                  <m:sub>
                                    <m:r>
                                      <a:rPr kumimoji="0" lang="de-DE" sz="8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rgbClr val="C0000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</m:e>
                        </m:func>
                        <m:r>
                          <a:rPr kumimoji="0" lang="de-DE" sz="8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d>
                          <m:dPr>
                            <m:ctrlP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unc>
                              <m:funcPr>
                                <m:ctrlP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uncPr>
                              <m:fName>
                                <m:r>
                                  <m:rPr>
                                    <m:sty m:val="p"/>
                                  </m:rPr>
                                  <a:rPr kumimoji="0" lang="de-DE" sz="800" b="0" i="0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cos</m:t>
                                </m:r>
                              </m:fName>
                              <m:e>
                                <m:d>
                                  <m:dPr>
                                    <m:ctrlPr>
                                      <a:rPr kumimoji="0" lang="de-DE" sz="8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sSub>
                                      <m:sSubPr>
                                        <m:ctrlPr>
                                          <a:rPr kumimoji="0" lang="de-DE" sz="8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kumimoji="0" lang="de-DE" sz="8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𝜔</m:t>
                                        </m:r>
                                      </m:e>
                                      <m:sub>
                                        <m:r>
                                          <a:rPr kumimoji="0" lang="de-DE" sz="8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1</m:t>
                                        </m:r>
                                      </m:sub>
                                    </m:sSub>
                                    <m:r>
                                      <a:rPr kumimoji="0" lang="de-DE" sz="8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∙</m:t>
                                    </m:r>
                                    <m:sSub>
                                      <m:sSubPr>
                                        <m:ctrlPr>
                                          <a:rPr kumimoji="0" lang="de-DE" sz="8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rgbClr val="C0000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kumimoji="0" lang="de-DE" sz="8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rgbClr val="C0000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𝑡</m:t>
                                        </m:r>
                                      </m:e>
                                      <m:sub>
                                        <m:r>
                                          <a:rPr kumimoji="0" lang="de-DE" sz="8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rgbClr val="C0000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1</m:t>
                                        </m:r>
                                      </m:sub>
                                    </m:sSub>
                                  </m:e>
                                </m:d>
                              </m:e>
                            </m:func>
                            <m: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−</m:t>
                            </m:r>
                            <m:f>
                              <m:fPr>
                                <m:ctrlP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𝛽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kumimoji="0" lang="de-DE" sz="8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0" lang="de-DE" sz="8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𝜔</m:t>
                                    </m:r>
                                  </m:e>
                                  <m:sub>
                                    <m:r>
                                      <a:rPr kumimoji="0" lang="de-DE" sz="8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1</m:t>
                                    </m:r>
                                  </m:sub>
                                </m:sSub>
                              </m:den>
                            </m:f>
                            <m: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r>
                              <m:rPr>
                                <m:sty m:val="p"/>
                              </m:rPr>
                              <a:rPr kumimoji="0" lang="de-DE" sz="800" b="0" i="0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sin</m:t>
                            </m:r>
                            <m:r>
                              <a:rPr kumimoji="0" lang="de-DE" sz="800" b="0" i="0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⁡</m:t>
                            </m:r>
                            <m: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𝜔</m:t>
                                </m:r>
                              </m:e>
                              <m:sub>
                                <m: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)</m:t>
                            </m:r>
                          </m:e>
                        </m:d>
                        <m:r>
                          <a:rPr kumimoji="0" lang="de-DE" sz="8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/>
                            <a:ea typeface="Calibri"/>
                            <a:cs typeface="Times New Roman"/>
                          </a:rPr>
                          <m:t>+</m:t>
                        </m:r>
                        <m:sSub>
                          <m:sSubPr>
                            <m:ctrlP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𝐴</m:t>
                            </m:r>
                          </m:e>
                          <m:sub>
                            <m: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2</m:t>
                            </m:r>
                          </m:sub>
                        </m:sSub>
                        <m:r>
                          <a:rPr kumimoji="0" lang="de-DE" sz="8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func>
                          <m:funcPr>
                            <m:ctrlP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kumimoji="0" lang="de-DE" sz="800" b="0" i="0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sin</m:t>
                            </m:r>
                          </m:fName>
                          <m:e>
                            <m:d>
                              <m:dPr>
                                <m:ctrlP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2∙</m:t>
                                </m:r>
                                <m: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𝜋</m:t>
                                </m:r>
                                <m: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∙</m:t>
                                </m:r>
                                <m:sSub>
                                  <m:sSubPr>
                                    <m:ctrlPr>
                                      <a:rPr kumimoji="0" lang="de-DE" sz="8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acc>
                                      <m:accPr>
                                        <m:chr m:val="̅"/>
                                        <m:ctrlPr>
                                          <a:rPr kumimoji="0" lang="de-DE" sz="8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accPr>
                                      <m:e>
                                        <m:r>
                                          <a:rPr kumimoji="0" lang="de-DE" sz="8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𝑥</m:t>
                                        </m:r>
                                      </m:e>
                                    </m:acc>
                                  </m:e>
                                  <m:sub>
                                    <m:r>
                                      <a:rPr kumimoji="0" lang="de-DE" sz="8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</m:e>
                        </m:func>
                        <m:r>
                          <a:rPr kumimoji="0" lang="de-DE" sz="8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d>
                          <m:dPr>
                            <m:ctrlP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unc>
                              <m:funcPr>
                                <m:ctrlP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uncPr>
                              <m:fName>
                                <m:r>
                                  <m:rPr>
                                    <m:sty m:val="p"/>
                                  </m:rPr>
                                  <a:rPr kumimoji="0" lang="de-DE" sz="800" b="0" i="0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cos</m:t>
                                </m:r>
                              </m:fName>
                              <m:e>
                                <m:d>
                                  <m:dPr>
                                    <m:ctrlPr>
                                      <a:rPr kumimoji="0" lang="de-DE" sz="8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sSub>
                                      <m:sSubPr>
                                        <m:ctrlPr>
                                          <a:rPr kumimoji="0" lang="de-DE" sz="8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kumimoji="0" lang="de-DE" sz="8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𝜔</m:t>
                                        </m:r>
                                      </m:e>
                                      <m:sub>
                                        <m:r>
                                          <a:rPr kumimoji="0" lang="de-DE" sz="8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2</m:t>
                                        </m:r>
                                      </m:sub>
                                    </m:sSub>
                                    <m:r>
                                      <a:rPr kumimoji="0" lang="de-DE" sz="8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∙</m:t>
                                    </m:r>
                                    <m:sSub>
                                      <m:sSubPr>
                                        <m:ctrlPr>
                                          <a:rPr kumimoji="0" lang="de-DE" sz="8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rgbClr val="C0000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kumimoji="0" lang="de-DE" sz="8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rgbClr val="C0000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𝑡</m:t>
                                        </m:r>
                                      </m:e>
                                      <m:sub>
                                        <m:r>
                                          <a:rPr kumimoji="0" lang="de-DE" sz="8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rgbClr val="C0000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1</m:t>
                                        </m:r>
                                      </m:sub>
                                    </m:sSub>
                                  </m:e>
                                </m:d>
                              </m:e>
                            </m:func>
                            <m: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−</m:t>
                            </m:r>
                            <m:f>
                              <m:fPr>
                                <m:ctrlP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𝛽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kumimoji="0" lang="de-DE" sz="8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0" lang="de-DE" sz="8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𝜔</m:t>
                                    </m:r>
                                  </m:e>
                                  <m:sub>
                                    <m:r>
                                      <a:rPr kumimoji="0" lang="de-DE" sz="8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2</m:t>
                                    </m:r>
                                  </m:sub>
                                </m:sSub>
                              </m:den>
                            </m:f>
                            <m: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r>
                              <m:rPr>
                                <m:sty m:val="p"/>
                              </m:rPr>
                              <a:rPr kumimoji="0" lang="de-DE" sz="800" b="0" i="0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sin</m:t>
                            </m:r>
                            <m:r>
                              <a:rPr kumimoji="0" lang="de-DE" sz="800" b="0" i="0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⁡</m:t>
                            </m:r>
                            <m: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𝜔</m:t>
                                </m:r>
                              </m:e>
                              <m:sub>
                                <m: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)</m:t>
                            </m:r>
                          </m:e>
                        </m:d>
                        <m:r>
                          <a:rPr kumimoji="0" lang="de-DE" sz="8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/>
                            <a:ea typeface="Calibri"/>
                            <a:cs typeface="Times New Roman"/>
                          </a:rPr>
                          <m:t>+⋯+</m:t>
                        </m:r>
                        <m:sSub>
                          <m:sSubPr>
                            <m:ctrlP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𝐴</m:t>
                            </m:r>
                          </m:e>
                          <m:sub>
                            <m: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12</m:t>
                            </m:r>
                          </m:sub>
                        </m:sSub>
                        <m:r>
                          <a:rPr kumimoji="0" lang="de-DE" sz="8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func>
                          <m:funcPr>
                            <m:ctrlP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kumimoji="0" lang="de-DE" sz="800" b="0" i="0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sin</m:t>
                            </m:r>
                          </m:fName>
                          <m:e>
                            <m:d>
                              <m:dPr>
                                <m:ctrlP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12∙</m:t>
                                </m:r>
                                <m: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𝜋</m:t>
                                </m:r>
                                <m: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∙</m:t>
                                </m:r>
                                <m:sSub>
                                  <m:sSubPr>
                                    <m:ctrlPr>
                                      <a:rPr kumimoji="0" lang="de-DE" sz="8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acc>
                                      <m:accPr>
                                        <m:chr m:val="̅"/>
                                        <m:ctrlPr>
                                          <a:rPr kumimoji="0" lang="de-DE" sz="8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accPr>
                                      <m:e>
                                        <m:r>
                                          <a:rPr kumimoji="0" lang="de-DE" sz="8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𝑥</m:t>
                                        </m:r>
                                      </m:e>
                                    </m:acc>
                                  </m:e>
                                  <m:sub>
                                    <m:r>
                                      <a:rPr kumimoji="0" lang="de-DE" sz="8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</m:e>
                        </m:func>
                        <m:r>
                          <a:rPr kumimoji="0" lang="de-DE" sz="8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d>
                          <m:dPr>
                            <m:ctrlP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unc>
                              <m:funcPr>
                                <m:ctrlP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uncPr>
                              <m:fName>
                                <m:r>
                                  <m:rPr>
                                    <m:sty m:val="p"/>
                                  </m:rPr>
                                  <a:rPr kumimoji="0" lang="de-DE" sz="800" b="0" i="0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cos</m:t>
                                </m:r>
                              </m:fName>
                              <m:e>
                                <m:d>
                                  <m:dPr>
                                    <m:ctrlPr>
                                      <a:rPr kumimoji="0" lang="de-DE" sz="8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sSub>
                                      <m:sSubPr>
                                        <m:ctrlPr>
                                          <a:rPr kumimoji="0" lang="de-DE" sz="8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kumimoji="0" lang="de-DE" sz="8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𝜔</m:t>
                                        </m:r>
                                      </m:e>
                                      <m:sub>
                                        <m:r>
                                          <a:rPr kumimoji="0" lang="de-DE" sz="8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12</m:t>
                                        </m:r>
                                      </m:sub>
                                    </m:sSub>
                                    <m:r>
                                      <a:rPr kumimoji="0" lang="de-DE" sz="8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∙</m:t>
                                    </m:r>
                                    <m:sSub>
                                      <m:sSubPr>
                                        <m:ctrlPr>
                                          <a:rPr kumimoji="0" lang="de-DE" sz="8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rgbClr val="C0000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kumimoji="0" lang="de-DE" sz="8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rgbClr val="C0000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𝑡</m:t>
                                        </m:r>
                                      </m:e>
                                      <m:sub>
                                        <m:r>
                                          <a:rPr kumimoji="0" lang="de-DE" sz="800" b="0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srgbClr val="C00000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1</m:t>
                                        </m:r>
                                      </m:sub>
                                    </m:sSub>
                                  </m:e>
                                </m:d>
                              </m:e>
                            </m:func>
                            <m: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−</m:t>
                            </m:r>
                            <m:f>
                              <m:fPr>
                                <m:ctrlP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𝛽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kumimoji="0" lang="de-DE" sz="8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0" lang="de-DE" sz="8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𝜔</m:t>
                                    </m:r>
                                  </m:e>
                                  <m:sub>
                                    <m:r>
                                      <a:rPr kumimoji="0" lang="de-DE" sz="8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12</m:t>
                                    </m:r>
                                  </m:sub>
                                </m:sSub>
                              </m:den>
                            </m:f>
                            <m: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r>
                              <m:rPr>
                                <m:sty m:val="p"/>
                              </m:rPr>
                              <a:rPr kumimoji="0" lang="de-DE" sz="800" b="0" i="0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sin</m:t>
                            </m:r>
                            <m:r>
                              <a:rPr kumimoji="0" lang="de-DE" sz="800" b="0" i="0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⁡</m:t>
                            </m:r>
                            <m: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𝜔</m:t>
                                </m:r>
                              </m:e>
                              <m:sub>
                                <m: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12</m:t>
                                </m:r>
                              </m:sub>
                            </m:sSub>
                            <m: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kumimoji="0" lang="de-DE" sz="8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kumimoji="0" lang="de-DE" sz="8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/>
                                <a:ea typeface="Calibri"/>
                                <a:cs typeface="Times New Roman"/>
                              </a:rPr>
                              <m:t>)</m:t>
                            </m:r>
                          </m:e>
                        </m:d>
                      </m:e>
                    </m:d>
                  </m:oMath>
                </m:oMathPara>
              </a14:m>
              <a:endParaRPr kumimoji="0" lang="de-DE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3" name="Textfeld 12"/>
            <xdr:cNvSpPr txBox="1"/>
          </xdr:nvSpPr>
          <xdr:spPr>
            <a:xfrm>
              <a:off x="200025" y="4914900"/>
              <a:ext cx="8553450" cy="368947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horzOverflow="clip" wrap="square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〖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𝑦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 ̅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(𝑥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 ̅_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2,𝑡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〗_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1)=𝑒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^(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𝛽∙𝑡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_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1 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)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∙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{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𝐴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_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1∙sin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⁡(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1∙𝜋∙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rgbClr val="C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𝑥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rgbClr val="C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 ̅_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rgbClr val="C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2 )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∙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(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cos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⁡(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𝜔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_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1∙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rgbClr val="C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𝑡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rgbClr val="C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_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rgbClr val="C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1 )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−𝛽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/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𝜔_1 ∙sin⁡(𝜔_1∙𝑡_1))+𝐴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_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2∙sin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⁡(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2∙𝜋∙𝑥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 ̅_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2 )∙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(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cos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⁡(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𝜔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_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2∙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rgbClr val="C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𝑡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rgbClr val="C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_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rgbClr val="C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1 )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−𝛽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/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𝜔_2 ∙sin⁡(𝜔_2∙𝑡_1))+⋯+𝐴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_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12∙sin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⁡(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12∙𝜋∙𝑥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 ̅_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2 )∙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(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cos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⁡(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𝜔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_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12∙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rgbClr val="C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𝑡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rgbClr val="C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_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rgbClr val="C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1 )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−𝛽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/</a:t>
              </a:r>
              <a:r>
                <a:rPr kumimoji="0" lang="de-DE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Calibri"/>
                  <a:cs typeface="Times New Roman"/>
                </a:rPr>
                <a:t>𝜔_12 ∙sin⁡(𝜔_12∙𝑡_1))}</a:t>
              </a:r>
              <a:endParaRPr kumimoji="0" lang="de-DE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endParaRPr>
            </a:p>
          </xdr:txBody>
        </xdr:sp>
      </mc:Fallback>
    </mc:AlternateContent>
    <xdr:clientData/>
  </xdr:oneCellAnchor>
  <xdr:twoCellAnchor>
    <xdr:from>
      <xdr:col>4</xdr:col>
      <xdr:colOff>57149</xdr:colOff>
      <xdr:row>3</xdr:row>
      <xdr:rowOff>57150</xdr:rowOff>
    </xdr:from>
    <xdr:to>
      <xdr:col>11</xdr:col>
      <xdr:colOff>152400</xdr:colOff>
      <xdr:row>20</xdr:row>
      <xdr:rowOff>47625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238125</xdr:colOff>
      <xdr:row>31</xdr:row>
      <xdr:rowOff>57150</xdr:rowOff>
    </xdr:from>
    <xdr:ext cx="2676525" cy="3179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/>
            <xdr:cNvSpPr txBox="1"/>
          </xdr:nvSpPr>
          <xdr:spPr>
            <a:xfrm>
              <a:off x="238125" y="4591050"/>
              <a:ext cx="2676525" cy="3179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Sup>
                    <m:sSubSupPr>
                      <m:ctrlPr>
                        <a:rPr lang="de-DE" sz="1100" i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effectLst/>
                          <a:latin typeface="Cambria Math"/>
                          <a:ea typeface="Calibri"/>
                          <a:cs typeface="Times New Roman"/>
                        </a:rPr>
                      </m:ctrlPr>
                    </m:sSubSupPr>
                    <m:e>
                      <m:r>
                        <a:rPr lang="de-DE" sz="1100" i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effectLst/>
                          <a:latin typeface="Cambria Math"/>
                          <a:ea typeface="Calibri"/>
                          <a:cs typeface="Times New Roman"/>
                        </a:rPr>
                        <m:t>𝐹</m:t>
                      </m:r>
                    </m:e>
                    <m:sub>
                      <m:r>
                        <a:rPr lang="de-DE" sz="1100" i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effectLst/>
                          <a:latin typeface="Cambria Math"/>
                          <a:ea typeface="Calibri"/>
                          <a:cs typeface="Times New Roman"/>
                        </a:rPr>
                        <m:t>𝑊</m:t>
                      </m:r>
                    </m:sub>
                    <m:sup>
                      <m:r>
                        <a:rPr lang="de-DE" sz="1100" i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effectLst/>
                          <a:latin typeface="Cambria Math"/>
                          <a:ea typeface="Calibri"/>
                          <a:cs typeface="Times New Roman"/>
                        </a:rPr>
                        <m:t>∗</m:t>
                      </m:r>
                    </m:sup>
                  </m:sSubSup>
                  <m:r>
                    <a:rPr lang="de-DE" sz="1100" i="1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effectLst/>
                      <a:latin typeface="Cambria Math"/>
                      <a:ea typeface="Calibri"/>
                      <a:cs typeface="Times New Roman"/>
                    </a:rPr>
                    <m:t>=</m:t>
                  </m:r>
                  <m:sSub>
                    <m:sSubPr>
                      <m:ctrlPr>
                        <a:rPr lang="de-DE" sz="1100" i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effectLst/>
                          <a:latin typeface="Cambria Math"/>
                          <a:ea typeface="Calibri"/>
                          <a:cs typeface="Times New Roman"/>
                        </a:rPr>
                      </m:ctrlPr>
                    </m:sSubPr>
                    <m:e>
                      <m:r>
                        <a:rPr lang="de-DE" sz="1100" b="0" i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effectLst/>
                          <a:latin typeface="Cambria Math"/>
                          <a:ea typeface="Calibri"/>
                          <a:cs typeface="Times New Roman"/>
                        </a:rPr>
                        <m:t>[</m:t>
                      </m:r>
                      <m:r>
                        <a:rPr lang="de-DE" sz="1100" i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effectLst/>
                          <a:latin typeface="Cambria Math"/>
                          <a:ea typeface="Calibri"/>
                          <a:cs typeface="Times New Roman"/>
                        </a:rPr>
                        <m:t>𝐶</m:t>
                      </m:r>
                    </m:e>
                    <m:sub>
                      <m:r>
                        <a:rPr lang="de-DE" sz="1100" i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effectLst/>
                          <a:latin typeface="Cambria Math"/>
                          <a:ea typeface="Calibri"/>
                          <a:cs typeface="Times New Roman"/>
                        </a:rPr>
                        <m:t>𝑊</m:t>
                      </m:r>
                    </m:sub>
                  </m:sSub>
                  <m:r>
                    <a:rPr lang="de-DE" sz="1100" i="1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effectLst/>
                      <a:latin typeface="Cambria Math"/>
                      <a:ea typeface="Cambria Math"/>
                      <a:cs typeface="Times New Roman"/>
                    </a:rPr>
                    <m:t>∙</m:t>
                  </m:r>
                  <m:acc>
                    <m:accPr>
                      <m:chr m:val="̇"/>
                      <m:ctrlPr>
                        <a:rPr lang="de-DE" sz="1100" i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effectLst/>
                          <a:latin typeface="Cambria Math"/>
                          <a:ea typeface="Cambria Math"/>
                          <a:cs typeface="Times New Roman"/>
                        </a:rPr>
                      </m:ctrlPr>
                    </m:accPr>
                    <m:e>
                      <m:r>
                        <a:rPr lang="de-DE" sz="1100" b="0" i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effectLst/>
                          <a:latin typeface="Cambria Math"/>
                          <a:ea typeface="Cambria Math"/>
                          <a:cs typeface="Times New Roman"/>
                        </a:rPr>
                        <m:t>𝑦</m:t>
                      </m:r>
                    </m:e>
                  </m:acc>
                  <m:r>
                    <a:rPr lang="de-DE" sz="1100" b="0" i="1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effectLst/>
                      <a:latin typeface="Cambria Math"/>
                      <a:ea typeface="Cambria Math"/>
                      <a:cs typeface="Times New Roman"/>
                    </a:rPr>
                    <m:t>]</m:t>
                  </m:r>
                  <m:r>
                    <a:rPr lang="de-DE" sz="1100" i="1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effectLst/>
                      <a:latin typeface="Cambria Math"/>
                      <a:ea typeface="Calibri"/>
                      <a:cs typeface="Times New Roman"/>
                    </a:rPr>
                    <m:t>∙</m:t>
                  </m:r>
                  <m:sSub>
                    <m:sSubPr>
                      <m:ctrlPr>
                        <a:rPr lang="de-DE" sz="1100" i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effectLst/>
                          <a:latin typeface="Cambria Math"/>
                          <a:ea typeface="Calibri"/>
                          <a:cs typeface="Times New Roman"/>
                        </a:rPr>
                      </m:ctrlPr>
                    </m:sSubPr>
                    <m:e>
                      <m:r>
                        <a:rPr lang="de-DE" sz="1100" i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effectLst/>
                          <a:latin typeface="Cambria Math"/>
                          <a:ea typeface="Calibri"/>
                          <a:cs typeface="Times New Roman"/>
                        </a:rPr>
                        <m:t>𝐴</m:t>
                      </m:r>
                    </m:e>
                    <m:sub>
                      <m:r>
                        <a:rPr lang="de-DE" sz="1100" b="0" i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effectLst/>
                          <a:latin typeface="Cambria Math"/>
                          <a:ea typeface="Calibri"/>
                          <a:cs typeface="Times New Roman"/>
                        </a:rPr>
                        <m:t>𝑠</m:t>
                      </m:r>
                    </m:sub>
                  </m:sSub>
                  <m:r>
                    <a:rPr lang="de-DE" sz="1100" i="1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effectLst/>
                      <a:latin typeface="Cambria Math"/>
                      <a:ea typeface="Calibri"/>
                      <a:cs typeface="Times New Roman"/>
                    </a:rPr>
                    <m:t>∙</m:t>
                  </m:r>
                  <m:f>
                    <m:fPr>
                      <m:ctrlPr>
                        <a:rPr lang="de-DE" sz="1100" i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effectLst/>
                          <a:latin typeface="Cambria Math"/>
                          <a:ea typeface="Calibri"/>
                          <a:cs typeface="Times New Roman"/>
                        </a:rPr>
                      </m:ctrlPr>
                    </m:fPr>
                    <m:num>
                      <m:sSub>
                        <m:sSubPr>
                          <m:ctrlPr>
                            <a:rPr lang="de-DE" sz="1100" i="1">
                              <a:solidFill>
                                <a:schemeClr val="tx1">
                                  <a:lumMod val="50000"/>
                                  <a:lumOff val="50000"/>
                                </a:schemeClr>
                              </a:solidFill>
                              <a:effectLst/>
                              <a:latin typeface="Cambria Math"/>
                              <a:cs typeface="Times New Roman"/>
                            </a:rPr>
                          </m:ctrlPr>
                        </m:sSubPr>
                        <m:e>
                          <m:r>
                            <a:rPr lang="de-DE" sz="1100" i="1">
                              <a:solidFill>
                                <a:schemeClr val="tx1">
                                  <a:lumMod val="50000"/>
                                  <a:lumOff val="50000"/>
                                </a:schemeClr>
                              </a:solidFill>
                              <a:effectLst/>
                              <a:latin typeface="Cambria Math"/>
                              <a:ea typeface="Cambria Math"/>
                              <a:cs typeface="Times New Roman"/>
                            </a:rPr>
                            <m:t>𝜌</m:t>
                          </m:r>
                        </m:e>
                        <m:sub>
                          <m:r>
                            <a:rPr lang="de-DE" sz="1100" b="0" i="1">
                              <a:solidFill>
                                <a:schemeClr val="tx1">
                                  <a:lumMod val="50000"/>
                                  <a:lumOff val="50000"/>
                                </a:schemeClr>
                              </a:solidFill>
                              <a:effectLst/>
                              <a:latin typeface="Cambria Math"/>
                              <a:cs typeface="Times New Roman"/>
                            </a:rPr>
                            <m:t>𝐿</m:t>
                          </m:r>
                        </m:sub>
                      </m:sSub>
                    </m:num>
                    <m:den>
                      <m:r>
                        <a:rPr lang="de-DE" sz="1100" i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effectLst/>
                          <a:latin typeface="Cambria Math"/>
                          <a:ea typeface="Calibri"/>
                          <a:cs typeface="Times New Roman"/>
                        </a:rPr>
                        <m:t>2</m:t>
                      </m:r>
                    </m:den>
                  </m:f>
                  <m:r>
                    <a:rPr lang="de-DE" sz="1100" i="1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effectLst/>
                      <a:latin typeface="Cambria Math"/>
                      <a:ea typeface="Calibri"/>
                      <a:cs typeface="Times New Roman"/>
                    </a:rPr>
                    <m:t>∙</m:t>
                  </m:r>
                  <m:acc>
                    <m:accPr>
                      <m:chr m:val="̇"/>
                      <m:ctrlPr>
                        <a:rPr lang="de-DE" sz="1100" i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effectLst/>
                          <a:latin typeface="Cambria Math"/>
                          <a:cs typeface="Times New Roman"/>
                        </a:rPr>
                      </m:ctrlPr>
                    </m:accPr>
                    <m:e>
                      <m:r>
                        <a:rPr lang="de-DE" sz="1100" b="0" i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effectLst/>
                          <a:latin typeface="Cambria Math"/>
                          <a:cs typeface="Times New Roman"/>
                        </a:rPr>
                        <m:t>𝑦</m:t>
                      </m:r>
                    </m:e>
                  </m:acc>
                </m:oMath>
              </a14:m>
              <a:r>
                <a:rPr lang="de-DE" sz="1100">
                  <a:solidFill>
                    <a:schemeClr val="tx1">
                      <a:lumMod val="50000"/>
                      <a:lumOff val="50000"/>
                    </a:schemeClr>
                  </a:solidFill>
                </a:rPr>
                <a:t>   Ansatz ?</a:t>
              </a:r>
            </a:p>
          </xdr:txBody>
        </xdr:sp>
      </mc:Choice>
      <mc:Fallback xmlns="">
        <xdr:sp macro="" textlink="">
          <xdr:nvSpPr>
            <xdr:cNvPr id="10" name="Textfeld 9"/>
            <xdr:cNvSpPr txBox="1"/>
          </xdr:nvSpPr>
          <xdr:spPr>
            <a:xfrm>
              <a:off x="238125" y="4591050"/>
              <a:ext cx="2676525" cy="3179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i="0">
                  <a:solidFill>
                    <a:schemeClr val="tx1">
                      <a:lumMod val="50000"/>
                      <a:lumOff val="50000"/>
                    </a:schemeClr>
                  </a:solidFill>
                  <a:effectLst/>
                  <a:latin typeface="Cambria Math"/>
                  <a:ea typeface="Calibri"/>
                  <a:cs typeface="Times New Roman"/>
                </a:rPr>
                <a:t>𝐹_𝑊^∗=</a:t>
              </a:r>
              <a:r>
                <a:rPr lang="de-DE" sz="1100" i="0">
                  <a:solidFill>
                    <a:schemeClr val="tx1">
                      <a:lumMod val="50000"/>
                      <a:lumOff val="50000"/>
                    </a:schemeClr>
                  </a:solidFill>
                  <a:effectLst/>
                  <a:latin typeface="Cambria Math"/>
                  <a:cs typeface="Times New Roman"/>
                </a:rPr>
                <a:t>〖</a:t>
              </a:r>
              <a:r>
                <a:rPr lang="de-DE" sz="1100" b="0" i="0">
                  <a:solidFill>
                    <a:schemeClr val="tx1">
                      <a:lumMod val="50000"/>
                      <a:lumOff val="50000"/>
                    </a:schemeClr>
                  </a:solidFill>
                  <a:effectLst/>
                  <a:latin typeface="Cambria Math"/>
                  <a:ea typeface="Calibri"/>
                  <a:cs typeface="Times New Roman"/>
                </a:rPr>
                <a:t>[</a:t>
              </a:r>
              <a:r>
                <a:rPr lang="de-DE" sz="1100" i="0">
                  <a:solidFill>
                    <a:schemeClr val="tx1">
                      <a:lumMod val="50000"/>
                      <a:lumOff val="50000"/>
                    </a:schemeClr>
                  </a:solidFill>
                  <a:effectLst/>
                  <a:latin typeface="Cambria Math"/>
                  <a:ea typeface="Calibri"/>
                  <a:cs typeface="Times New Roman"/>
                </a:rPr>
                <a:t>𝐶〗_𝑊</a:t>
              </a:r>
              <a:r>
                <a:rPr lang="de-DE" sz="1100" i="0">
                  <a:solidFill>
                    <a:schemeClr val="tx1">
                      <a:lumMod val="50000"/>
                      <a:lumOff val="50000"/>
                    </a:schemeClr>
                  </a:solidFill>
                  <a:effectLst/>
                  <a:latin typeface="Cambria Math"/>
                  <a:ea typeface="Cambria Math"/>
                  <a:cs typeface="Times New Roman"/>
                </a:rPr>
                <a:t>∙</a:t>
              </a:r>
              <a:r>
                <a:rPr lang="de-DE" sz="1100" b="0" i="0">
                  <a:solidFill>
                    <a:schemeClr val="tx1">
                      <a:lumMod val="50000"/>
                      <a:lumOff val="50000"/>
                    </a:schemeClr>
                  </a:solidFill>
                  <a:effectLst/>
                  <a:latin typeface="Cambria Math"/>
                  <a:ea typeface="Cambria Math"/>
                  <a:cs typeface="Times New Roman"/>
                </a:rPr>
                <a:t>𝑦 ̇]</a:t>
              </a:r>
              <a:r>
                <a:rPr lang="de-DE" sz="1100" i="0">
                  <a:solidFill>
                    <a:schemeClr val="tx1">
                      <a:lumMod val="50000"/>
                      <a:lumOff val="50000"/>
                    </a:schemeClr>
                  </a:solidFill>
                  <a:effectLst/>
                  <a:latin typeface="Cambria Math"/>
                  <a:ea typeface="Calibri"/>
                  <a:cs typeface="Times New Roman"/>
                </a:rPr>
                <a:t>∙𝐴_</a:t>
              </a:r>
              <a:r>
                <a:rPr lang="de-DE" sz="1100" b="0" i="0">
                  <a:solidFill>
                    <a:schemeClr val="tx1">
                      <a:lumMod val="50000"/>
                      <a:lumOff val="50000"/>
                    </a:schemeClr>
                  </a:solidFill>
                  <a:effectLst/>
                  <a:latin typeface="Cambria Math"/>
                  <a:ea typeface="Calibri"/>
                  <a:cs typeface="Times New Roman"/>
                </a:rPr>
                <a:t>𝑠</a:t>
              </a:r>
              <a:r>
                <a:rPr lang="de-DE" sz="1100" i="0">
                  <a:solidFill>
                    <a:schemeClr val="tx1">
                      <a:lumMod val="50000"/>
                      <a:lumOff val="50000"/>
                    </a:schemeClr>
                  </a:solidFill>
                  <a:effectLst/>
                  <a:latin typeface="Cambria Math"/>
                  <a:ea typeface="Calibri"/>
                  <a:cs typeface="Times New Roman"/>
                </a:rPr>
                <a:t>∙</a:t>
              </a:r>
              <a:r>
                <a:rPr lang="de-DE" sz="1100" i="0">
                  <a:solidFill>
                    <a:schemeClr val="tx1">
                      <a:lumMod val="50000"/>
                      <a:lumOff val="50000"/>
                    </a:schemeClr>
                  </a:solidFill>
                  <a:effectLst/>
                  <a:latin typeface="Cambria Math"/>
                  <a:ea typeface="Cambria Math"/>
                  <a:cs typeface="Times New Roman"/>
                </a:rPr>
                <a:t>𝜌_</a:t>
              </a:r>
              <a:r>
                <a:rPr lang="de-DE" sz="1100" b="0" i="0">
                  <a:solidFill>
                    <a:schemeClr val="tx1">
                      <a:lumMod val="50000"/>
                      <a:lumOff val="50000"/>
                    </a:schemeClr>
                  </a:solidFill>
                  <a:effectLst/>
                  <a:latin typeface="Cambria Math"/>
                  <a:cs typeface="Times New Roman"/>
                </a:rPr>
                <a:t>𝐿/</a:t>
              </a:r>
              <a:r>
                <a:rPr lang="de-DE" sz="1100" i="0">
                  <a:solidFill>
                    <a:schemeClr val="tx1">
                      <a:lumMod val="50000"/>
                      <a:lumOff val="50000"/>
                    </a:schemeClr>
                  </a:solidFill>
                  <a:effectLst/>
                  <a:latin typeface="Cambria Math"/>
                  <a:ea typeface="Calibri"/>
                  <a:cs typeface="Times New Roman"/>
                </a:rPr>
                <a:t>2∙</a:t>
              </a:r>
              <a:r>
                <a:rPr lang="de-DE" sz="1100" b="0" i="0">
                  <a:solidFill>
                    <a:schemeClr val="tx1">
                      <a:lumMod val="50000"/>
                      <a:lumOff val="50000"/>
                    </a:schemeClr>
                  </a:solidFill>
                  <a:effectLst/>
                  <a:latin typeface="Cambria Math"/>
                  <a:cs typeface="Times New Roman"/>
                </a:rPr>
                <a:t>𝑦 ̇</a:t>
              </a:r>
              <a:r>
                <a:rPr lang="de-DE" sz="1100">
                  <a:solidFill>
                    <a:schemeClr val="tx1">
                      <a:lumMod val="50000"/>
                      <a:lumOff val="50000"/>
                    </a:schemeClr>
                  </a:solidFill>
                </a:rPr>
                <a:t>   Ansatz ?</a:t>
              </a:r>
            </a:p>
          </xdr:txBody>
        </xdr:sp>
      </mc:Fallback>
    </mc:AlternateContent>
    <xdr:clientData/>
  </xdr:oneCellAnchor>
  <xdr:oneCellAnchor>
    <xdr:from>
      <xdr:col>12</xdr:col>
      <xdr:colOff>247650</xdr:colOff>
      <xdr:row>21</xdr:row>
      <xdr:rowOff>147637</xdr:rowOff>
    </xdr:from>
    <xdr:ext cx="2876550" cy="264560"/>
    <xdr:sp macro="" textlink="">
      <xdr:nvSpPr>
        <xdr:cNvPr id="16" name="Textfeld 15"/>
        <xdr:cNvSpPr txBox="1"/>
      </xdr:nvSpPr>
      <xdr:spPr>
        <a:xfrm>
          <a:off x="8591550" y="3548062"/>
          <a:ext cx="2876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jbladt.de/feedback/e-mail-kontakt/" TargetMode="External"/><Relationship Id="rId1" Type="http://schemas.openxmlformats.org/officeDocument/2006/relationships/hyperlink" Target="https://www.jbladt.de/technik/sonstiges-miscellaneous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3:AO56"/>
  <sheetViews>
    <sheetView topLeftCell="B36" zoomScale="150" zoomScaleNormal="150" workbookViewId="0">
      <selection activeCell="D11" sqref="D11:D35"/>
    </sheetView>
  </sheetViews>
  <sheetFormatPr baseColWidth="10" defaultRowHeight="12.75" x14ac:dyDescent="0.2"/>
  <cols>
    <col min="1" max="1" width="7" customWidth="1"/>
    <col min="2" max="2" width="7.1640625" customWidth="1"/>
    <col min="3" max="3" width="10.33203125" customWidth="1"/>
    <col min="4" max="4" width="10.1640625" customWidth="1"/>
    <col min="5" max="5" width="10" customWidth="1"/>
    <col min="6" max="7" width="10.83203125" customWidth="1"/>
    <col min="8" max="8" width="10" customWidth="1"/>
    <col min="9" max="9" width="11.1640625" customWidth="1"/>
    <col min="10" max="10" width="12.5" customWidth="1"/>
    <col min="11" max="11" width="12.1640625" customWidth="1"/>
    <col min="12" max="13" width="12.6640625" customWidth="1"/>
    <col min="14" max="15" width="13.1640625" customWidth="1"/>
    <col min="16" max="16" width="12.6640625" customWidth="1"/>
    <col min="17" max="39" width="13" customWidth="1"/>
    <col min="40" max="40" width="11.1640625" customWidth="1"/>
  </cols>
  <sheetData>
    <row r="3" spans="2:41" ht="15.75" x14ac:dyDescent="0.25">
      <c r="B3" s="262" t="s">
        <v>18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5" t="s">
        <v>0</v>
      </c>
    </row>
    <row r="4" spans="2:41" ht="21.75" customHeight="1" x14ac:dyDescent="0.2">
      <c r="B4" s="264" t="s">
        <v>19</v>
      </c>
      <c r="C4" s="264"/>
      <c r="D4" s="264"/>
      <c r="E4" s="264"/>
      <c r="F4" s="264"/>
      <c r="G4" s="264"/>
      <c r="H4" s="264"/>
      <c r="I4" s="264" t="s">
        <v>20</v>
      </c>
      <c r="J4" s="265"/>
      <c r="K4" s="265"/>
      <c r="L4" s="265"/>
      <c r="M4" s="265"/>
      <c r="O4" t="s">
        <v>69</v>
      </c>
    </row>
    <row r="5" spans="2:41" ht="15.75" x14ac:dyDescent="0.3">
      <c r="B5" s="6" t="s">
        <v>21</v>
      </c>
      <c r="C5" s="6" t="s">
        <v>22</v>
      </c>
      <c r="D5" s="6" t="s">
        <v>63</v>
      </c>
      <c r="E5" s="6" t="s">
        <v>64</v>
      </c>
      <c r="F5" s="6" t="s">
        <v>60</v>
      </c>
      <c r="G5" s="6" t="s">
        <v>71</v>
      </c>
      <c r="H5" s="6" t="s">
        <v>61</v>
      </c>
      <c r="I5" s="7" t="s">
        <v>1</v>
      </c>
      <c r="J5" s="6" t="s">
        <v>23</v>
      </c>
      <c r="K5" s="6" t="s">
        <v>2</v>
      </c>
      <c r="L5" s="6" t="s">
        <v>24</v>
      </c>
      <c r="M5" s="8" t="s">
        <v>25</v>
      </c>
      <c r="N5" s="6" t="s">
        <v>73</v>
      </c>
      <c r="O5" s="6" t="s">
        <v>74</v>
      </c>
      <c r="P5" s="46" t="s">
        <v>66</v>
      </c>
      <c r="Q5" s="39"/>
    </row>
    <row r="6" spans="2:41" ht="16.5" x14ac:dyDescent="0.3">
      <c r="B6" s="8" t="s">
        <v>4</v>
      </c>
      <c r="C6" s="8" t="s">
        <v>4</v>
      </c>
      <c r="D6" s="6" t="s">
        <v>5</v>
      </c>
      <c r="E6" s="6"/>
      <c r="F6" s="6" t="s">
        <v>6</v>
      </c>
      <c r="G6" s="6" t="s">
        <v>72</v>
      </c>
      <c r="H6" s="6" t="s">
        <v>26</v>
      </c>
      <c r="I6" s="8"/>
      <c r="J6" s="6" t="s">
        <v>80</v>
      </c>
      <c r="K6" s="6" t="s">
        <v>65</v>
      </c>
      <c r="L6" s="6" t="s">
        <v>27</v>
      </c>
      <c r="M6" s="6" t="s">
        <v>28</v>
      </c>
      <c r="N6" s="8"/>
      <c r="O6" s="8" t="s">
        <v>70</v>
      </c>
      <c r="P6" s="8" t="s">
        <v>81</v>
      </c>
      <c r="Q6" s="1"/>
    </row>
    <row r="7" spans="2:41" x14ac:dyDescent="0.2">
      <c r="B7" s="9">
        <v>24</v>
      </c>
      <c r="C7" s="9">
        <v>8</v>
      </c>
      <c r="D7" s="10">
        <v>1</v>
      </c>
      <c r="E7" s="11">
        <v>7850</v>
      </c>
      <c r="F7" s="11">
        <v>1E-3</v>
      </c>
      <c r="G7" s="11">
        <v>1E-3</v>
      </c>
      <c r="H7" s="45">
        <f>F7^2*PI()/4</f>
        <v>7.8539816339744823E-7</v>
      </c>
      <c r="I7" s="11">
        <v>2250</v>
      </c>
      <c r="J7" s="12">
        <f>$I$7/$H$7</f>
        <v>2864788975.6541162</v>
      </c>
      <c r="K7" s="9">
        <f>($J$7/$E$7)^0.5</f>
        <v>604.10369207940107</v>
      </c>
      <c r="L7" s="9">
        <f>$K$7*PI()/$D$7</f>
        <v>1897.847721043117</v>
      </c>
      <c r="M7" s="13">
        <f>PI()/(C7*L7)</f>
        <v>2.0691811958595095E-4</v>
      </c>
      <c r="N7" s="47">
        <f>5*10^-3</f>
        <v>5.0000000000000001E-3</v>
      </c>
      <c r="O7" s="12">
        <f>E7*D7^2/(J7*G7)</f>
        <v>2.740166925631097E-3</v>
      </c>
      <c r="P7" s="60">
        <f>-N7/(2*O7)</f>
        <v>-0.9123531769599097</v>
      </c>
      <c r="Q7" s="40">
        <f>N7/(2*O7)</f>
        <v>0.9123531769599097</v>
      </c>
    </row>
    <row r="8" spans="2:41" x14ac:dyDescent="0.2">
      <c r="B8" s="3"/>
      <c r="C8" s="3"/>
      <c r="D8" s="14" t="s">
        <v>7</v>
      </c>
      <c r="E8" s="15" t="s">
        <v>8</v>
      </c>
      <c r="F8" s="15" t="s">
        <v>9</v>
      </c>
      <c r="G8" s="42"/>
      <c r="H8" s="16"/>
      <c r="I8" s="15" t="s">
        <v>9</v>
      </c>
      <c r="J8" s="2"/>
      <c r="K8" s="2"/>
      <c r="L8" s="4"/>
      <c r="M8" s="4"/>
      <c r="N8" s="1" t="s">
        <v>3</v>
      </c>
    </row>
    <row r="9" spans="2:41" ht="30.75" customHeight="1" x14ac:dyDescent="0.2">
      <c r="B9" s="17" t="s">
        <v>10</v>
      </c>
      <c r="C9" s="266" t="s">
        <v>11</v>
      </c>
      <c r="D9" s="267"/>
      <c r="E9" s="266" t="s">
        <v>12</v>
      </c>
      <c r="F9" s="268"/>
      <c r="G9" s="41" t="s">
        <v>67</v>
      </c>
      <c r="H9" s="269" t="s">
        <v>13</v>
      </c>
      <c r="I9" s="270"/>
      <c r="J9" s="55">
        <v>1</v>
      </c>
      <c r="K9" s="55">
        <v>2</v>
      </c>
      <c r="L9" s="55">
        <v>3</v>
      </c>
      <c r="M9" s="55">
        <v>4</v>
      </c>
      <c r="N9" s="56">
        <v>5</v>
      </c>
      <c r="O9" s="55">
        <v>6</v>
      </c>
      <c r="P9" s="55">
        <v>7</v>
      </c>
      <c r="Q9" s="55">
        <v>8</v>
      </c>
      <c r="R9" s="55">
        <v>9</v>
      </c>
      <c r="S9" s="57">
        <v>10</v>
      </c>
      <c r="T9" s="57">
        <v>11</v>
      </c>
      <c r="U9" s="57">
        <v>12</v>
      </c>
      <c r="V9" s="57">
        <v>13</v>
      </c>
      <c r="W9" s="57">
        <v>14</v>
      </c>
      <c r="X9" s="57">
        <v>15</v>
      </c>
      <c r="Y9" s="57">
        <v>16</v>
      </c>
      <c r="Z9" s="57">
        <v>17</v>
      </c>
      <c r="AA9" s="57">
        <v>18</v>
      </c>
      <c r="AB9" s="58">
        <v>19</v>
      </c>
      <c r="AC9" s="58">
        <v>20</v>
      </c>
      <c r="AD9" s="58">
        <v>21</v>
      </c>
      <c r="AE9" s="58">
        <v>22</v>
      </c>
      <c r="AF9" s="58">
        <v>23</v>
      </c>
      <c r="AG9" s="58">
        <v>24</v>
      </c>
      <c r="AH9" s="58">
        <v>25</v>
      </c>
      <c r="AI9" s="58">
        <v>26</v>
      </c>
      <c r="AJ9" s="58">
        <v>27</v>
      </c>
      <c r="AK9" s="59">
        <v>28</v>
      </c>
      <c r="AL9" s="59">
        <v>29</v>
      </c>
      <c r="AM9" s="59">
        <v>30</v>
      </c>
      <c r="AN9" s="18" t="s">
        <v>14</v>
      </c>
      <c r="AO9" s="1"/>
    </row>
    <row r="10" spans="2:41" ht="15.75" x14ac:dyDescent="0.3">
      <c r="B10" s="19" t="s">
        <v>15</v>
      </c>
      <c r="C10" s="19" t="s">
        <v>29</v>
      </c>
      <c r="D10" s="19" t="s">
        <v>30</v>
      </c>
      <c r="E10" s="6" t="s">
        <v>76</v>
      </c>
      <c r="F10" s="7" t="s">
        <v>31</v>
      </c>
      <c r="G10" s="41" t="s">
        <v>75</v>
      </c>
      <c r="H10" s="260" t="s">
        <v>32</v>
      </c>
      <c r="I10" s="261"/>
      <c r="J10" s="67">
        <f>(J$9-1)*$G$11*PI()*$M$7</f>
        <v>0</v>
      </c>
      <c r="K10" s="67">
        <f>0.3351*(K$9-1)*$G$11*PI()*$M$7</f>
        <v>1.307175794696756E-2</v>
      </c>
      <c r="L10" s="67">
        <f t="shared" ref="L10:AM10" si="0">0.3351*(L$9-1)*$G$11*PI()*$M$7</f>
        <v>2.6143515893935119E-2</v>
      </c>
      <c r="M10" s="67">
        <f t="shared" si="0"/>
        <v>3.9215273840902683E-2</v>
      </c>
      <c r="N10" s="67">
        <f t="shared" si="0"/>
        <v>5.2287031787870239E-2</v>
      </c>
      <c r="O10" s="67">
        <f t="shared" si="0"/>
        <v>6.5358789734837788E-2</v>
      </c>
      <c r="P10" s="67">
        <f t="shared" si="0"/>
        <v>7.8430547681805365E-2</v>
      </c>
      <c r="Q10" s="67">
        <f t="shared" si="0"/>
        <v>9.1502305628772901E-2</v>
      </c>
      <c r="R10" s="67">
        <f t="shared" si="0"/>
        <v>0.10457406357574048</v>
      </c>
      <c r="S10" s="67">
        <f t="shared" si="0"/>
        <v>0.11764582152270801</v>
      </c>
      <c r="T10" s="67">
        <f t="shared" si="0"/>
        <v>0.13071757946967558</v>
      </c>
      <c r="U10" s="67">
        <f t="shared" si="0"/>
        <v>0.14378933741664315</v>
      </c>
      <c r="V10" s="67">
        <f t="shared" si="0"/>
        <v>0.15686109536361073</v>
      </c>
      <c r="W10" s="67">
        <f t="shared" si="0"/>
        <v>0.16993285331057828</v>
      </c>
      <c r="X10" s="67">
        <f t="shared" si="0"/>
        <v>0.1830046112575458</v>
      </c>
      <c r="Y10" s="67">
        <f t="shared" si="0"/>
        <v>0.19607636920451341</v>
      </c>
      <c r="Z10" s="67">
        <f t="shared" si="0"/>
        <v>0.20914812715148096</v>
      </c>
      <c r="AA10" s="67">
        <f t="shared" si="0"/>
        <v>0.22221988509844848</v>
      </c>
      <c r="AB10" s="67">
        <f t="shared" si="0"/>
        <v>0.23529164304541603</v>
      </c>
      <c r="AC10" s="67">
        <f t="shared" si="0"/>
        <v>0.2483634009923836</v>
      </c>
      <c r="AD10" s="67">
        <f t="shared" si="0"/>
        <v>0.26143515893935115</v>
      </c>
      <c r="AE10" s="67">
        <f t="shared" si="0"/>
        <v>0.27450691688631873</v>
      </c>
      <c r="AF10" s="67">
        <f t="shared" si="0"/>
        <v>0.28757867483328631</v>
      </c>
      <c r="AG10" s="67">
        <f t="shared" si="0"/>
        <v>0.30065043278025383</v>
      </c>
      <c r="AH10" s="67">
        <f t="shared" si="0"/>
        <v>0.31372219072722146</v>
      </c>
      <c r="AI10" s="67">
        <f t="shared" si="0"/>
        <v>0.32679394867418898</v>
      </c>
      <c r="AJ10" s="67">
        <f t="shared" si="0"/>
        <v>0.33986570662115656</v>
      </c>
      <c r="AK10" s="67">
        <f t="shared" si="0"/>
        <v>0.35293746456812414</v>
      </c>
      <c r="AL10" s="67">
        <f t="shared" si="0"/>
        <v>0.3660092225150916</v>
      </c>
      <c r="AM10" s="67">
        <f t="shared" si="0"/>
        <v>0.37908098046205924</v>
      </c>
      <c r="AN10" s="20" t="s">
        <v>33</v>
      </c>
    </row>
    <row r="11" spans="2:41" ht="15.75" x14ac:dyDescent="0.3">
      <c r="B11" s="21">
        <v>1</v>
      </c>
      <c r="C11" s="22">
        <f>(B11-1)*$D$7/25</f>
        <v>0</v>
      </c>
      <c r="D11" s="23">
        <v>0</v>
      </c>
      <c r="E11" s="24">
        <f>$C11/$D$7</f>
        <v>0</v>
      </c>
      <c r="F11" s="24">
        <f t="shared" ref="F11:F35" si="1">$D11/$D$36</f>
        <v>0</v>
      </c>
      <c r="G11" s="43">
        <f>((ABS($P$7^2-($B11*PI())^2/$O$7))^0.5)</f>
        <v>60.008279295019314</v>
      </c>
      <c r="H11" s="8" t="s">
        <v>34</v>
      </c>
      <c r="I11" s="25">
        <f>1/12*($F$11*SIN($B11*PI()*$E$11)+$F$12*SIN($B11*PI()*$E$12)+$F$13*SIN($B11*PI()*$E$13)+$F$14*SIN($B11*PI()*$E$14)+$F$15*SIN($B11*PI()*$E$15)+$F$16*SIN($B11*PI()*$E$16)+$F$17*SIN($B11*PI()*$E$17)+$F$18*SIN($B11*PI()*$E$18)+$F$19*SIN($B11*PI()*$E$19)+$F$20*SIN($B11*PI()*$E$20)+$F$21*SIN($B11*PI()*$E$21)+$F$22*SIN($B11*PI()*$E$22)+$F$23*SIN($B11*PI()*$E$23)+$F$24*SIN($B11*PI()*$E$24)+$F$25*SIN($B11*PI()*$E$25)+$F$26*SIN($B11*PI()*$E$26)+$F$27*SIN($B11*PI()*$E$27)+$F$28*SIN($B11*PI()*$E$28)+$F$29*SIN($B11*PI()*$E$29)+$F$30*SIN($B11*PI()*$E$30)+$F$31*SIN($B11*PI()*$E$31)+$F$32*SIN($B11*PI()*$E$32)+$F$33*SIN($B11*PI()*$E$33)+$F$34*SIN($B11*PI()*$E$34))</f>
        <v>0.79084907477172983</v>
      </c>
      <c r="J11" s="44">
        <f>(2.71818^($P$7*J$10)*($I$11*SIN($B$11*PI()*$E11)*(COS($G$11*J$10)-$P$7/(2*$G$11)*SIN($G$11*J$10))+$I$12*SIN($B$12*PI()*$E11)*(COS($G$12*J$10)-$P$7/(2*$G$12)*SIN($G$12*J$10))+$I$13*SIN($B$13*PI()*$E11)*(COS($G$13*J$10)-$P$7/(2*$G$13)*SIN($G$13*J$10))+$I$14*SIN($B$14*PI()*$E11)*(COS($G$14*J$10)-$P$7/(2*$G$14)*SIN($G$14*J$10))+$I$15*SIN($B$15*PI()*$E11)*(COS($G$15*J$10)-$P$7/(2*$G$15)*SIN($G$15*J$10))+$I$16*SIN($B$16*PI()*$E11)*(COS($G$16*J$10)-$P$7/(2*$G$16)*SIN($G$16*J$10))+$I$17*SIN($B$17*PI()*$E11)*(COS($G$17*J$10)-$P$7/(2*$G$17)*SIN($G$17*J$10))+$I$18*SIN($B$18*PI()*$E11)*(COS($G$18*J$10)-$P$7/(2*$G$18)*SIN($G$18*J$10))+$I$19*SIN($B$19*PI()*$E11)*(COS($G$19*J$10)-$P$7/(2*$G$19)*SIN($G$19*J$10))+$I$20*SIN($B$20*PI()*$E11)*(COS($G$20*J$10)-$P$7/(2*$G$20)*SIN($G20*J$10))+$I$21*SIN($B$21*PI()*$E11)*(COS($G$21*J$10)-$P$7/(2*$G$21)*SIN($G$21*J$10))+$I$22*SIN($B$22*PI()*$E11)*(COS($G$22*J$10)-$P$7/(2*$G$22)*SIN($G$22*J$10))+$I$23*SIN($B$23*PI()*$E11)*(COS($G$23*J$10)-$P$7/(2*$G$23)*SIN($G$23*J$10))+$I$24*SIN($B$24*PI()*$E11)*(COS($G$24*J$10)-$P$7/(2*$G$24)*SIN($G$24*J$10))+$I$25*SIN($B$25*PI()*$E11)*(COS($G$25*J$10)-$P$7/(2*$G$25)*SIN($G$25*J$10))+$I$26*SIN($B$26*PI()*$E11)*(COS($G$26*J$10)-$P$7/(2*$G$26)*SIN($G$26*J$10))+$I$27*SIN($B$27*PI()*$E11)*(COS($G$27*J$10)-$P$7/(2*$G$27)*SIN($G$27*J$10))+$I$28*SIN($B$28*PI()*$E11)*(COS($G$28*J$10)-$P$7/(2*$G$28)*SIN($G$28*J$10))+$I$29*SIN($B$29*PI()*$E11)*(COS($G$29*J$10)-$P$7/(2*$G$29)*SIN($G$29*J$10))+$I$30*SIN($B$30*PI()*$E11)*(COS($G$30*J$10)-$P$7/(2*$G$30)*SIN($G$30*J$10))+$I$31*SIN($B$31*PI()*$E11)*(COS($G$31*J$10)-$P$7/(2*$G$31)*SIN($G$31*J$10))+$I$32*SIN($B$32*PI()*$E11)*(COS($G$32*J$10)-$P$7/(2*$G$32)*SIN($G$32*J$10))+$I$33*SIN($B$33*PI()*$E11)*(COS($G$33*J$10)-$P$7/(2*$G$33)*SIN($G$33*J$10))+$I$34*SIN($B$34*PI()*$E11)*(COS($G$34*J$10)-$P$7/(2*$G$34)*SIN($G$34*J$10))))</f>
        <v>0</v>
      </c>
      <c r="K11" s="26">
        <f t="shared" ref="K11:R11" si="2">(2.71818^($P$7*K$10)*($I$11*SIN($B$11*PI()*$E11)*(COS($G$11*K$10)-$P$7/(2*$G$11)*SIN($G$11*K$10))+$I$12*SIN($B$12*PI()*$E11)*(COS($G$12*K$10)-$P$7/(2*$G$12)*SIN($G$12*K$10))+$I$13*SIN($B$13*PI()*$E11)*(COS($G$13*K$10)-$P$7/(2*$G$13)*SIN($G$13*K$10))+$I$14*SIN($B$14*PI()*$E11)*(COS($G$14*K$10)-$P$7/(2*$G$14)*SIN($G$14*K$10))+$I$15*SIN($B$15*PI()*$E11)*(COS($G$15*K$10)-$P$7/(2*$G$15)*SIN($G$15*K$10))+$I$16*SIN($B$16*PI()*$E11)*(COS($G$16*K$10)-$P$7/(2*$G$16)*SIN($G$16*K$10))+$I$17*SIN($B$17*PI()*$E11)*(COS($G$17*K$10)-$P$7/(2*$G$17)*SIN($G$17*K$10))+$I$18*SIN($B$18*PI()*$E11)*(COS($G$18*K$10)-$P$7/(2*$G$18)*SIN($G$18*K$10))+$I$19*SIN($B$19*PI()*$E11)*(COS($G$19*K$10)-$P$7/(2*$G$19)*SIN($G$19*K$10))+$I$20*SIN($B$20*PI()*$E11)*(COS($G$20*K$10)-$P$7/(2*$G$20)*SIN($G20*K$10))+$I$21*SIN($B$21*PI()*$E11)*(COS($G$21*K$10)-$P$7/(2*$G$21)*SIN($G$21*K$10))+$I$22*SIN($B$22*PI()*$E11)*(COS($G$22*K$10)-$P$7/(2*$G$22)*SIN($G$22*K$10))+$I$23*SIN($B$23*PI()*$E11)*(COS($G$23*K$10)-$P$7/(2*$G$23)*SIN($G$23*K$10))+$I$24*SIN($B$24*PI()*$E11)*(COS($G$24*K$10)-$P$7/(2*$G$24)*SIN($G$24*K$10))+$I$25*SIN($B$25*PI()*$E11)*(COS($G$25*K$10)-$P$7/(2*$G$25)*SIN($G$25*K$10))+$I$26*SIN($B$26*PI()*$E11)*(COS($G$26*K$10)-$P$7/(2*$G$26)*SIN($G$26*K$10))+$I$27*SIN($B$27*PI()*$E11)*(COS($G$27*K$10)-$P$7/(2*$G$27)*SIN($G$27*K$10))+$I$28*SIN($B$28*PI()*$E11)*(COS($G$28*K$10)-$P$7/(2*$G$28)*SIN($G$28*K$10))+$I$29*SIN($B$29*PI()*$E11)*(COS($G$29*K$10)-$P$7/(2*$G$29)*SIN($G$29*K$10))+$I$30*SIN($B$30*PI()*$E11)*(COS($G$30*K$10)-$P$7/(2*$G$30)*SIN($G$30*K$10))+$I$31*SIN($B$31*PI()*$E11)*(COS($G$31*K$10)-$P$7/(2*$G$31)*SIN($G$31*K$10))+$I$32*SIN($B$32*PI()*$E11)*(COS($G$32*K$10)-$P$7/(2*$G$32)*SIN($G$32*K$10))+$I$33*SIN($B$33*PI()*$E11)*(COS($G$33*K$10)-$P$7/(2*$G$33)*SIN($G$33*K$10))+$I$34*SIN($B$34*PI()*$E11)*(COS($G$34*K$10)-$P$7/(2*$G$34)*SIN($G$34*K$10))))</f>
        <v>0</v>
      </c>
      <c r="L11" s="26">
        <f t="shared" si="2"/>
        <v>0</v>
      </c>
      <c r="M11" s="26">
        <f t="shared" si="2"/>
        <v>0</v>
      </c>
      <c r="N11" s="26">
        <f t="shared" si="2"/>
        <v>0</v>
      </c>
      <c r="O11" s="26">
        <f t="shared" si="2"/>
        <v>0</v>
      </c>
      <c r="P11" s="26">
        <f t="shared" si="2"/>
        <v>0</v>
      </c>
      <c r="Q11" s="26">
        <f t="shared" si="2"/>
        <v>0</v>
      </c>
      <c r="R11" s="26">
        <f t="shared" si="2"/>
        <v>0</v>
      </c>
      <c r="S11" s="26">
        <f t="shared" ref="S11:T11" si="3">(2.71818^($P$7*S$10)*($I$11*SIN($B$11*PI()*$E11)*(COS($G$11*S$10)-$P$7/(2*$G$11)*SIN($G$11*S$10))+$I$12*SIN($B$12*PI()*$E11)*(COS($G$12*S$10)-$P$7/(2*$G$12)*SIN($G$12*S$10))+$I$13*SIN($B$13*PI()*$E11)*(COS($G$13*S$10)-$P$7/(2*$G$13)*SIN($G$13*S$10))+$I$14*SIN($B$14*PI()*$E11)*(COS($G$14*S$10)-$P$7/(2*$G$14)*SIN($G$14*S$10))+$I$15*SIN($B$15*PI()*$E11)*(COS($G$15*S$10)-$P$7/(2*$G$15)*SIN($G$15*S$10))+$I$16*SIN($B$16*PI()*$E11)*(COS($G$16*S$10)-$P$7/(2*$G$16)*SIN($G$16*S$10))+$I$17*SIN($B$17*PI()*$E11)*(COS($G$17*S$10)-$P$7/(2*$G$17)*SIN($G$17*S$10))+$I$18*SIN($B$18*PI()*$E11)*(COS($G$18*S$10)-$P$7/(2*$G$18)*SIN($G$18*S$10))+$I$19*SIN($B$19*PI()*$E11)*(COS($G$19*S$10)-$P$7/(2*$G$19)*SIN($G$19*S$10))+$I$20*SIN($B$20*PI()*$E11)*(COS($G$20*S$10)-$P$7/(2*$G$20)*SIN($G20*S$10))+$I$21*SIN($B$21*PI()*$E11)*(COS($G$21*S$10)-$P$7/(2*$G$21)*SIN($G$21*S$10))+$I$22*SIN($B$22*PI()*$E11)*(COS($G$22*S$10)-$P$7/(2*$G$22)*SIN($G$22*S$10))+$I$23*SIN($B$23*PI()*$E11)*(COS($G$23*S$10)-$P$7/(2*$G$23)*SIN($G$23*S$10))+$I$24*SIN($B$24*PI()*$E11)*(COS($G$24*S$10)-$P$7/(2*$G$24)*SIN($G$24*S$10))+$I$25*SIN($B$25*PI()*$E11)*(COS($G$25*S$10)-$P$7/(2*$G$25)*SIN($G$25*S$10))+$I$26*SIN($B$26*PI()*$E11)*(COS($G$26*S$10)-$P$7/(2*$G$26)*SIN($G$26*S$10))+$I$27*SIN($B$27*PI()*$E11)*(COS($G$27*S$10)-$P$7/(2*$G$27)*SIN($G$27*S$10))+$I$28*SIN($B$28*PI()*$E11)*(COS($G$28*S$10)-$P$7/(2*$G$28)*SIN($G$28*S$10))+$I$29*SIN($B$29*PI()*$E11)*(COS($G$29*S$10)-$P$7/(2*$G$29)*SIN($G$29*S$10))+$I$30*SIN($B$30*PI()*$E11)*(COS($G$30*S$10)-$P$7/(2*$G$30)*SIN($G$30*S$10))+$I$31*SIN($B$31*PI()*$E11)*(COS($G$31*S$10)-$P$7/(2*$G$31)*SIN($G$31*S$10))+$I$32*SIN($B$32*PI()*$E11)*(COS($G$32*S$10)-$P$7/(2*$G$32)*SIN($G$32*S$10))+$I$33*SIN($B$33*PI()*$E11)*(COS($G$33*S$10)-$P$7/(2*$G$33)*SIN($G$33*S$10))+$I$34*SIN($B$34*PI()*$E11)*(COS($G$34*S$10)-$P$7/(2*$G$34)*SIN($G$34*S$10))))</f>
        <v>0</v>
      </c>
      <c r="T11" s="26">
        <f t="shared" si="3"/>
        <v>0</v>
      </c>
      <c r="U11" s="26">
        <f t="shared" ref="U11:AM11" si="4">(2.71818^($P$7*U$10)*($I$11*SIN($B$11*PI()*$E11)*(COS($G$11*U$10)-$P$7/(2*$G$11)*SIN($G$11*U$10))+$I$12*SIN($B$12*PI()*$E11)*(COS($G$12*U$10)-$P$7/(2*$G$12)*SIN($G$12*U$10))+$I$13*SIN($B$13*PI()*$E11)*(COS($G$13*U$10)-$P$7/(2*$G$13)*SIN($G$13*U$10))+$I$14*SIN($B$14*PI()*$E11)*(COS($G$14*U$10)-$P$7/(2*$G$14)*SIN($G$14*U$10))+$I$15*SIN($B$15*PI()*$E11)*(COS($G$15*U$10)-$P$7/(2*$G$15)*SIN($G$15*U$10))+$I$16*SIN($B$16*PI()*$E11)*(COS($G$16*U$10)-$P$7/(2*$G$16)*SIN($G$16*U$10))+$I$17*SIN($B$17*PI()*$E11)*(COS($G$17*U$10)-$P$7/(2*$G$17)*SIN($G$17*U$10))+$I$18*SIN($B$18*PI()*$E11)*(COS($G$18*U$10)-$P$7/(2*$G$18)*SIN($G$18*U$10))+$I$19*SIN($B$19*PI()*$E11)*(COS($G$19*U$10)-$P$7/(2*$G$19)*SIN($G$19*U$10))+$I$20*SIN($B$20*PI()*$E11)*(COS($G$20*U$10)-$P$7/(2*$G$20)*SIN($G20*U$10))+$I$21*SIN($B$21*PI()*$E11)*(COS($G$21*U$10)-$P$7/(2*$G$21)*SIN($G$21*U$10))+$I$22*SIN($B$22*PI()*$E11)*(COS($G$22*U$10)-$P$7/(2*$G$22)*SIN($G$22*U$10))+$I$23*SIN($B$23*PI()*$E11)*(COS($G$23*U$10)-$P$7/(2*$G$23)*SIN($G$23*U$10))+$I$24*SIN($B$24*PI()*$E11)*(COS($G$24*U$10)-$P$7/(2*$G$24)*SIN($G$24*U$10))+$I$25*SIN($B$25*PI()*$E11)*(COS($G$25*U$10)-$P$7/(2*$G$25)*SIN($G$25*U$10))+$I$26*SIN($B$26*PI()*$E11)*(COS($G$26*U$10)-$P$7/(2*$G$26)*SIN($G$26*U$10))+$I$27*SIN($B$27*PI()*$E11)*(COS($G$27*U$10)-$P$7/(2*$G$27)*SIN($G$27*U$10))+$I$28*SIN($B$28*PI()*$E11)*(COS($G$28*U$10)-$P$7/(2*$G$28)*SIN($G$28*U$10))+$I$29*SIN($B$29*PI()*$E11)*(COS($G$29*U$10)-$P$7/(2*$G$29)*SIN($G$29*U$10))+$I$30*SIN($B$30*PI()*$E11)*(COS($G$30*U$10)-$P$7/(2*$G$30)*SIN($G$30*U$10))+$I$31*SIN($B$31*PI()*$E11)*(COS($G$31*U$10)-$P$7/(2*$G$31)*SIN($G$31*U$10))+$I$32*SIN($B$32*PI()*$E11)*(COS($G$32*U$10)-$P$7/(2*$G$32)*SIN($G$32*U$10))+$I$33*SIN($B$33*PI()*$E11)*(COS($G$33*U$10)-$P$7/(2*$G$33)*SIN($G$33*U$10))+$I$34*SIN($B$34*PI()*$E11)*(COS($G$34*U$10)-$P$7/(2*$G$34)*SIN($G$34*U$10))))</f>
        <v>0</v>
      </c>
      <c r="V11" s="26">
        <f t="shared" si="4"/>
        <v>0</v>
      </c>
      <c r="W11" s="26">
        <f t="shared" si="4"/>
        <v>0</v>
      </c>
      <c r="X11" s="26">
        <f t="shared" si="4"/>
        <v>0</v>
      </c>
      <c r="Y11" s="26">
        <f t="shared" si="4"/>
        <v>0</v>
      </c>
      <c r="Z11" s="26">
        <f t="shared" si="4"/>
        <v>0</v>
      </c>
      <c r="AA11" s="26">
        <f t="shared" si="4"/>
        <v>0</v>
      </c>
      <c r="AB11" s="26">
        <f t="shared" si="4"/>
        <v>0</v>
      </c>
      <c r="AC11" s="26">
        <f t="shared" si="4"/>
        <v>0</v>
      </c>
      <c r="AD11" s="26">
        <f t="shared" si="4"/>
        <v>0</v>
      </c>
      <c r="AE11" s="26">
        <f t="shared" si="4"/>
        <v>0</v>
      </c>
      <c r="AF11" s="26">
        <f t="shared" si="4"/>
        <v>0</v>
      </c>
      <c r="AG11" s="26">
        <f t="shared" si="4"/>
        <v>0</v>
      </c>
      <c r="AH11" s="26">
        <f t="shared" si="4"/>
        <v>0</v>
      </c>
      <c r="AI11" s="26">
        <f t="shared" si="4"/>
        <v>0</v>
      </c>
      <c r="AJ11" s="26">
        <f t="shared" si="4"/>
        <v>0</v>
      </c>
      <c r="AK11" s="26">
        <f t="shared" si="4"/>
        <v>0</v>
      </c>
      <c r="AL11" s="26">
        <f t="shared" si="4"/>
        <v>0</v>
      </c>
      <c r="AM11" s="26">
        <f t="shared" si="4"/>
        <v>0</v>
      </c>
      <c r="AN11" s="27">
        <f>I11*$D$36</f>
        <v>7.9084907477172987E-4</v>
      </c>
    </row>
    <row r="12" spans="2:41" ht="15.75" x14ac:dyDescent="0.3">
      <c r="B12" s="28">
        <v>2</v>
      </c>
      <c r="C12" s="22">
        <f>(B12-1)*$D$7/24</f>
        <v>4.1666666666666664E-2</v>
      </c>
      <c r="D12" s="29">
        <v>1.25E-4</v>
      </c>
      <c r="E12" s="24">
        <f t="shared" ref="E12:E35" si="5">$C12/$D$7</f>
        <v>4.1666666666666664E-2</v>
      </c>
      <c r="F12" s="24">
        <f t="shared" si="1"/>
        <v>0.125</v>
      </c>
      <c r="G12" s="43">
        <f t="shared" ref="G12:G34" si="6">((ABS($P$7^2-($B12*PI())^2/$O$7))^0.5)</f>
        <v>120.02696155762131</v>
      </c>
      <c r="H12" s="8" t="s">
        <v>35</v>
      </c>
      <c r="I12" s="25">
        <f>1/12*($F$11*SIN($B12*PI()*$E$11)+$F$12*SIN($B12*PI()*$E$12)+$F$13*SIN($B12*PI()*$E$13)+$F$14*SIN($B12*PI()*$E$14)+$F$15*SIN($B12*PI()*$E$15)+$F$16*SIN($B12*PI()*$E$16)+$F$17*SIN($B12*PI()*$E$17)+$F$18*SIN($B12*PI()*$E$18)+$F$19*SIN($B12*PI()*$E$19)+$F$20*SIN($B12*PI()*$E$20)+$F$21*SIN($B12*PI()*$E$21)+$F$22*SIN($B12*PI()*$E$22)+$F$23*SIN($B12*PI()*$E$23)+$F$24*SIN($B12*PI()*$E$24)+$F$25*SIN($B12*PI()*$E$25)+$F$26*SIN($B12*PI()*$E$26)+$F$27*SIN($B12*PI()*$E$27)+$F$28*SIN($B12*PI()*$E$28)+$F$29*SIN($B12*PI()*$E$29)+$F$30*SIN($B12*PI()*$E$30)+$F$31*SIN($B12*PI()*$E$31)+$F$32*SIN($B12*PI()*$E$32)+$F$33*SIN($B12*PI()*$E$33)+$F$34*SIN($B12*PI()*$E$34))</f>
        <v>0.19856162982744088</v>
      </c>
      <c r="J12" s="44">
        <f t="shared" ref="J12" si="7">(2.71818^($P$7*J$10)*($I$11*SIN($B$11*PI()*$E12)*(COS($G$11*J$10)-$P$7/(2*$G$11)*SIN($G$11*J$10))+$I$12*SIN($B$12*PI()*$E12)*(COS($G$12*J$10)-$P$7/(2*$G$12)*SIN($G$12*J$10))+$I$13*SIN($B$13*PI()*$E12)*(COS($G$13*J$10)-$P$7/(2*$G$13)*SIN($G$13*J$10))+$I$14*SIN($B$14*PI()*$E12)*(COS($G$14*J$10)-$P$7/(2*$G$14)*SIN($G$14*J$10))+$I$15*SIN($B$15*PI()*$E12)*(COS($G$15*J$10)-$P$7/(2*$G$15)*SIN($G$15*J$10))+$I$16*SIN($B$16*PI()*$E12)*(COS($G$16*J$10)-$P$7/(2*$G$16)*SIN($G$16*J$10))+$I$17*SIN($B$17*PI()*$E12)*(COS($G$17*J$10)-$P$7/(2*$G$17)*SIN($G$17*J$10))+$I$18*SIN($B$18*PI()*$E12)*(COS($G$18*J$10)-$P$7/(2*$G$18)*SIN($G$18*J$10))+$I$19*SIN($B$19*PI()*$E12)*(COS($G$19*J$10)-$P$7/(2*$G$19)*SIN($G$19*J$10))+$I$20*SIN($B$20*PI()*$E12)*(COS($G$20*J$10)-$P$7/(2*$G$20)*SIN($G21*J$10))+$I$21*SIN($B$21*PI()*$E12)*(COS($G$21*J$10)-$P$7/(2*$G$21)*SIN($G$21*J$10))+$I$22*SIN($B$22*PI()*$E12)*(COS($G$22*J$10)-$P$7/(2*$G$22)*SIN($G$22*J$10))+$I$23*SIN($B$23*PI()*$E12)*(COS($G$23*J$10)-$P$7/(2*$G$23)*SIN($G$23*J$10))+$I$24*SIN($B$24*PI()*$E12)*(COS($G$24*J$10)-$P$7/(2*$G$24)*SIN($G$24*J$10))+$I$25*SIN($B$25*PI()*$E12)*(COS($G$25*J$10)-$P$7/(2*$G$25)*SIN($G$25*J$10))+$I$26*SIN($B$26*PI()*$E12)*(COS($G$26*J$10)-$P$7/(2*$G$26)*SIN($G$26*J$10))+$I$27*SIN($B$27*PI()*$E12)*(COS($G$27*J$10)-$P$7/(2*$G$27)*SIN($G$27*J$10))+$I$28*SIN($B$28*PI()*$E12)*(COS($G$28*J$10)-$P$7/(2*$G$28)*SIN($G$28*J$10))+$I$29*SIN($B$29*PI()*$E12)*(COS($G$29*J$10)-$P$7/(2*$G$29)*SIN($G$29*J$10))+$I$30*SIN($B$30*PI()*$E12)*(COS($G$30*J$10)-$P$7/(2*$G$30)*SIN($G$30*J$10))+$I$31*SIN($B$31*PI()*$E12)*(COS($G$31*J$10)-$P$7/(2*$G$31)*SIN($G$31*J$10))+$I$32*SIN($B$32*PI()*$E12)*(COS($G$32*J$10)-$P$7/(2*$G$32)*SIN($G$32*J$10))+$I$33*SIN($B$33*PI()*$E12)*(COS($G$33*J$10)-$P$7/(2*$G$33)*SIN($G$33*J$10))+$I$34*SIN($B$34*PI()*$E12)*(COS($G$34*J$10)-$P$7/(2*$G$34)*SIN($G$34*J$10))))</f>
        <v>0.12500000000000008</v>
      </c>
      <c r="K12" s="26">
        <f t="shared" ref="K12:R12" si="8">(2.71818^($P$7*K$10)*($I$11*SIN($B$11*PI()*$E12)*(COS($G$11*K$10)-$P$7/(2*$G$11)*SIN($G$11*K$10))+$I$12*SIN($B$12*PI()*$E12)*(COS($G$12*K$10)-$P$7/(2*$G$12)*SIN($G$12*K$10))+$I$13*SIN($B$13*PI()*$E12)*(COS($G$13*K$10)-$P$7/(2*$G$13)*SIN($G$13*K$10))+$I$14*SIN($B$14*PI()*$E12)*(COS($G$14*K$10)-$P$7/(2*$G$14)*SIN($G$14*K$10))+$I$15*SIN($B$15*PI()*$E12)*(COS($G$15*K$10)-$P$7/(2*$G$15)*SIN($G$15*K$10))+$I$16*SIN($B$16*PI()*$E12)*(COS($G$16*K$10)-$P$7/(2*$G$16)*SIN($G$16*K$10))+$I$17*SIN($B$17*PI()*$E12)*(COS($G$17*K$10)-$P$7/(2*$G$17)*SIN($G$17*K$10))+$I$18*SIN($B$18*PI()*$E12)*(COS($G$18*K$10)-$P$7/(2*$G$18)*SIN($G$18*K$10))+$I$19*SIN($B$19*PI()*$E12)*(COS($G$19*K$10)-$P$7/(2*$G$19)*SIN($G$19*K$10))+$I$20*SIN($B$20*PI()*$E12)*(COS($G$20*K$10)-$P$7/(2*$G$20)*SIN($G21*K$10))+$I$21*SIN($B$21*PI()*$E12)*(COS($G$21*K$10)-$P$7/(2*$G$21)*SIN($G$21*K$10))+$I$22*SIN($B$22*PI()*$E12)*(COS($G$22*K$10)-$P$7/(2*$G$22)*SIN($G$22*K$10))+$I$23*SIN($B$23*PI()*$E12)*(COS($G$23*K$10)-$P$7/(2*$G$23)*SIN($G$23*K$10))+$I$24*SIN($B$24*PI()*$E12)*(COS($G$24*K$10)-$P$7/(2*$G$24)*SIN($G$24*K$10))+$I$25*SIN($B$25*PI()*$E12)*(COS($G$25*K$10)-$P$7/(2*$G$25)*SIN($G$25*K$10))+$I$26*SIN($B$26*PI()*$E12)*(COS($G$26*K$10)-$P$7/(2*$G$26)*SIN($G$26*K$10))+$I$27*SIN($B$27*PI()*$E12)*(COS($G$27*K$10)-$P$7/(2*$G$27)*SIN($G$27*K$10))+$I$28*SIN($B$28*PI()*$E12)*(COS($G$28*K$10)-$P$7/(2*$G$28)*SIN($G$28*K$10))+$I$29*SIN($B$29*PI()*$E12)*(COS($G$29*K$10)-$P$7/(2*$G$29)*SIN($G$29*K$10))+$I$30*SIN($B$30*PI()*$E12)*(COS($G$30*K$10)-$P$7/(2*$G$30)*SIN($G$30*K$10))+$I$31*SIN($B$31*PI()*$E12)*(COS($G$31*K$10)-$P$7/(2*$G$31)*SIN($G$31*K$10))+$I$32*SIN($B$32*PI()*$E12)*(COS($G$32*K$10)-$P$7/(2*$G$32)*SIN($G$32*K$10))+$I$33*SIN($B$33*PI()*$E12)*(COS($G$33*K$10)-$P$7/(2*$G$33)*SIN($G$33*K$10))+$I$34*SIN($B$34*PI()*$E12)*(COS($G$34*K$10)-$P$7/(2*$G$34)*SIN($G$34*K$10))))</f>
        <v>0.1241946730020274</v>
      </c>
      <c r="L12" s="26">
        <f t="shared" si="8"/>
        <v>-6.0309808051187019E-2</v>
      </c>
      <c r="M12" s="26">
        <f t="shared" si="8"/>
        <v>-5.9946712455505008E-2</v>
      </c>
      <c r="N12" s="26">
        <f t="shared" si="8"/>
        <v>-5.9587155657701008E-2</v>
      </c>
      <c r="O12" s="26">
        <f t="shared" si="8"/>
        <v>-5.9230668782274294E-2</v>
      </c>
      <c r="P12" s="26">
        <f t="shared" si="8"/>
        <v>-5.8831086583199896E-2</v>
      </c>
      <c r="Q12" s="26">
        <f t="shared" si="8"/>
        <v>0.11471481025097889</v>
      </c>
      <c r="R12" s="26">
        <f t="shared" si="8"/>
        <v>0.11361924731014668</v>
      </c>
      <c r="S12" s="26">
        <f t="shared" ref="S12:T12" si="9">(2.71818^($P$7*S$10)*($I$11*SIN($B$11*PI()*$E12)*(COS($G$11*S$10)-$P$7/(2*$G$11)*SIN($G$11*S$10))+$I$12*SIN($B$12*PI()*$E12)*(COS($G$12*S$10)-$P$7/(2*$G$12)*SIN($G$12*S$10))+$I$13*SIN($B$13*PI()*$E12)*(COS($G$13*S$10)-$P$7/(2*$G$13)*SIN($G$13*S$10))+$I$14*SIN($B$14*PI()*$E12)*(COS($G$14*S$10)-$P$7/(2*$G$14)*SIN($G$14*S$10))+$I$15*SIN($B$15*PI()*$E12)*(COS($G$15*S$10)-$P$7/(2*$G$15)*SIN($G$15*S$10))+$I$16*SIN($B$16*PI()*$E12)*(COS($G$16*S$10)-$P$7/(2*$G$16)*SIN($G$16*S$10))+$I$17*SIN($B$17*PI()*$E12)*(COS($G$17*S$10)-$P$7/(2*$G$17)*SIN($G$17*S$10))+$I$18*SIN($B$18*PI()*$E12)*(COS($G$18*S$10)-$P$7/(2*$G$18)*SIN($G$18*S$10))+$I$19*SIN($B$19*PI()*$E12)*(COS($G$19*S$10)-$P$7/(2*$G$19)*SIN($G$19*S$10))+$I$20*SIN($B$20*PI()*$E12)*(COS($G$20*S$10)-$P$7/(2*$G$20)*SIN($G21*S$10))+$I$21*SIN($B$21*PI()*$E12)*(COS($G$21*S$10)-$P$7/(2*$G$21)*SIN($G$21*S$10))+$I$22*SIN($B$22*PI()*$E12)*(COS($G$22*S$10)-$P$7/(2*$G$22)*SIN($G$22*S$10))+$I$23*SIN($B$23*PI()*$E12)*(COS($G$23*S$10)-$P$7/(2*$G$23)*SIN($G$23*S$10))+$I$24*SIN($B$24*PI()*$E12)*(COS($G$24*S$10)-$P$7/(2*$G$24)*SIN($G$24*S$10))+$I$25*SIN($B$25*PI()*$E12)*(COS($G$25*S$10)-$P$7/(2*$G$25)*SIN($G$25*S$10))+$I$26*SIN($B$26*PI()*$E12)*(COS($G$26*S$10)-$P$7/(2*$G$26)*SIN($G$26*S$10))+$I$27*SIN($B$27*PI()*$E12)*(COS($G$27*S$10)-$P$7/(2*$G$27)*SIN($G$27*S$10))+$I$28*SIN($B$28*PI()*$E12)*(COS($G$28*S$10)-$P$7/(2*$G$28)*SIN($G$28*S$10))+$I$29*SIN($B$29*PI()*$E12)*(COS($G$29*S$10)-$P$7/(2*$G$29)*SIN($G$29*S$10))+$I$30*SIN($B$30*PI()*$E12)*(COS($G$30*S$10)-$P$7/(2*$G$30)*SIN($G$30*S$10))+$I$31*SIN($B$31*PI()*$E12)*(COS($G$31*S$10)-$P$7/(2*$G$31)*SIN($G$31*S$10))+$I$32*SIN($B$32*PI()*$E12)*(COS($G$32*S$10)-$P$7/(2*$G$32)*SIN($G$32*S$10))+$I$33*SIN($B$33*PI()*$E12)*(COS($G$33*S$10)-$P$7/(2*$G$33)*SIN($G$33*S$10))+$I$34*SIN($B$34*PI()*$E12)*(COS($G$34*S$10)-$P$7/(2*$G$34)*SIN($G$34*S$10))))</f>
        <v>0.11247427601268754</v>
      </c>
      <c r="T12" s="26">
        <f t="shared" si="9"/>
        <v>-5.4890063896410921E-2</v>
      </c>
      <c r="U12" s="26">
        <f t="shared" ref="U12:AM12" si="10">(2.71818^($P$7*U$10)*($I$11*SIN($B$11*PI()*$E12)*(COS($G$11*U$10)-$P$7/(2*$G$11)*SIN($G$11*U$10))+$I$12*SIN($B$12*PI()*$E12)*(COS($G$12*U$10)-$P$7/(2*$G$12)*SIN($G$12*U$10))+$I$13*SIN($B$13*PI()*$E12)*(COS($G$13*U$10)-$P$7/(2*$G$13)*SIN($G$13*U$10))+$I$14*SIN($B$14*PI()*$E12)*(COS($G$14*U$10)-$P$7/(2*$G$14)*SIN($G$14*U$10))+$I$15*SIN($B$15*PI()*$E12)*(COS($G$15*U$10)-$P$7/(2*$G$15)*SIN($G$15*U$10))+$I$16*SIN($B$16*PI()*$E12)*(COS($G$16*U$10)-$P$7/(2*$G$16)*SIN($G$16*U$10))+$I$17*SIN($B$17*PI()*$E12)*(COS($G$17*U$10)-$P$7/(2*$G$17)*SIN($G$17*U$10))+$I$18*SIN($B$18*PI()*$E12)*(COS($G$18*U$10)-$P$7/(2*$G$18)*SIN($G$18*U$10))+$I$19*SIN($B$19*PI()*$E12)*(COS($G$19*U$10)-$P$7/(2*$G$19)*SIN($G$19*U$10))+$I$20*SIN($B$20*PI()*$E12)*(COS($G$20*U$10)-$P$7/(2*$G$20)*SIN($G21*U$10))+$I$21*SIN($B$21*PI()*$E12)*(COS($G$21*U$10)-$P$7/(2*$G$21)*SIN($G$21*U$10))+$I$22*SIN($B$22*PI()*$E12)*(COS($G$22*U$10)-$P$7/(2*$G$22)*SIN($G$22*U$10))+$I$23*SIN($B$23*PI()*$E12)*(COS($G$23*U$10)-$P$7/(2*$G$23)*SIN($G$23*U$10))+$I$24*SIN($B$24*PI()*$E12)*(COS($G$24*U$10)-$P$7/(2*$G$24)*SIN($G$24*U$10))+$I$25*SIN($B$25*PI()*$E12)*(COS($G$25*U$10)-$P$7/(2*$G$25)*SIN($G$25*U$10))+$I$26*SIN($B$26*PI()*$E12)*(COS($G$26*U$10)-$P$7/(2*$G$26)*SIN($G$26*U$10))+$I$27*SIN($B$27*PI()*$E12)*(COS($G$27*U$10)-$P$7/(2*$G$27)*SIN($G$27*U$10))+$I$28*SIN($B$28*PI()*$E12)*(COS($G$28*U$10)-$P$7/(2*$G$28)*SIN($G$28*U$10))+$I$29*SIN($B$29*PI()*$E12)*(COS($G$29*U$10)-$P$7/(2*$G$29)*SIN($G$29*U$10))+$I$30*SIN($B$30*PI()*$E12)*(COS($G$30*U$10)-$P$7/(2*$G$30)*SIN($G$30*U$10))+$I$31*SIN($B$31*PI()*$E12)*(COS($G$31*U$10)-$P$7/(2*$G$31)*SIN($G$31*U$10))+$I$32*SIN($B$32*PI()*$E12)*(COS($G$32*U$10)-$P$7/(2*$G$32)*SIN($G$32*U$10))+$I$33*SIN($B$33*PI()*$E12)*(COS($G$33*U$10)-$P$7/(2*$G$33)*SIN($G$33*U$10))+$I$34*SIN($B$34*PI()*$E12)*(COS($G$34*U$10)-$P$7/(2*$G$34)*SIN($G$34*U$10))))</f>
        <v>-5.4472704777974779E-2</v>
      </c>
      <c r="V12" s="26">
        <f t="shared" si="10"/>
        <v>-5.4162102563711526E-2</v>
      </c>
      <c r="W12" s="26">
        <f t="shared" si="10"/>
        <v>-5.3852428783666459E-2</v>
      </c>
      <c r="X12" s="26">
        <f t="shared" si="10"/>
        <v>-5.3420300878384862E-2</v>
      </c>
      <c r="Y12" s="26">
        <f t="shared" si="10"/>
        <v>0.10474274665100662</v>
      </c>
      <c r="Z12" s="26">
        <f t="shared" si="10"/>
        <v>0.10327525477311063</v>
      </c>
      <c r="AA12" s="26">
        <f t="shared" si="10"/>
        <v>0.10191342601940936</v>
      </c>
      <c r="AB12" s="26">
        <f t="shared" si="10"/>
        <v>-4.9959261542736728E-2</v>
      </c>
      <c r="AC12" s="26">
        <f t="shared" si="10"/>
        <v>-4.9497809691643503E-2</v>
      </c>
      <c r="AD12" s="26">
        <f t="shared" si="10"/>
        <v>-4.9230588852719359E-2</v>
      </c>
      <c r="AE12" s="26">
        <f t="shared" si="10"/>
        <v>-4.8963117257356942E-2</v>
      </c>
      <c r="AF12" s="26">
        <f t="shared" si="10"/>
        <v>-4.8517461717521443E-2</v>
      </c>
      <c r="AG12" s="26">
        <f t="shared" si="10"/>
        <v>9.5661323986468538E-2</v>
      </c>
      <c r="AH12" s="26">
        <f t="shared" si="10"/>
        <v>9.3873385429807416E-2</v>
      </c>
      <c r="AI12" s="26">
        <f t="shared" si="10"/>
        <v>9.2397601369713409E-2</v>
      </c>
      <c r="AJ12" s="26">
        <f t="shared" si="10"/>
        <v>-4.5469825011476027E-2</v>
      </c>
      <c r="AK12" s="26">
        <f t="shared" si="10"/>
        <v>-4.4976183034291663E-2</v>
      </c>
      <c r="AL12" s="26">
        <f t="shared" si="10"/>
        <v>-4.4747726210516071E-2</v>
      </c>
      <c r="AM12" s="26">
        <f t="shared" si="10"/>
        <v>-4.4518535290531319E-2</v>
      </c>
      <c r="AN12" s="27">
        <f t="shared" ref="AN12:AN34" si="11">I12*$D$36</f>
        <v>1.9856162982744089E-4</v>
      </c>
    </row>
    <row r="13" spans="2:41" ht="15.75" x14ac:dyDescent="0.3">
      <c r="B13" s="28">
        <v>3</v>
      </c>
      <c r="C13" s="22">
        <f t="shared" ref="C13:C34" si="12">(B13-1)*$D$7/24</f>
        <v>8.3333333333333329E-2</v>
      </c>
      <c r="D13" s="29">
        <v>2.5000000000000001E-4</v>
      </c>
      <c r="E13" s="24">
        <f t="shared" si="5"/>
        <v>8.3333333333333329E-2</v>
      </c>
      <c r="F13" s="24">
        <f t="shared" si="1"/>
        <v>0.25</v>
      </c>
      <c r="G13" s="43">
        <f t="shared" si="6"/>
        <v>180.04333190123279</v>
      </c>
      <c r="H13" s="8" t="s">
        <v>36</v>
      </c>
      <c r="I13" s="25">
        <f t="shared" ref="I13:I34" si="13">1/12*($F$11*SIN($B13*PI()*$E$11)+$F$12*SIN($B13*PI()*$E$12)+$F$13*SIN($B13*PI()*$E$13)+$F$14*SIN($B13*PI()*$E$14)+$F$15*SIN($B13*PI()*$E$15)+$F$16*SIN($B13*PI()*$E$16)+$F$17*SIN($B13*PI()*$E$17)+$F$18*SIN($B13*PI()*$E$18)+$F$19*SIN($B13*PI()*$E$19)+$F$20*SIN($B13*PI()*$E$20)+$F$21*SIN($B13*PI()*$E$21)+$F$22*SIN($B13*PI()*$E$22)+$F$23*SIN($B13*PI()*$E$23)+$F$24*SIN($B13*PI()*$E$24)+$F$25*SIN($B13*PI()*$E$25)+$F$26*SIN($B13*PI()*$E$26)+$F$27*SIN($B13*PI()*$E$27)+$F$28*SIN($B13*PI()*$E$28)+$F$29*SIN($B13*PI()*$E$29)+$F$30*SIN($B13*PI()*$E$30)+$F$31*SIN($B13*PI()*$E$31)+$F$32*SIN($B13*PI()*$E$32)+$F$33*SIN($B13*PI()*$E$33)+$F$34*SIN($B13*PI()*$E$34))</f>
        <v>-4.2645285451096504E-16</v>
      </c>
      <c r="J13" s="44">
        <f t="shared" ref="J13" si="14">(2.71818^($P$7*J$10)*($I$11*SIN($B$11*PI()*$E13)*(COS($G$11*J$10)-$P$7/(2*$G$11)*SIN($G$11*J$10))+$I$12*SIN($B$12*PI()*$E13)*(COS($G$12*J$10)-$P$7/(2*$G$12)*SIN($G$12*J$10))+$I$13*SIN($B$13*PI()*$E13)*(COS($G$13*J$10)-$P$7/(2*$G$13)*SIN($G$13*J$10))+$I$14*SIN($B$14*PI()*$E13)*(COS($G$14*J$10)-$P$7/(2*$G$14)*SIN($G$14*J$10))+$I$15*SIN($B$15*PI()*$E13)*(COS($G$15*J$10)-$P$7/(2*$G$15)*SIN($G$15*J$10))+$I$16*SIN($B$16*PI()*$E13)*(COS($G$16*J$10)-$P$7/(2*$G$16)*SIN($G$16*J$10))+$I$17*SIN($B$17*PI()*$E13)*(COS($G$17*J$10)-$P$7/(2*$G$17)*SIN($G$17*J$10))+$I$18*SIN($B$18*PI()*$E13)*(COS($G$18*J$10)-$P$7/(2*$G$18)*SIN($G$18*J$10))+$I$19*SIN($B$19*PI()*$E13)*(COS($G$19*J$10)-$P$7/(2*$G$19)*SIN($G$19*J$10))+$I$20*SIN($B$20*PI()*$E13)*(COS($G$20*J$10)-$P$7/(2*$G$20)*SIN($G22*J$10))+$I$21*SIN($B$21*PI()*$E13)*(COS($G$21*J$10)-$P$7/(2*$G$21)*SIN($G$21*J$10))+$I$22*SIN($B$22*PI()*$E13)*(COS($G$22*J$10)-$P$7/(2*$G$22)*SIN($G$22*J$10))+$I$23*SIN($B$23*PI()*$E13)*(COS($G$23*J$10)-$P$7/(2*$G$23)*SIN($G$23*J$10))+$I$24*SIN($B$24*PI()*$E13)*(COS($G$24*J$10)-$P$7/(2*$G$24)*SIN($G$24*J$10))+$I$25*SIN($B$25*PI()*$E13)*(COS($G$25*J$10)-$P$7/(2*$G$25)*SIN($G$25*J$10))+$I$26*SIN($B$26*PI()*$E13)*(COS($G$26*J$10)-$P$7/(2*$G$26)*SIN($G$26*J$10))+$I$27*SIN($B$27*PI()*$E13)*(COS($G$27*J$10)-$P$7/(2*$G$27)*SIN($G$27*J$10))+$I$28*SIN($B$28*PI()*$E13)*(COS($G$28*J$10)-$P$7/(2*$G$28)*SIN($G$28*J$10))+$I$29*SIN($B$29*PI()*$E13)*(COS($G$29*J$10)-$P$7/(2*$G$29)*SIN($G$29*J$10))+$I$30*SIN($B$30*PI()*$E13)*(COS($G$30*J$10)-$P$7/(2*$G$30)*SIN($G$30*J$10))+$I$31*SIN($B$31*PI()*$E13)*(COS($G$31*J$10)-$P$7/(2*$G$31)*SIN($G$31*J$10))+$I$32*SIN($B$32*PI()*$E13)*(COS($G$32*J$10)-$P$7/(2*$G$32)*SIN($G$32*J$10))+$I$33*SIN($B$33*PI()*$E13)*(COS($G$33*J$10)-$P$7/(2*$G$33)*SIN($G$33*J$10))+$I$34*SIN($B$34*PI()*$E13)*(COS($G$34*J$10)-$P$7/(2*$G$34)*SIN($G$34*J$10))))</f>
        <v>0.24999999999999992</v>
      </c>
      <c r="K13" s="26">
        <f t="shared" ref="K13:R13" si="15">(2.71818^($P$7*K$10)*($I$11*SIN($B$11*PI()*$E13)*(COS($G$11*K$10)-$P$7/(2*$G$11)*SIN($G$11*K$10))+$I$12*SIN($B$12*PI()*$E13)*(COS($G$12*K$10)-$P$7/(2*$G$12)*SIN($G$12*K$10))+$I$13*SIN($B$13*PI()*$E13)*(COS($G$13*K$10)-$P$7/(2*$G$13)*SIN($G$13*K$10))+$I$14*SIN($B$14*PI()*$E13)*(COS($G$14*K$10)-$P$7/(2*$G$14)*SIN($G$14*K$10))+$I$15*SIN($B$15*PI()*$E13)*(COS($G$15*K$10)-$P$7/(2*$G$15)*SIN($G$15*K$10))+$I$16*SIN($B$16*PI()*$E13)*(COS($G$16*K$10)-$P$7/(2*$G$16)*SIN($G$16*K$10))+$I$17*SIN($B$17*PI()*$E13)*(COS($G$17*K$10)-$P$7/(2*$G$17)*SIN($G$17*K$10))+$I$18*SIN($B$18*PI()*$E13)*(COS($G$18*K$10)-$P$7/(2*$G$18)*SIN($G$18*K$10))+$I$19*SIN($B$19*PI()*$E13)*(COS($G$19*K$10)-$P$7/(2*$G$19)*SIN($G$19*K$10))+$I$20*SIN($B$20*PI()*$E13)*(COS($G$20*K$10)-$P$7/(2*$G$20)*SIN($G22*K$10))+$I$21*SIN($B$21*PI()*$E13)*(COS($G$21*K$10)-$P$7/(2*$G$21)*SIN($G$21*K$10))+$I$22*SIN($B$22*PI()*$E13)*(COS($G$22*K$10)-$P$7/(2*$G$22)*SIN($G$22*K$10))+$I$23*SIN($B$23*PI()*$E13)*(COS($G$23*K$10)-$P$7/(2*$G$23)*SIN($G$23*K$10))+$I$24*SIN($B$24*PI()*$E13)*(COS($G$24*K$10)-$P$7/(2*$G$24)*SIN($G$24*K$10))+$I$25*SIN($B$25*PI()*$E13)*(COS($G$25*K$10)-$P$7/(2*$G$25)*SIN($G$25*K$10))+$I$26*SIN($B$26*PI()*$E13)*(COS($G$26*K$10)-$P$7/(2*$G$26)*SIN($G$26*K$10))+$I$27*SIN($B$27*PI()*$E13)*(COS($G$27*K$10)-$P$7/(2*$G$27)*SIN($G$27*K$10))+$I$28*SIN($B$28*PI()*$E13)*(COS($G$28*K$10)-$P$7/(2*$G$28)*SIN($G$28*K$10))+$I$29*SIN($B$29*PI()*$E13)*(COS($G$29*K$10)-$P$7/(2*$G$29)*SIN($G$29*K$10))+$I$30*SIN($B$30*PI()*$E13)*(COS($G$30*K$10)-$P$7/(2*$G$30)*SIN($G$30*K$10))+$I$31*SIN($B$31*PI()*$E13)*(COS($G$31*K$10)-$P$7/(2*$G$31)*SIN($G$31*K$10))+$I$32*SIN($B$32*PI()*$E13)*(COS($G$32*K$10)-$P$7/(2*$G$32)*SIN($G$32*K$10))+$I$33*SIN($B$33*PI()*$E13)*(COS($G$33*K$10)-$P$7/(2*$G$33)*SIN($G$33*K$10))+$I$34*SIN($B$34*PI()*$E13)*(COS($G$34*K$10)-$P$7/(2*$G$34)*SIN($G$34*K$10))))</f>
        <v>0.24880512924144704</v>
      </c>
      <c r="L13" s="26">
        <f t="shared" si="15"/>
        <v>-0.12047168679186171</v>
      </c>
      <c r="M13" s="26">
        <f t="shared" si="15"/>
        <v>-0.11984776664315189</v>
      </c>
      <c r="N13" s="26">
        <f t="shared" si="15"/>
        <v>-0.11917321444717306</v>
      </c>
      <c r="O13" s="26">
        <f t="shared" si="15"/>
        <v>-0.11852385105772677</v>
      </c>
      <c r="P13" s="26">
        <f t="shared" si="15"/>
        <v>-0.11809394226550553</v>
      </c>
      <c r="Q13" s="26">
        <f t="shared" si="15"/>
        <v>0.22654769423679469</v>
      </c>
      <c r="R13" s="26">
        <f t="shared" si="15"/>
        <v>0.22723440505929832</v>
      </c>
      <c r="S13" s="26">
        <f t="shared" ref="S13:T13" si="16">(2.71818^($P$7*S$10)*($I$11*SIN($B$11*PI()*$E13)*(COS($G$11*S$10)-$P$7/(2*$G$11)*SIN($G$11*S$10))+$I$12*SIN($B$12*PI()*$E13)*(COS($G$12*S$10)-$P$7/(2*$G$12)*SIN($G$12*S$10))+$I$13*SIN($B$13*PI()*$E13)*(COS($G$13*S$10)-$P$7/(2*$G$13)*SIN($G$13*S$10))+$I$14*SIN($B$14*PI()*$E13)*(COS($G$14*S$10)-$P$7/(2*$G$14)*SIN($G$14*S$10))+$I$15*SIN($B$15*PI()*$E13)*(COS($G$15*S$10)-$P$7/(2*$G$15)*SIN($G$15*S$10))+$I$16*SIN($B$16*PI()*$E13)*(COS($G$16*S$10)-$P$7/(2*$G$16)*SIN($G$16*S$10))+$I$17*SIN($B$17*PI()*$E13)*(COS($G$17*S$10)-$P$7/(2*$G$17)*SIN($G$17*S$10))+$I$18*SIN($B$18*PI()*$E13)*(COS($G$18*S$10)-$P$7/(2*$G$18)*SIN($G$18*S$10))+$I$19*SIN($B$19*PI()*$E13)*(COS($G$19*S$10)-$P$7/(2*$G$19)*SIN($G$19*S$10))+$I$20*SIN($B$20*PI()*$E13)*(COS($G$20*S$10)-$P$7/(2*$G$20)*SIN($G22*S$10))+$I$21*SIN($B$21*PI()*$E13)*(COS($G$21*S$10)-$P$7/(2*$G$21)*SIN($G$21*S$10))+$I$22*SIN($B$22*PI()*$E13)*(COS($G$22*S$10)-$P$7/(2*$G$22)*SIN($G$22*S$10))+$I$23*SIN($B$23*PI()*$E13)*(COS($G$23*S$10)-$P$7/(2*$G$23)*SIN($G$23*S$10))+$I$24*SIN($B$24*PI()*$E13)*(COS($G$24*S$10)-$P$7/(2*$G$24)*SIN($G$24*S$10))+$I$25*SIN($B$25*PI()*$E13)*(COS($G$25*S$10)-$P$7/(2*$G$25)*SIN($G$25*S$10))+$I$26*SIN($B$26*PI()*$E13)*(COS($G$26*S$10)-$P$7/(2*$G$26)*SIN($G$26*S$10))+$I$27*SIN($B$27*PI()*$E13)*(COS($G$27*S$10)-$P$7/(2*$G$27)*SIN($G$27*S$10))+$I$28*SIN($B$28*PI()*$E13)*(COS($G$28*S$10)-$P$7/(2*$G$28)*SIN($G$28*S$10))+$I$29*SIN($B$29*PI()*$E13)*(COS($G$29*S$10)-$P$7/(2*$G$29)*SIN($G$29*S$10))+$I$30*SIN($B$30*PI()*$E13)*(COS($G$30*S$10)-$P$7/(2*$G$30)*SIN($G$30*S$10))+$I$31*SIN($B$31*PI()*$E13)*(COS($G$31*S$10)-$P$7/(2*$G$31)*SIN($G$31*S$10))+$I$32*SIN($B$32*PI()*$E13)*(COS($G$32*S$10)-$P$7/(2*$G$32)*SIN($G$32*S$10))+$I$33*SIN($B$33*PI()*$E13)*(COS($G$33*S$10)-$P$7/(2*$G$33)*SIN($G$33*S$10))+$I$34*SIN($B$34*PI()*$E13)*(COS($G$34*S$10)-$P$7/(2*$G$34)*SIN($G$34*S$10))))</f>
        <v>0.22806287916039178</v>
      </c>
      <c r="T13" s="26">
        <f t="shared" si="16"/>
        <v>-0.10904705201499101</v>
      </c>
      <c r="U13" s="26">
        <f t="shared" ref="U13:AM13" si="17">(2.71818^($P$7*U$10)*($I$11*SIN($B$11*PI()*$E13)*(COS($G$11*U$10)-$P$7/(2*$G$11)*SIN($G$11*U$10))+$I$12*SIN($B$12*PI()*$E13)*(COS($G$12*U$10)-$P$7/(2*$G$12)*SIN($G$12*U$10))+$I$13*SIN($B$13*PI()*$E13)*(COS($G$13*U$10)-$P$7/(2*$G$13)*SIN($G$13*U$10))+$I$14*SIN($B$14*PI()*$E13)*(COS($G$14*U$10)-$P$7/(2*$G$14)*SIN($G$14*U$10))+$I$15*SIN($B$15*PI()*$E13)*(COS($G$15*U$10)-$P$7/(2*$G$15)*SIN($G$15*U$10))+$I$16*SIN($B$16*PI()*$E13)*(COS($G$16*U$10)-$P$7/(2*$G$16)*SIN($G$16*U$10))+$I$17*SIN($B$17*PI()*$E13)*(COS($G$17*U$10)-$P$7/(2*$G$17)*SIN($G$17*U$10))+$I$18*SIN($B$18*PI()*$E13)*(COS($G$18*U$10)-$P$7/(2*$G$18)*SIN($G$18*U$10))+$I$19*SIN($B$19*PI()*$E13)*(COS($G$19*U$10)-$P$7/(2*$G$19)*SIN($G$19*U$10))+$I$20*SIN($B$20*PI()*$E13)*(COS($G$20*U$10)-$P$7/(2*$G$20)*SIN($G22*U$10))+$I$21*SIN($B$21*PI()*$E13)*(COS($G$21*U$10)-$P$7/(2*$G$21)*SIN($G$21*U$10))+$I$22*SIN($B$22*PI()*$E13)*(COS($G$22*U$10)-$P$7/(2*$G$22)*SIN($G$22*U$10))+$I$23*SIN($B$23*PI()*$E13)*(COS($G$23*U$10)-$P$7/(2*$G$23)*SIN($G$23*U$10))+$I$24*SIN($B$24*PI()*$E13)*(COS($G$24*U$10)-$P$7/(2*$G$24)*SIN($G$24*U$10))+$I$25*SIN($B$25*PI()*$E13)*(COS($G$25*U$10)-$P$7/(2*$G$25)*SIN($G$25*U$10))+$I$26*SIN($B$26*PI()*$E13)*(COS($G$26*U$10)-$P$7/(2*$G$26)*SIN($G$26*U$10))+$I$27*SIN($B$27*PI()*$E13)*(COS($G$27*U$10)-$P$7/(2*$G$27)*SIN($G$27*U$10))+$I$28*SIN($B$28*PI()*$E13)*(COS($G$28*U$10)-$P$7/(2*$G$28)*SIN($G$28*U$10))+$I$29*SIN($B$29*PI()*$E13)*(COS($G$29*U$10)-$P$7/(2*$G$29)*SIN($G$29*U$10))+$I$30*SIN($B$30*PI()*$E13)*(COS($G$30*U$10)-$P$7/(2*$G$30)*SIN($G$30*U$10))+$I$31*SIN($B$31*PI()*$E13)*(COS($G$31*U$10)-$P$7/(2*$G$31)*SIN($G$31*U$10))+$I$32*SIN($B$32*PI()*$E13)*(COS($G$32*U$10)-$P$7/(2*$G$32)*SIN($G$32*U$10))+$I$33*SIN($B$33*PI()*$E13)*(COS($G$33*U$10)-$P$7/(2*$G$33)*SIN($G$33*U$10))+$I$34*SIN($B$34*PI()*$E13)*(COS($G$34*U$10)-$P$7/(2*$G$34)*SIN($G$34*U$10))))</f>
        <v>-0.10883838057185502</v>
      </c>
      <c r="V13" s="26">
        <f t="shared" si="17"/>
        <v>-0.1083205964015605</v>
      </c>
      <c r="W13" s="26">
        <f t="shared" si="17"/>
        <v>-0.1078230235327638</v>
      </c>
      <c r="X13" s="26">
        <f t="shared" si="17"/>
        <v>-0.10773142543833558</v>
      </c>
      <c r="Y13" s="26">
        <f t="shared" si="17"/>
        <v>0.20349749091782721</v>
      </c>
      <c r="Z13" s="26">
        <f t="shared" si="17"/>
        <v>0.20653590983670286</v>
      </c>
      <c r="AA13" s="26">
        <f t="shared" si="17"/>
        <v>0.2087340213933904</v>
      </c>
      <c r="AB13" s="26">
        <f t="shared" si="17"/>
        <v>-9.8694040833387342E-2</v>
      </c>
      <c r="AC13" s="26">
        <f t="shared" si="17"/>
        <v>-9.8839426648668127E-2</v>
      </c>
      <c r="AD13" s="26">
        <f t="shared" si="17"/>
        <v>-9.8454824604373339E-2</v>
      </c>
      <c r="AE13" s="26">
        <f t="shared" si="17"/>
        <v>-9.8084960977232891E-2</v>
      </c>
      <c r="AF13" s="26">
        <f t="shared" si="17"/>
        <v>-9.8247898512263634E-2</v>
      </c>
      <c r="AG13" s="26">
        <f t="shared" si="17"/>
        <v>0.18246810308277353</v>
      </c>
      <c r="AH13" s="26">
        <f t="shared" si="17"/>
        <v>0.18771766717265045</v>
      </c>
      <c r="AI13" s="26">
        <f t="shared" si="17"/>
        <v>0.19077258500381725</v>
      </c>
      <c r="AJ13" s="26">
        <f t="shared" si="17"/>
        <v>-8.9320933065646743E-2</v>
      </c>
      <c r="AK13" s="26">
        <f t="shared" si="17"/>
        <v>-8.9759092839229337E-2</v>
      </c>
      <c r="AL13" s="26">
        <f t="shared" si="17"/>
        <v>-8.9486336901084526E-2</v>
      </c>
      <c r="AM13" s="26">
        <f t="shared" si="17"/>
        <v>-8.9222728281802249E-2</v>
      </c>
      <c r="AN13" s="27">
        <f t="shared" si="11"/>
        <v>-4.2645285451096505E-19</v>
      </c>
    </row>
    <row r="14" spans="2:41" ht="15.75" x14ac:dyDescent="0.3">
      <c r="B14" s="28">
        <v>4</v>
      </c>
      <c r="C14" s="22">
        <f t="shared" si="12"/>
        <v>0.125</v>
      </c>
      <c r="D14" s="29">
        <v>3.7500000000000001E-4</v>
      </c>
      <c r="E14" s="24">
        <f t="shared" si="5"/>
        <v>0.125</v>
      </c>
      <c r="F14" s="24">
        <f t="shared" si="1"/>
        <v>0.375</v>
      </c>
      <c r="G14" s="43">
        <f t="shared" si="6"/>
        <v>240.05912431727592</v>
      </c>
      <c r="H14" s="8" t="s">
        <v>37</v>
      </c>
      <c r="I14" s="25">
        <f t="shared" si="13"/>
        <v>-5.0500793868263373E-2</v>
      </c>
      <c r="J14" s="44">
        <f t="shared" ref="J14" si="18">(2.71818^($P$7*J$10)*($I$11*SIN($B$11*PI()*$E14)*(COS($G$11*J$10)-$P$7/(2*$G$11)*SIN($G$11*J$10))+$I$12*SIN($B$12*PI()*$E14)*(COS($G$12*J$10)-$P$7/(2*$G$12)*SIN($G$12*J$10))+$I$13*SIN($B$13*PI()*$E14)*(COS($G$13*J$10)-$P$7/(2*$G$13)*SIN($G$13*J$10))+$I$14*SIN($B$14*PI()*$E14)*(COS($G$14*J$10)-$P$7/(2*$G$14)*SIN($G$14*J$10))+$I$15*SIN($B$15*PI()*$E14)*(COS($G$15*J$10)-$P$7/(2*$G$15)*SIN($G$15*J$10))+$I$16*SIN($B$16*PI()*$E14)*(COS($G$16*J$10)-$P$7/(2*$G$16)*SIN($G$16*J$10))+$I$17*SIN($B$17*PI()*$E14)*(COS($G$17*J$10)-$P$7/(2*$G$17)*SIN($G$17*J$10))+$I$18*SIN($B$18*PI()*$E14)*(COS($G$18*J$10)-$P$7/(2*$G$18)*SIN($G$18*J$10))+$I$19*SIN($B$19*PI()*$E14)*(COS($G$19*J$10)-$P$7/(2*$G$19)*SIN($G$19*J$10))+$I$20*SIN($B$20*PI()*$E14)*(COS($G$20*J$10)-$P$7/(2*$G$20)*SIN($G23*J$10))+$I$21*SIN($B$21*PI()*$E14)*(COS($G$21*J$10)-$P$7/(2*$G$21)*SIN($G$21*J$10))+$I$22*SIN($B$22*PI()*$E14)*(COS($G$22*J$10)-$P$7/(2*$G$22)*SIN($G$22*J$10))+$I$23*SIN($B$23*PI()*$E14)*(COS($G$23*J$10)-$P$7/(2*$G$23)*SIN($G$23*J$10))+$I$24*SIN($B$24*PI()*$E14)*(COS($G$24*J$10)-$P$7/(2*$G$24)*SIN($G$24*J$10))+$I$25*SIN($B$25*PI()*$E14)*(COS($G$25*J$10)-$P$7/(2*$G$25)*SIN($G$25*J$10))+$I$26*SIN($B$26*PI()*$E14)*(COS($G$26*J$10)-$P$7/(2*$G$26)*SIN($G$26*J$10))+$I$27*SIN($B$27*PI()*$E14)*(COS($G$27*J$10)-$P$7/(2*$G$27)*SIN($G$27*J$10))+$I$28*SIN($B$28*PI()*$E14)*(COS($G$28*J$10)-$P$7/(2*$G$28)*SIN($G$28*J$10))+$I$29*SIN($B$29*PI()*$E14)*(COS($G$29*J$10)-$P$7/(2*$G$29)*SIN($G$29*J$10))+$I$30*SIN($B$30*PI()*$E14)*(COS($G$30*J$10)-$P$7/(2*$G$30)*SIN($G$30*J$10))+$I$31*SIN($B$31*PI()*$E14)*(COS($G$31*J$10)-$P$7/(2*$G$31)*SIN($G$31*J$10))+$I$32*SIN($B$32*PI()*$E14)*(COS($G$32*J$10)-$P$7/(2*$G$32)*SIN($G$32*J$10))+$I$33*SIN($B$33*PI()*$E14)*(COS($G$33*J$10)-$P$7/(2*$G$33)*SIN($G$33*J$10))+$I$34*SIN($B$34*PI()*$E14)*(COS($G$34*J$10)-$P$7/(2*$G$34)*SIN($G$34*J$10))))</f>
        <v>0.37500000000000006</v>
      </c>
      <c r="K14" s="26">
        <f t="shared" ref="K14:R14" si="19">(2.71818^($P$7*K$10)*($I$11*SIN($B$11*PI()*$E14)*(COS($G$11*K$10)-$P$7/(2*$G$11)*SIN($G$11*K$10))+$I$12*SIN($B$12*PI()*$E14)*(COS($G$12*K$10)-$P$7/(2*$G$12)*SIN($G$12*K$10))+$I$13*SIN($B$13*PI()*$E14)*(COS($G$13*K$10)-$P$7/(2*$G$13)*SIN($G$13*K$10))+$I$14*SIN($B$14*PI()*$E14)*(COS($G$14*K$10)-$P$7/(2*$G$14)*SIN($G$14*K$10))+$I$15*SIN($B$15*PI()*$E14)*(COS($G$15*K$10)-$P$7/(2*$G$15)*SIN($G$15*K$10))+$I$16*SIN($B$16*PI()*$E14)*(COS($G$16*K$10)-$P$7/(2*$G$16)*SIN($G$16*K$10))+$I$17*SIN($B$17*PI()*$E14)*(COS($G$17*K$10)-$P$7/(2*$G$17)*SIN($G$17*K$10))+$I$18*SIN($B$18*PI()*$E14)*(COS($G$18*K$10)-$P$7/(2*$G$18)*SIN($G$18*K$10))+$I$19*SIN($B$19*PI()*$E14)*(COS($G$19*K$10)-$P$7/(2*$G$19)*SIN($G$19*K$10))+$I$20*SIN($B$20*PI()*$E14)*(COS($G$20*K$10)-$P$7/(2*$G$20)*SIN($G23*K$10))+$I$21*SIN($B$21*PI()*$E14)*(COS($G$21*K$10)-$P$7/(2*$G$21)*SIN($G$21*K$10))+$I$22*SIN($B$22*PI()*$E14)*(COS($G$22*K$10)-$P$7/(2*$G$22)*SIN($G$22*K$10))+$I$23*SIN($B$23*PI()*$E14)*(COS($G$23*K$10)-$P$7/(2*$G$23)*SIN($G$23*K$10))+$I$24*SIN($B$24*PI()*$E14)*(COS($G$24*K$10)-$P$7/(2*$G$24)*SIN($G$24*K$10))+$I$25*SIN($B$25*PI()*$E14)*(COS($G$25*K$10)-$P$7/(2*$G$25)*SIN($G$25*K$10))+$I$26*SIN($B$26*PI()*$E14)*(COS($G$26*K$10)-$P$7/(2*$G$26)*SIN($G$26*K$10))+$I$27*SIN($B$27*PI()*$E14)*(COS($G$27*K$10)-$P$7/(2*$G$27)*SIN($G$27*K$10))+$I$28*SIN($B$28*PI()*$E14)*(COS($G$28*K$10)-$P$7/(2*$G$28)*SIN($G$28*K$10))+$I$29*SIN($B$29*PI()*$E14)*(COS($G$29*K$10)-$P$7/(2*$G$29)*SIN($G$29*K$10))+$I$30*SIN($B$30*PI()*$E14)*(COS($G$30*K$10)-$P$7/(2*$G$30)*SIN($G$30*K$10))+$I$31*SIN($B$31*PI()*$E14)*(COS($G$31*K$10)-$P$7/(2*$G$31)*SIN($G$31*K$10))+$I$32*SIN($B$32*PI()*$E14)*(COS($G$32*K$10)-$P$7/(2*$G$32)*SIN($G$32*K$10))+$I$33*SIN($B$33*PI()*$E14)*(COS($G$33*K$10)-$P$7/(2*$G$33)*SIN($G$33*K$10))+$I$34*SIN($B$34*PI()*$E14)*(COS($G$34*K$10)-$P$7/(2*$G$34)*SIN($G$34*K$10))))</f>
        <v>0.28089922894171682</v>
      </c>
      <c r="L14" s="26">
        <f t="shared" si="19"/>
        <v>-0.18102983401653799</v>
      </c>
      <c r="M14" s="26">
        <f t="shared" si="19"/>
        <v>-0.17980841476079529</v>
      </c>
      <c r="N14" s="26">
        <f t="shared" si="19"/>
        <v>-0.17875965952224129</v>
      </c>
      <c r="O14" s="26">
        <f t="shared" si="19"/>
        <v>-0.17772298200799247</v>
      </c>
      <c r="P14" s="26">
        <f t="shared" si="19"/>
        <v>-0.17625378639119194</v>
      </c>
      <c r="Q14" s="26">
        <f t="shared" si="19"/>
        <v>0.25139530572611013</v>
      </c>
      <c r="R14" s="26">
        <f t="shared" si="19"/>
        <v>0.3408583979608909</v>
      </c>
      <c r="S14" s="26">
        <f t="shared" ref="S14:T14" si="20">(2.71818^($P$7*S$10)*($I$11*SIN($B$11*PI()*$E14)*(COS($G$11*S$10)-$P$7/(2*$G$11)*SIN($G$11*S$10))+$I$12*SIN($B$12*PI()*$E14)*(COS($G$12*S$10)-$P$7/(2*$G$12)*SIN($G$12*S$10))+$I$13*SIN($B$13*PI()*$E14)*(COS($G$13*S$10)-$P$7/(2*$G$13)*SIN($G$13*S$10))+$I$14*SIN($B$14*PI()*$E14)*(COS($G$14*S$10)-$P$7/(2*$G$14)*SIN($G$14*S$10))+$I$15*SIN($B$15*PI()*$E14)*(COS($G$15*S$10)-$P$7/(2*$G$15)*SIN($G$15*S$10))+$I$16*SIN($B$16*PI()*$E14)*(COS($G$16*S$10)-$P$7/(2*$G$16)*SIN($G$16*S$10))+$I$17*SIN($B$17*PI()*$E14)*(COS($G$17*S$10)-$P$7/(2*$G$17)*SIN($G$17*S$10))+$I$18*SIN($B$18*PI()*$E14)*(COS($G$18*S$10)-$P$7/(2*$G$18)*SIN($G$18*S$10))+$I$19*SIN($B$19*PI()*$E14)*(COS($G$19*S$10)-$P$7/(2*$G$19)*SIN($G$19*S$10))+$I$20*SIN($B$20*PI()*$E14)*(COS($G$20*S$10)-$P$7/(2*$G$20)*SIN($G23*S$10))+$I$21*SIN($B$21*PI()*$E14)*(COS($G$21*S$10)-$P$7/(2*$G$21)*SIN($G$21*S$10))+$I$22*SIN($B$22*PI()*$E14)*(COS($G$22*S$10)-$P$7/(2*$G$22)*SIN($G$22*S$10))+$I$23*SIN($B$23*PI()*$E14)*(COS($G$23*S$10)-$P$7/(2*$G$23)*SIN($G$23*S$10))+$I$24*SIN($B$24*PI()*$E14)*(COS($G$24*S$10)-$P$7/(2*$G$24)*SIN($G$24*S$10))+$I$25*SIN($B$25*PI()*$E14)*(COS($G$25*S$10)-$P$7/(2*$G$25)*SIN($G$25*S$10))+$I$26*SIN($B$26*PI()*$E14)*(COS($G$26*S$10)-$P$7/(2*$G$26)*SIN($G$26*S$10))+$I$27*SIN($B$27*PI()*$E14)*(COS($G$27*S$10)-$P$7/(2*$G$27)*SIN($G$27*S$10))+$I$28*SIN($B$28*PI()*$E14)*(COS($G$28*S$10)-$P$7/(2*$G$28)*SIN($G$28*S$10))+$I$29*SIN($B$29*PI()*$E14)*(COS($G$29*S$10)-$P$7/(2*$G$29)*SIN($G$29*S$10))+$I$30*SIN($B$30*PI()*$E14)*(COS($G$30*S$10)-$P$7/(2*$G$30)*SIN($G$30*S$10))+$I$31*SIN($B$31*PI()*$E14)*(COS($G$31*S$10)-$P$7/(2*$G$31)*SIN($G$31*S$10))+$I$32*SIN($B$32*PI()*$E14)*(COS($G$32*S$10)-$P$7/(2*$G$32)*SIN($G$32*S$10))+$I$33*SIN($B$33*PI()*$E14)*(COS($G$33*S$10)-$P$7/(2*$G$33)*SIN($G$33*S$10))+$I$34*SIN($B$34*PI()*$E14)*(COS($G$34*S$10)-$P$7/(2*$G$34)*SIN($G$34*S$10))))</f>
        <v>0.26129500985402609</v>
      </c>
      <c r="T14" s="26">
        <f t="shared" si="20"/>
        <v>-0.16509404459656329</v>
      </c>
      <c r="U14" s="26">
        <f t="shared" ref="U14:AM14" si="21">(2.71818^($P$7*U$10)*($I$11*SIN($B$11*PI()*$E14)*(COS($G$11*U$10)-$P$7/(2*$G$11)*SIN($G$11*U$10))+$I$12*SIN($B$12*PI()*$E14)*(COS($G$12*U$10)-$P$7/(2*$G$12)*SIN($G$12*U$10))+$I$13*SIN($B$13*PI()*$E14)*(COS($G$13*U$10)-$P$7/(2*$G$13)*SIN($G$13*U$10))+$I$14*SIN($B$14*PI()*$E14)*(COS($G$14*U$10)-$P$7/(2*$G$14)*SIN($G$14*U$10))+$I$15*SIN($B$15*PI()*$E14)*(COS($G$15*U$10)-$P$7/(2*$G$15)*SIN($G$15*U$10))+$I$16*SIN($B$16*PI()*$E14)*(COS($G$16*U$10)-$P$7/(2*$G$16)*SIN($G$16*U$10))+$I$17*SIN($B$17*PI()*$E14)*(COS($G$17*U$10)-$P$7/(2*$G$17)*SIN($G$17*U$10))+$I$18*SIN($B$18*PI()*$E14)*(COS($G$18*U$10)-$P$7/(2*$G$18)*SIN($G$18*U$10))+$I$19*SIN($B$19*PI()*$E14)*(COS($G$19*U$10)-$P$7/(2*$G$19)*SIN($G$19*U$10))+$I$20*SIN($B$20*PI()*$E14)*(COS($G$20*U$10)-$P$7/(2*$G$20)*SIN($G23*U$10))+$I$21*SIN($B$21*PI()*$E14)*(COS($G$21*U$10)-$P$7/(2*$G$21)*SIN($G$21*U$10))+$I$22*SIN($B$22*PI()*$E14)*(COS($G$22*U$10)-$P$7/(2*$G$22)*SIN($G$22*U$10))+$I$23*SIN($B$23*PI()*$E14)*(COS($G$23*U$10)-$P$7/(2*$G$23)*SIN($G$23*U$10))+$I$24*SIN($B$24*PI()*$E14)*(COS($G$24*U$10)-$P$7/(2*$G$24)*SIN($G$24*U$10))+$I$25*SIN($B$25*PI()*$E14)*(COS($G$25*U$10)-$P$7/(2*$G$25)*SIN($G$25*U$10))+$I$26*SIN($B$26*PI()*$E14)*(COS($G$26*U$10)-$P$7/(2*$G$26)*SIN($G$26*U$10))+$I$27*SIN($B$27*PI()*$E14)*(COS($G$27*U$10)-$P$7/(2*$G$27)*SIN($G$27*U$10))+$I$28*SIN($B$28*PI()*$E14)*(COS($G$28*U$10)-$P$7/(2*$G$28)*SIN($G$28*U$10))+$I$29*SIN($B$29*PI()*$E14)*(COS($G$29*U$10)-$P$7/(2*$G$29)*SIN($G$29*U$10))+$I$30*SIN($B$30*PI()*$E14)*(COS($G$30*U$10)-$P$7/(2*$G$30)*SIN($G$30*U$10))+$I$31*SIN($B$31*PI()*$E14)*(COS($G$31*U$10)-$P$7/(2*$G$31)*SIN($G$31*U$10))+$I$32*SIN($B$32*PI()*$E14)*(COS($G$32*U$10)-$P$7/(2*$G$32)*SIN($G$32*U$10))+$I$33*SIN($B$33*PI()*$E14)*(COS($G$33*U$10)-$P$7/(2*$G$33)*SIN($G$33*U$10))+$I$34*SIN($B$34*PI()*$E14)*(COS($G$34*U$10)-$P$7/(2*$G$34)*SIN($G$34*U$10))))</f>
        <v>-0.16339621308492228</v>
      </c>
      <c r="V14" s="26">
        <f t="shared" si="21"/>
        <v>-0.16248142288365508</v>
      </c>
      <c r="W14" s="26">
        <f t="shared" si="21"/>
        <v>-0.16158166787086403</v>
      </c>
      <c r="X14" s="26">
        <f t="shared" si="21"/>
        <v>-0.15980608425059536</v>
      </c>
      <c r="Y14" s="26">
        <f t="shared" si="21"/>
        <v>0.22307344148283587</v>
      </c>
      <c r="Z14" s="26">
        <f t="shared" si="21"/>
        <v>0.30982844277802513</v>
      </c>
      <c r="AA14" s="26">
        <f t="shared" si="21"/>
        <v>0.24295556484292083</v>
      </c>
      <c r="AB14" s="26">
        <f t="shared" si="21"/>
        <v>-0.15059570890329899</v>
      </c>
      <c r="AC14" s="26">
        <f t="shared" si="21"/>
        <v>-0.14848000088678631</v>
      </c>
      <c r="AD14" s="26">
        <f t="shared" si="21"/>
        <v>-0.14768444571619943</v>
      </c>
      <c r="AE14" s="26">
        <f t="shared" si="21"/>
        <v>-0.14690834749443729</v>
      </c>
      <c r="AF14" s="26">
        <f t="shared" si="21"/>
        <v>-0.14496156060906379</v>
      </c>
      <c r="AG14" s="26">
        <f t="shared" si="21"/>
        <v>0.19791231351445082</v>
      </c>
      <c r="AH14" s="26">
        <f t="shared" si="21"/>
        <v>0.28162572356539478</v>
      </c>
      <c r="AI14" s="26">
        <f t="shared" si="21"/>
        <v>0.22578522884910879</v>
      </c>
      <c r="AJ14" s="26">
        <f t="shared" si="21"/>
        <v>-0.1373863244558047</v>
      </c>
      <c r="AK14" s="26">
        <f t="shared" si="21"/>
        <v>-0.13492224759850216</v>
      </c>
      <c r="AL14" s="26">
        <f t="shared" si="21"/>
        <v>-0.13423397789035049</v>
      </c>
      <c r="AM14" s="26">
        <f t="shared" si="21"/>
        <v>-0.13357031682594048</v>
      </c>
      <c r="AN14" s="27">
        <f t="shared" si="11"/>
        <v>-5.0500793868263371E-5</v>
      </c>
    </row>
    <row r="15" spans="2:41" s="30" customFormat="1" ht="15.75" x14ac:dyDescent="0.3">
      <c r="B15" s="21">
        <v>5</v>
      </c>
      <c r="C15" s="22">
        <f t="shared" si="12"/>
        <v>0.16666666666666666</v>
      </c>
      <c r="D15" s="29">
        <v>5.0000000000000001E-4</v>
      </c>
      <c r="E15" s="24">
        <f t="shared" si="5"/>
        <v>0.16666666666666666</v>
      </c>
      <c r="F15" s="24">
        <f t="shared" si="1"/>
        <v>0.5</v>
      </c>
      <c r="G15" s="43">
        <f t="shared" si="6"/>
        <v>300.0746855674339</v>
      </c>
      <c r="H15" s="21" t="s">
        <v>38</v>
      </c>
      <c r="I15" s="25">
        <f t="shared" si="13"/>
        <v>-3.2741025074401485E-2</v>
      </c>
      <c r="J15" s="44">
        <f t="shared" ref="J15" si="22">(2.71818^($P$7*J$10)*($I$11*SIN($B$11*PI()*$E15)*(COS($G$11*J$10)-$P$7/(2*$G$11)*SIN($G$11*J$10))+$I$12*SIN($B$12*PI()*$E15)*(COS($G$12*J$10)-$P$7/(2*$G$12)*SIN($G$12*J$10))+$I$13*SIN($B$13*PI()*$E15)*(COS($G$13*J$10)-$P$7/(2*$G$13)*SIN($G$13*J$10))+$I$14*SIN($B$14*PI()*$E15)*(COS($G$14*J$10)-$P$7/(2*$G$14)*SIN($G$14*J$10))+$I$15*SIN($B$15*PI()*$E15)*(COS($G$15*J$10)-$P$7/(2*$G$15)*SIN($G$15*J$10))+$I$16*SIN($B$16*PI()*$E15)*(COS($G$16*J$10)-$P$7/(2*$G$16)*SIN($G$16*J$10))+$I$17*SIN($B$17*PI()*$E15)*(COS($G$17*J$10)-$P$7/(2*$G$17)*SIN($G$17*J$10))+$I$18*SIN($B$18*PI()*$E15)*(COS($G$18*J$10)-$P$7/(2*$G$18)*SIN($G$18*J$10))+$I$19*SIN($B$19*PI()*$E15)*(COS($G$19*J$10)-$P$7/(2*$G$19)*SIN($G$19*J$10))+$I$20*SIN($B$20*PI()*$E15)*(COS($G$20*J$10)-$P$7/(2*$G$20)*SIN($G24*J$10))+$I$21*SIN($B$21*PI()*$E15)*(COS($G$21*J$10)-$P$7/(2*$G$21)*SIN($G$21*J$10))+$I$22*SIN($B$22*PI()*$E15)*(COS($G$22*J$10)-$P$7/(2*$G$22)*SIN($G$22*J$10))+$I$23*SIN($B$23*PI()*$E15)*(COS($G$23*J$10)-$P$7/(2*$G$23)*SIN($G$23*J$10))+$I$24*SIN($B$24*PI()*$E15)*(COS($G$24*J$10)-$P$7/(2*$G$24)*SIN($G$24*J$10))+$I$25*SIN($B$25*PI()*$E15)*(COS($G$25*J$10)-$P$7/(2*$G$25)*SIN($G$25*J$10))+$I$26*SIN($B$26*PI()*$E15)*(COS($G$26*J$10)-$P$7/(2*$G$26)*SIN($G$26*J$10))+$I$27*SIN($B$27*PI()*$E15)*(COS($G$27*J$10)-$P$7/(2*$G$27)*SIN($G$27*J$10))+$I$28*SIN($B$28*PI()*$E15)*(COS($G$28*J$10)-$P$7/(2*$G$28)*SIN($G$28*J$10))+$I$29*SIN($B$29*PI()*$E15)*(COS($G$29*J$10)-$P$7/(2*$G$29)*SIN($G$29*J$10))+$I$30*SIN($B$30*PI()*$E15)*(COS($G$30*J$10)-$P$7/(2*$G$30)*SIN($G$30*J$10))+$I$31*SIN($B$31*PI()*$E15)*(COS($G$31*J$10)-$P$7/(2*$G$31)*SIN($G$31*J$10))+$I$32*SIN($B$32*PI()*$E15)*(COS($G$32*J$10)-$P$7/(2*$G$32)*SIN($G$32*J$10))+$I$33*SIN($B$33*PI()*$E15)*(COS($G$33*J$10)-$P$7/(2*$G$33)*SIN($G$33*J$10))+$I$34*SIN($B$34*PI()*$E15)*(COS($G$34*J$10)-$P$7/(2*$G$34)*SIN($G$34*J$10))))</f>
        <v>0.5</v>
      </c>
      <c r="K15" s="26">
        <f t="shared" ref="K15:R15" si="23">(2.71818^($P$7*K$10)*($I$11*SIN($B$11*PI()*$E15)*(COS($G$11*K$10)-$P$7/(2*$G$11)*SIN($G$11*K$10))+$I$12*SIN($B$12*PI()*$E15)*(COS($G$12*K$10)-$P$7/(2*$G$12)*SIN($G$12*K$10))+$I$13*SIN($B$13*PI()*$E15)*(COS($G$13*K$10)-$P$7/(2*$G$13)*SIN($G$13*K$10))+$I$14*SIN($B$14*PI()*$E15)*(COS($G$14*K$10)-$P$7/(2*$G$14)*SIN($G$14*K$10))+$I$15*SIN($B$15*PI()*$E15)*(COS($G$15*K$10)-$P$7/(2*$G$15)*SIN($G$15*K$10))+$I$16*SIN($B$16*PI()*$E15)*(COS($G$16*K$10)-$P$7/(2*$G$16)*SIN($G$16*K$10))+$I$17*SIN($B$17*PI()*$E15)*(COS($G$17*K$10)-$P$7/(2*$G$17)*SIN($G$17*K$10))+$I$18*SIN($B$18*PI()*$E15)*(COS($G$18*K$10)-$P$7/(2*$G$18)*SIN($G$18*K$10))+$I$19*SIN($B$19*PI()*$E15)*(COS($G$19*K$10)-$P$7/(2*$G$19)*SIN($G$19*K$10))+$I$20*SIN($B$20*PI()*$E15)*(COS($G$20*K$10)-$P$7/(2*$G$20)*SIN($G24*K$10))+$I$21*SIN($B$21*PI()*$E15)*(COS($G$21*K$10)-$P$7/(2*$G$21)*SIN($G$21*K$10))+$I$22*SIN($B$22*PI()*$E15)*(COS($G$22*K$10)-$P$7/(2*$G$22)*SIN($G$22*K$10))+$I$23*SIN($B$23*PI()*$E15)*(COS($G$23*K$10)-$P$7/(2*$G$23)*SIN($G$23*K$10))+$I$24*SIN($B$24*PI()*$E15)*(COS($G$24*K$10)-$P$7/(2*$G$24)*SIN($G$24*K$10))+$I$25*SIN($B$25*PI()*$E15)*(COS($G$25*K$10)-$P$7/(2*$G$25)*SIN($G$25*K$10))+$I$26*SIN($B$26*PI()*$E15)*(COS($G$26*K$10)-$P$7/(2*$G$26)*SIN($G$26*K$10))+$I$27*SIN($B$27*PI()*$E15)*(COS($G$27*K$10)-$P$7/(2*$G$27)*SIN($G$27*K$10))+$I$28*SIN($B$28*PI()*$E15)*(COS($G$28*K$10)-$P$7/(2*$G$28)*SIN($G$28*K$10))+$I$29*SIN($B$29*PI()*$E15)*(COS($G$29*K$10)-$P$7/(2*$G$29)*SIN($G$29*K$10))+$I$30*SIN($B$30*PI()*$E15)*(COS($G$30*K$10)-$P$7/(2*$G$30)*SIN($G$30*K$10))+$I$31*SIN($B$31*PI()*$E15)*(COS($G$31*K$10)-$P$7/(2*$G$31)*SIN($G$31*K$10))+$I$32*SIN($B$32*PI()*$E15)*(COS($G$32*K$10)-$P$7/(2*$G$32)*SIN($G$32*K$10))+$I$33*SIN($B$33*PI()*$E15)*(COS($G$33*K$10)-$P$7/(2*$G$33)*SIN($G$33*K$10))+$I$34*SIN($B$34*PI()*$E15)*(COS($G$34*K$10)-$P$7/(2*$G$34)*SIN($G$34*K$10))))</f>
        <v>0.3121129681484095</v>
      </c>
      <c r="L15" s="26">
        <f t="shared" si="23"/>
        <v>-0.24052637317240036</v>
      </c>
      <c r="M15" s="26">
        <f t="shared" si="23"/>
        <v>-0.23967207071326271</v>
      </c>
      <c r="N15" s="26">
        <f t="shared" si="23"/>
        <v>-0.23834656804932111</v>
      </c>
      <c r="O15" s="26">
        <f t="shared" si="23"/>
        <v>-0.23707310326942219</v>
      </c>
      <c r="P15" s="26">
        <f t="shared" si="23"/>
        <v>-0.23726069110671805</v>
      </c>
      <c r="Q15" s="26">
        <f t="shared" si="23"/>
        <v>0.28122422265435454</v>
      </c>
      <c r="R15" s="26">
        <f t="shared" si="23"/>
        <v>0.45446650752236928</v>
      </c>
      <c r="S15" s="26">
        <f t="shared" ref="S15:T15" si="24">(2.71818^($P$7*S$10)*($I$11*SIN($B$11*PI()*$E15)*(COS($G$11*S$10)-$P$7/(2*$G$11)*SIN($G$11*S$10))+$I$12*SIN($B$12*PI()*$E15)*(COS($G$12*S$10)-$P$7/(2*$G$12)*SIN($G$12*S$10))+$I$13*SIN($B$13*PI()*$E15)*(COS($G$13*S$10)-$P$7/(2*$G$13)*SIN($G$13*S$10))+$I$14*SIN($B$14*PI()*$E15)*(COS($G$14*S$10)-$P$7/(2*$G$14)*SIN($G$14*S$10))+$I$15*SIN($B$15*PI()*$E15)*(COS($G$15*S$10)-$P$7/(2*$G$15)*SIN($G$15*S$10))+$I$16*SIN($B$16*PI()*$E15)*(COS($G$16*S$10)-$P$7/(2*$G$16)*SIN($G$16*S$10))+$I$17*SIN($B$17*PI()*$E15)*(COS($G$17*S$10)-$P$7/(2*$G$17)*SIN($G$17*S$10))+$I$18*SIN($B$18*PI()*$E15)*(COS($G$18*S$10)-$P$7/(2*$G$18)*SIN($G$18*S$10))+$I$19*SIN($B$19*PI()*$E15)*(COS($G$19*S$10)-$P$7/(2*$G$19)*SIN($G$19*S$10))+$I$20*SIN($B$20*PI()*$E15)*(COS($G$20*S$10)-$P$7/(2*$G$20)*SIN($G24*S$10))+$I$21*SIN($B$21*PI()*$E15)*(COS($G$21*S$10)-$P$7/(2*$G$21)*SIN($G$21*S$10))+$I$22*SIN($B$22*PI()*$E15)*(COS($G$22*S$10)-$P$7/(2*$G$22)*SIN($G$22*S$10))+$I$23*SIN($B$23*PI()*$E15)*(COS($G$23*S$10)-$P$7/(2*$G$23)*SIN($G$23*S$10))+$I$24*SIN($B$24*PI()*$E15)*(COS($G$24*S$10)-$P$7/(2*$G$24)*SIN($G$24*S$10))+$I$25*SIN($B$25*PI()*$E15)*(COS($G$25*S$10)-$P$7/(2*$G$25)*SIN($G$25*S$10))+$I$26*SIN($B$26*PI()*$E15)*(COS($G$26*S$10)-$P$7/(2*$G$26)*SIN($G$26*S$10))+$I$27*SIN($B$27*PI()*$E15)*(COS($G$27*S$10)-$P$7/(2*$G$27)*SIN($G$27*S$10))+$I$28*SIN($B$28*PI()*$E15)*(COS($G$28*S$10)-$P$7/(2*$G$28)*SIN($G$28*S$10))+$I$29*SIN($B$29*PI()*$E15)*(COS($G$29*S$10)-$P$7/(2*$G$29)*SIN($G$29*S$10))+$I$30*SIN($B$30*PI()*$E15)*(COS($G$30*S$10)-$P$7/(2*$G$30)*SIN($G$30*S$10))+$I$31*SIN($B$31*PI()*$E15)*(COS($G$31*S$10)-$P$7/(2*$G$31)*SIN($G$31*S$10))+$I$32*SIN($B$32*PI()*$E15)*(COS($G$32*S$10)-$P$7/(2*$G$32)*SIN($G$32*S$10))+$I$33*SIN($B$33*PI()*$E15)*(COS($G$33*S$10)-$P$7/(2*$G$33)*SIN($G$33*S$10))+$I$34*SIN($B$34*PI()*$E15)*(COS($G$34*S$10)-$P$7/(2*$G$34)*SIN($G$34*S$10))))</f>
        <v>0.28775991293200698</v>
      </c>
      <c r="T15" s="26">
        <f t="shared" si="24"/>
        <v>-0.21601256618106837</v>
      </c>
      <c r="U15" s="26">
        <f t="shared" ref="U15:AM15" si="25">(2.71818^($P$7*U$10)*($I$11*SIN($B$11*PI()*$E15)*(COS($G$11*U$10)-$P$7/(2*$G$11)*SIN($G$11*U$10))+$I$12*SIN($B$12*PI()*$E15)*(COS($G$12*U$10)-$P$7/(2*$G$12)*SIN($G$12*U$10))+$I$13*SIN($B$13*PI()*$E15)*(COS($G$13*U$10)-$P$7/(2*$G$13)*SIN($G$13*U$10))+$I$14*SIN($B$14*PI()*$E15)*(COS($G$14*U$10)-$P$7/(2*$G$14)*SIN($G$14*U$10))+$I$15*SIN($B$15*PI()*$E15)*(COS($G$15*U$10)-$P$7/(2*$G$15)*SIN($G$15*U$10))+$I$16*SIN($B$16*PI()*$E15)*(COS($G$16*U$10)-$P$7/(2*$G$16)*SIN($G$16*U$10))+$I$17*SIN($B$17*PI()*$E15)*(COS($G$17*U$10)-$P$7/(2*$G$17)*SIN($G$17*U$10))+$I$18*SIN($B$18*PI()*$E15)*(COS($G$18*U$10)-$P$7/(2*$G$18)*SIN($G$18*U$10))+$I$19*SIN($B$19*PI()*$E15)*(COS($G$19*U$10)-$P$7/(2*$G$19)*SIN($G$19*U$10))+$I$20*SIN($B$20*PI()*$E15)*(COS($G$20*U$10)-$P$7/(2*$G$20)*SIN($G24*U$10))+$I$21*SIN($B$21*PI()*$E15)*(COS($G$21*U$10)-$P$7/(2*$G$21)*SIN($G$21*U$10))+$I$22*SIN($B$22*PI()*$E15)*(COS($G$22*U$10)-$P$7/(2*$G$22)*SIN($G$22*U$10))+$I$23*SIN($B$23*PI()*$E15)*(COS($G$23*U$10)-$P$7/(2*$G$23)*SIN($G$23*U$10))+$I$24*SIN($B$24*PI()*$E15)*(COS($G$24*U$10)-$P$7/(2*$G$24)*SIN($G$24*U$10))+$I$25*SIN($B$25*PI()*$E15)*(COS($G$25*U$10)-$P$7/(2*$G$25)*SIN($G$25*U$10))+$I$26*SIN($B$26*PI()*$E15)*(COS($G$26*U$10)-$P$7/(2*$G$26)*SIN($G$26*U$10))+$I$27*SIN($B$27*PI()*$E15)*(COS($G$27*U$10)-$P$7/(2*$G$27)*SIN($G$27*U$10))+$I$28*SIN($B$28*PI()*$E15)*(COS($G$28*U$10)-$P$7/(2*$G$28)*SIN($G$28*U$10))+$I$29*SIN($B$29*PI()*$E15)*(COS($G$29*U$10)-$P$7/(2*$G$29)*SIN($G$29*U$10))+$I$30*SIN($B$30*PI()*$E15)*(COS($G$30*U$10)-$P$7/(2*$G$30)*SIN($G$30*U$10))+$I$31*SIN($B$31*PI()*$E15)*(COS($G$31*U$10)-$P$7/(2*$G$31)*SIN($G$31*U$10))+$I$32*SIN($B$32*PI()*$E15)*(COS($G$32*U$10)-$P$7/(2*$G$32)*SIN($G$32*U$10))+$I$33*SIN($B$33*PI()*$E15)*(COS($G$33*U$10)-$P$7/(2*$G$33)*SIN($G$33*U$10))+$I$34*SIN($B$34*PI()*$E15)*(COS($G$34*U$10)-$P$7/(2*$G$34)*SIN($G$34*U$10))))</f>
        <v>-0.21764274318473226</v>
      </c>
      <c r="V15" s="26">
        <f t="shared" si="25"/>
        <v>-0.2166415031628382</v>
      </c>
      <c r="W15" s="26">
        <f t="shared" si="25"/>
        <v>-0.21567933852941307</v>
      </c>
      <c r="X15" s="26">
        <f t="shared" si="25"/>
        <v>-0.21749944518419767</v>
      </c>
      <c r="Y15" s="26">
        <f t="shared" si="25"/>
        <v>0.25177519484515543</v>
      </c>
      <c r="Z15" s="26">
        <f t="shared" si="25"/>
        <v>0.41306384938876539</v>
      </c>
      <c r="AA15" s="26">
        <f t="shared" si="25"/>
        <v>0.26525377021608887</v>
      </c>
      <c r="AB15" s="26">
        <f t="shared" si="25"/>
        <v>-0.1936531667674202</v>
      </c>
      <c r="AC15" s="26">
        <f t="shared" si="25"/>
        <v>-0.19763639353034634</v>
      </c>
      <c r="AD15" s="26">
        <f t="shared" si="25"/>
        <v>-0.19691001560812213</v>
      </c>
      <c r="AE15" s="26">
        <f t="shared" si="25"/>
        <v>-0.19620841555692164</v>
      </c>
      <c r="AF15" s="26">
        <f t="shared" si="25"/>
        <v>-0.19908450718156345</v>
      </c>
      <c r="AG15" s="26">
        <f t="shared" si="25"/>
        <v>0.22530559101512437</v>
      </c>
      <c r="AH15" s="26">
        <f t="shared" si="25"/>
        <v>0.37541960064733165</v>
      </c>
      <c r="AI15" s="26">
        <f t="shared" si="25"/>
        <v>0.24447820455979638</v>
      </c>
      <c r="AJ15" s="26">
        <f t="shared" si="25"/>
        <v>-0.17328978759084568</v>
      </c>
      <c r="AK15" s="26">
        <f t="shared" si="25"/>
        <v>-0.17946941012609027</v>
      </c>
      <c r="AL15" s="26">
        <f t="shared" si="25"/>
        <v>-0.17897301294996548</v>
      </c>
      <c r="AM15" s="26">
        <f t="shared" si="25"/>
        <v>-0.1784867962687513</v>
      </c>
      <c r="AN15" s="27">
        <f t="shared" si="11"/>
        <v>-3.2741025074401482E-5</v>
      </c>
    </row>
    <row r="16" spans="2:41" ht="15.75" x14ac:dyDescent="0.3">
      <c r="B16" s="28">
        <v>6</v>
      </c>
      <c r="C16" s="22">
        <f t="shared" si="12"/>
        <v>0.20833333333333334</v>
      </c>
      <c r="D16" s="29">
        <v>6.2500000000000001E-4</v>
      </c>
      <c r="E16" s="24">
        <f t="shared" si="5"/>
        <v>0.20833333333333334</v>
      </c>
      <c r="F16" s="24">
        <f t="shared" si="1"/>
        <v>0.625</v>
      </c>
      <c r="G16" s="43">
        <f t="shared" si="6"/>
        <v>360.09013123570662</v>
      </c>
      <c r="H16" s="8" t="s">
        <v>39</v>
      </c>
      <c r="I16" s="25">
        <f t="shared" si="13"/>
        <v>1.2258712563569435E-16</v>
      </c>
      <c r="J16" s="44">
        <f t="shared" ref="J16" si="26">(2.71818^($P$7*J$10)*($I$11*SIN($B$11*PI()*$E16)*(COS($G$11*J$10)-$P$7/(2*$G$11)*SIN($G$11*J$10))+$I$12*SIN($B$12*PI()*$E16)*(COS($G$12*J$10)-$P$7/(2*$G$12)*SIN($G$12*J$10))+$I$13*SIN($B$13*PI()*$E16)*(COS($G$13*J$10)-$P$7/(2*$G$13)*SIN($G$13*J$10))+$I$14*SIN($B$14*PI()*$E16)*(COS($G$14*J$10)-$P$7/(2*$G$14)*SIN($G$14*J$10))+$I$15*SIN($B$15*PI()*$E16)*(COS($G$15*J$10)-$P$7/(2*$G$15)*SIN($G$15*J$10))+$I$16*SIN($B$16*PI()*$E16)*(COS($G$16*J$10)-$P$7/(2*$G$16)*SIN($G$16*J$10))+$I$17*SIN($B$17*PI()*$E16)*(COS($G$17*J$10)-$P$7/(2*$G$17)*SIN($G$17*J$10))+$I$18*SIN($B$18*PI()*$E16)*(COS($G$18*J$10)-$P$7/(2*$G$18)*SIN($G$18*J$10))+$I$19*SIN($B$19*PI()*$E16)*(COS($G$19*J$10)-$P$7/(2*$G$19)*SIN($G$19*J$10))+$I$20*SIN($B$20*PI()*$E16)*(COS($G$20*J$10)-$P$7/(2*$G$20)*SIN($G25*J$10))+$I$21*SIN($B$21*PI()*$E16)*(COS($G$21*J$10)-$P$7/(2*$G$21)*SIN($G$21*J$10))+$I$22*SIN($B$22*PI()*$E16)*(COS($G$22*J$10)-$P$7/(2*$G$22)*SIN($G$22*J$10))+$I$23*SIN($B$23*PI()*$E16)*(COS($G$23*J$10)-$P$7/(2*$G$23)*SIN($G$23*J$10))+$I$24*SIN($B$24*PI()*$E16)*(COS($G$24*J$10)-$P$7/(2*$G$24)*SIN($G$24*J$10))+$I$25*SIN($B$25*PI()*$E16)*(COS($G$25*J$10)-$P$7/(2*$G$25)*SIN($G$25*J$10))+$I$26*SIN($B$26*PI()*$E16)*(COS($G$26*J$10)-$P$7/(2*$G$26)*SIN($G$26*J$10))+$I$27*SIN($B$27*PI()*$E16)*(COS($G$27*J$10)-$P$7/(2*$G$27)*SIN($G$27*J$10))+$I$28*SIN($B$28*PI()*$E16)*(COS($G$28*J$10)-$P$7/(2*$G$28)*SIN($G$28*J$10))+$I$29*SIN($B$29*PI()*$E16)*(COS($G$29*J$10)-$P$7/(2*$G$29)*SIN($G$29*J$10))+$I$30*SIN($B$30*PI()*$E16)*(COS($G$30*J$10)-$P$7/(2*$G$30)*SIN($G$30*J$10))+$I$31*SIN($B$31*PI()*$E16)*(COS($G$31*J$10)-$P$7/(2*$G$31)*SIN($G$31*J$10))+$I$32*SIN($B$32*PI()*$E16)*(COS($G$32*J$10)-$P$7/(2*$G$32)*SIN($G$32*J$10))+$I$33*SIN($B$33*PI()*$E16)*(COS($G$33*J$10)-$P$7/(2*$G$33)*SIN($G$33*J$10))+$I$34*SIN($B$34*PI()*$E16)*(COS($G$34*J$10)-$P$7/(2*$G$34)*SIN($G$34*J$10))))</f>
        <v>0.62499999999999956</v>
      </c>
      <c r="K16" s="26">
        <f t="shared" ref="K16:R16" si="27">(2.71818^($P$7*K$10)*($I$11*SIN($B$11*PI()*$E16)*(COS($G$11*K$10)-$P$7/(2*$G$11)*SIN($G$11*K$10))+$I$12*SIN($B$12*PI()*$E16)*(COS($G$12*K$10)-$P$7/(2*$G$12)*SIN($G$12*K$10))+$I$13*SIN($B$13*PI()*$E16)*(COS($G$13*K$10)-$P$7/(2*$G$13)*SIN($G$13*K$10))+$I$14*SIN($B$14*PI()*$E16)*(COS($G$14*K$10)-$P$7/(2*$G$14)*SIN($G$14*K$10))+$I$15*SIN($B$15*PI()*$E16)*(COS($G$15*K$10)-$P$7/(2*$G$15)*SIN($G$15*K$10))+$I$16*SIN($B$16*PI()*$E16)*(COS($G$16*K$10)-$P$7/(2*$G$16)*SIN($G$16*K$10))+$I$17*SIN($B$17*PI()*$E16)*(COS($G$17*K$10)-$P$7/(2*$G$17)*SIN($G$17*K$10))+$I$18*SIN($B$18*PI()*$E16)*(COS($G$18*K$10)-$P$7/(2*$G$18)*SIN($G$18*K$10))+$I$19*SIN($B$19*PI()*$E16)*(COS($G$19*K$10)-$P$7/(2*$G$19)*SIN($G$19*K$10))+$I$20*SIN($B$20*PI()*$E16)*(COS($G$20*K$10)-$P$7/(2*$G$20)*SIN($G25*K$10))+$I$21*SIN($B$21*PI()*$E16)*(COS($G$21*K$10)-$P$7/(2*$G$21)*SIN($G$21*K$10))+$I$22*SIN($B$22*PI()*$E16)*(COS($G$22*K$10)-$P$7/(2*$G$22)*SIN($G$22*K$10))+$I$23*SIN($B$23*PI()*$E16)*(COS($G$23*K$10)-$P$7/(2*$G$23)*SIN($G$23*K$10))+$I$24*SIN($B$24*PI()*$E16)*(COS($G$24*K$10)-$P$7/(2*$G$24)*SIN($G$24*K$10))+$I$25*SIN($B$25*PI()*$E16)*(COS($G$25*K$10)-$P$7/(2*$G$25)*SIN($G$25*K$10))+$I$26*SIN($B$26*PI()*$E16)*(COS($G$26*K$10)-$P$7/(2*$G$26)*SIN($G$26*K$10))+$I$27*SIN($B$27*PI()*$E16)*(COS($G$27*K$10)-$P$7/(2*$G$27)*SIN($G$27*K$10))+$I$28*SIN($B$28*PI()*$E16)*(COS($G$28*K$10)-$P$7/(2*$G$28)*SIN($G$28*K$10))+$I$29*SIN($B$29*PI()*$E16)*(COS($G$29*K$10)-$P$7/(2*$G$29)*SIN($G$29*K$10))+$I$30*SIN($B$30*PI()*$E16)*(COS($G$30*K$10)-$P$7/(2*$G$30)*SIN($G$30*K$10))+$I$31*SIN($B$31*PI()*$E16)*(COS($G$31*K$10)-$P$7/(2*$G$31)*SIN($G$31*K$10))+$I$32*SIN($B$32*PI()*$E16)*(COS($G$32*K$10)-$P$7/(2*$G$32)*SIN($G$32*K$10))+$I$33*SIN($B$33*PI()*$E16)*(COS($G$33*K$10)-$P$7/(2*$G$33)*SIN($G$33*K$10))+$I$34*SIN($B$34*PI()*$E16)*(COS($G$34*K$10)-$P$7/(2*$G$34)*SIN($G$34*K$10))))</f>
        <v>0.34371070946560095</v>
      </c>
      <c r="L16" s="26">
        <f t="shared" si="27"/>
        <v>-0.20836148430812712</v>
      </c>
      <c r="M16" s="26">
        <f t="shared" si="27"/>
        <v>-0.29969318848223581</v>
      </c>
      <c r="N16" s="26">
        <f t="shared" si="27"/>
        <v>-0.29793362236091947</v>
      </c>
      <c r="O16" s="26">
        <f t="shared" si="27"/>
        <v>-0.29618656395123716</v>
      </c>
      <c r="P16" s="26">
        <f t="shared" si="27"/>
        <v>-0.21173394167451812</v>
      </c>
      <c r="Q16" s="26">
        <f t="shared" si="27"/>
        <v>0.30823717923791044</v>
      </c>
      <c r="R16" s="26">
        <f t="shared" si="27"/>
        <v>0.56810296838211338</v>
      </c>
      <c r="S16" s="26">
        <f t="shared" ref="S16:T16" si="28">(2.71818^($P$7*S$10)*($I$11*SIN($B$11*PI()*$E16)*(COS($G$11*S$10)-$P$7/(2*$G$11)*SIN($G$11*S$10))+$I$12*SIN($B$12*PI()*$E16)*(COS($G$12*S$10)-$P$7/(2*$G$12)*SIN($G$12*S$10))+$I$13*SIN($B$13*PI()*$E16)*(COS($G$13*S$10)-$P$7/(2*$G$13)*SIN($G$13*S$10))+$I$14*SIN($B$14*PI()*$E16)*(COS($G$14*S$10)-$P$7/(2*$G$14)*SIN($G$14*S$10))+$I$15*SIN($B$15*PI()*$E16)*(COS($G$15*S$10)-$P$7/(2*$G$15)*SIN($G$15*S$10))+$I$16*SIN($B$16*PI()*$E16)*(COS($G$16*S$10)-$P$7/(2*$G$16)*SIN($G$16*S$10))+$I$17*SIN($B$17*PI()*$E16)*(COS($G$17*S$10)-$P$7/(2*$G$17)*SIN($G$17*S$10))+$I$18*SIN($B$18*PI()*$E16)*(COS($G$18*S$10)-$P$7/(2*$G$18)*SIN($G$18*S$10))+$I$19*SIN($B$19*PI()*$E16)*(COS($G$19*S$10)-$P$7/(2*$G$19)*SIN($G$19*S$10))+$I$20*SIN($B$20*PI()*$E16)*(COS($G$20*S$10)-$P$7/(2*$G$20)*SIN($G25*S$10))+$I$21*SIN($B$21*PI()*$E16)*(COS($G$21*S$10)-$P$7/(2*$G$21)*SIN($G$21*S$10))+$I$22*SIN($B$22*PI()*$E16)*(COS($G$22*S$10)-$P$7/(2*$G$22)*SIN($G$22*S$10))+$I$23*SIN($B$23*PI()*$E16)*(COS($G$23*S$10)-$P$7/(2*$G$23)*SIN($G$23*S$10))+$I$24*SIN($B$24*PI()*$E16)*(COS($G$24*S$10)-$P$7/(2*$G$24)*SIN($G$24*S$10))+$I$25*SIN($B$25*PI()*$E16)*(COS($G$25*S$10)-$P$7/(2*$G$25)*SIN($G$25*S$10))+$I$26*SIN($B$26*PI()*$E16)*(COS($G$26*S$10)-$P$7/(2*$G$26)*SIN($G$26*S$10))+$I$27*SIN($B$27*PI()*$E16)*(COS($G$27*S$10)-$P$7/(2*$G$27)*SIN($G$27*S$10))+$I$28*SIN($B$28*PI()*$E16)*(COS($G$28*S$10)-$P$7/(2*$G$28)*SIN($G$28*S$10))+$I$29*SIN($B$29*PI()*$E16)*(COS($G$29*S$10)-$P$7/(2*$G$29)*SIN($G$29*S$10))+$I$30*SIN($B$30*PI()*$E16)*(COS($G$30*S$10)-$P$7/(2*$G$30)*SIN($G$30*S$10))+$I$31*SIN($B$31*PI()*$E16)*(COS($G$31*S$10)-$P$7/(2*$G$31)*SIN($G$31*S$10))+$I$32*SIN($B$32*PI()*$E16)*(COS($G$32*S$10)-$P$7/(2*$G$32)*SIN($G$32*S$10))+$I$33*SIN($B$33*PI()*$E16)*(COS($G$33*S$10)-$P$7/(2*$G$33)*SIN($G$33*S$10))+$I$34*SIN($B$34*PI()*$E16)*(COS($G$34*S$10)-$P$7/(2*$G$34)*SIN($G$34*S$10))))</f>
        <v>0.31789912163436834</v>
      </c>
      <c r="T16" s="26">
        <f t="shared" si="28"/>
        <v>-0.18354425847878664</v>
      </c>
      <c r="U16" s="26">
        <f t="shared" ref="U16:AM16" si="29">(2.71818^($P$7*U$10)*($I$11*SIN($B$11*PI()*$E16)*(COS($G$11*U$10)-$P$7/(2*$G$11)*SIN($G$11*U$10))+$I$12*SIN($B$12*PI()*$E16)*(COS($G$12*U$10)-$P$7/(2*$G$12)*SIN($G$12*U$10))+$I$13*SIN($B$13*PI()*$E16)*(COS($G$13*U$10)-$P$7/(2*$G$13)*SIN($G$13*U$10))+$I$14*SIN($B$14*PI()*$E16)*(COS($G$14*U$10)-$P$7/(2*$G$14)*SIN($G$14*U$10))+$I$15*SIN($B$15*PI()*$E16)*(COS($G$15*U$10)-$P$7/(2*$G$15)*SIN($G$15*U$10))+$I$16*SIN($B$16*PI()*$E16)*(COS($G$16*U$10)-$P$7/(2*$G$16)*SIN($G$16*U$10))+$I$17*SIN($B$17*PI()*$E16)*(COS($G$17*U$10)-$P$7/(2*$G$17)*SIN($G$17*U$10))+$I$18*SIN($B$18*PI()*$E16)*(COS($G$18*U$10)-$P$7/(2*$G$18)*SIN($G$18*U$10))+$I$19*SIN($B$19*PI()*$E16)*(COS($G$19*U$10)-$P$7/(2*$G$19)*SIN($G$19*U$10))+$I$20*SIN($B$20*PI()*$E16)*(COS($G$20*U$10)-$P$7/(2*$G$20)*SIN($G25*U$10))+$I$21*SIN($B$21*PI()*$E16)*(COS($G$21*U$10)-$P$7/(2*$G$21)*SIN($G$21*U$10))+$I$22*SIN($B$22*PI()*$E16)*(COS($G$22*U$10)-$P$7/(2*$G$22)*SIN($G$22*U$10))+$I$23*SIN($B$23*PI()*$E16)*(COS($G$23*U$10)-$P$7/(2*$G$23)*SIN($G$23*U$10))+$I$24*SIN($B$24*PI()*$E16)*(COS($G$24*U$10)-$P$7/(2*$G$24)*SIN($G$24*U$10))+$I$25*SIN($B$25*PI()*$E16)*(COS($G$25*U$10)-$P$7/(2*$G$25)*SIN($G$25*U$10))+$I$26*SIN($B$26*PI()*$E16)*(COS($G$26*U$10)-$P$7/(2*$G$26)*SIN($G$26*U$10))+$I$27*SIN($B$27*PI()*$E16)*(COS($G$27*U$10)-$P$7/(2*$G$27)*SIN($G$27*U$10))+$I$28*SIN($B$28*PI()*$E16)*(COS($G$28*U$10)-$P$7/(2*$G$28)*SIN($G$28*U$10))+$I$29*SIN($B$29*PI()*$E16)*(COS($G$29*U$10)-$P$7/(2*$G$29)*SIN($G$29*U$10))+$I$30*SIN($B$30*PI()*$E16)*(COS($G$30*U$10)-$P$7/(2*$G$30)*SIN($G$30*U$10))+$I$31*SIN($B$31*PI()*$E16)*(COS($G$31*U$10)-$P$7/(2*$G$31)*SIN($G$31*U$10))+$I$32*SIN($B$32*PI()*$E16)*(COS($G$32*U$10)-$P$7/(2*$G$32)*SIN($G$32*U$10))+$I$33*SIN($B$33*PI()*$E16)*(COS($G$33*U$10)-$P$7/(2*$G$33)*SIN($G$33*U$10))+$I$34*SIN($B$34*PI()*$E16)*(COS($G$34*U$10)-$P$7/(2*$G$34)*SIN($G$34*U$10))))</f>
        <v>-0.27236232509775427</v>
      </c>
      <c r="V16" s="26">
        <f t="shared" si="29"/>
        <v>-0.27080483317039006</v>
      </c>
      <c r="W16" s="26">
        <f t="shared" si="29"/>
        <v>-0.2692647105539086</v>
      </c>
      <c r="X16" s="26">
        <f t="shared" si="29"/>
        <v>-0.19813305848864696</v>
      </c>
      <c r="Y16" s="26">
        <f t="shared" si="29"/>
        <v>0.2750934045825984</v>
      </c>
      <c r="Z16" s="26">
        <f t="shared" si="29"/>
        <v>0.51640032309450135</v>
      </c>
      <c r="AA16" s="26">
        <f t="shared" si="29"/>
        <v>0.29392782872337608</v>
      </c>
      <c r="AB16" s="26">
        <f t="shared" si="29"/>
        <v>-0.16159872371542763</v>
      </c>
      <c r="AC16" s="26">
        <f t="shared" si="29"/>
        <v>-0.24752084287755421</v>
      </c>
      <c r="AD16" s="26">
        <f t="shared" si="29"/>
        <v>-0.24614464678431699</v>
      </c>
      <c r="AE16" s="26">
        <f t="shared" si="29"/>
        <v>-0.24479516953098462</v>
      </c>
      <c r="AF16" s="26">
        <f t="shared" si="29"/>
        <v>-0.18526580375523138</v>
      </c>
      <c r="AG16" s="26">
        <f t="shared" si="29"/>
        <v>0.24546142183842382</v>
      </c>
      <c r="AH16" s="26">
        <f t="shared" si="29"/>
        <v>0.46941494086493607</v>
      </c>
      <c r="AI16" s="26">
        <f t="shared" si="29"/>
        <v>0.27166234199466671</v>
      </c>
      <c r="AJ16" s="26">
        <f t="shared" si="29"/>
        <v>-0.14221587024755217</v>
      </c>
      <c r="AK16" s="26">
        <f t="shared" si="29"/>
        <v>-0.22493942094192249</v>
      </c>
      <c r="AL16" s="26">
        <f t="shared" si="29"/>
        <v>-0.22372845894601587</v>
      </c>
      <c r="AM16" s="26">
        <f t="shared" si="29"/>
        <v>-0.22255608998686219</v>
      </c>
      <c r="AN16" s="27">
        <f t="shared" si="11"/>
        <v>1.2258712563569435E-19</v>
      </c>
    </row>
    <row r="17" spans="2:40" ht="15.75" x14ac:dyDescent="0.3">
      <c r="B17" s="31">
        <v>7</v>
      </c>
      <c r="C17" s="22">
        <f t="shared" si="12"/>
        <v>0.25</v>
      </c>
      <c r="D17" s="29">
        <v>7.5000000000000002E-4</v>
      </c>
      <c r="E17" s="24">
        <f t="shared" si="5"/>
        <v>0.25</v>
      </c>
      <c r="F17" s="24">
        <f t="shared" si="1"/>
        <v>0.75</v>
      </c>
      <c r="G17" s="43">
        <f t="shared" si="6"/>
        <v>420.10551085749825</v>
      </c>
      <c r="H17" s="8" t="s">
        <v>40</v>
      </c>
      <c r="I17" s="25">
        <f t="shared" si="13"/>
        <v>1.7293344697388607E-2</v>
      </c>
      <c r="J17" s="44">
        <f t="shared" ref="J17" si="30">(2.71818^($P$7*J$10)*($I$11*SIN($B$11*PI()*$E17)*(COS($G$11*J$10)-$P$7/(2*$G$11)*SIN($G$11*J$10))+$I$12*SIN($B$12*PI()*$E17)*(COS($G$12*J$10)-$P$7/(2*$G$12)*SIN($G$12*J$10))+$I$13*SIN($B$13*PI()*$E17)*(COS($G$13*J$10)-$P$7/(2*$G$13)*SIN($G$13*J$10))+$I$14*SIN($B$14*PI()*$E17)*(COS($G$14*J$10)-$P$7/(2*$G$14)*SIN($G$14*J$10))+$I$15*SIN($B$15*PI()*$E17)*(COS($G$15*J$10)-$P$7/(2*$G$15)*SIN($G$15*J$10))+$I$16*SIN($B$16*PI()*$E17)*(COS($G$16*J$10)-$P$7/(2*$G$16)*SIN($G$16*J$10))+$I$17*SIN($B$17*PI()*$E17)*(COS($G$17*J$10)-$P$7/(2*$G$17)*SIN($G$17*J$10))+$I$18*SIN($B$18*PI()*$E17)*(COS($G$18*J$10)-$P$7/(2*$G$18)*SIN($G$18*J$10))+$I$19*SIN($B$19*PI()*$E17)*(COS($G$19*J$10)-$P$7/(2*$G$19)*SIN($G$19*J$10))+$I$20*SIN($B$20*PI()*$E17)*(COS($G$20*J$10)-$P$7/(2*$G$20)*SIN($G26*J$10))+$I$21*SIN($B$21*PI()*$E17)*(COS($G$21*J$10)-$P$7/(2*$G$21)*SIN($G$21*J$10))+$I$22*SIN($B$22*PI()*$E17)*(COS($G$22*J$10)-$P$7/(2*$G$22)*SIN($G$22*J$10))+$I$23*SIN($B$23*PI()*$E17)*(COS($G$23*J$10)-$P$7/(2*$G$23)*SIN($G$23*J$10))+$I$24*SIN($B$24*PI()*$E17)*(COS($G$24*J$10)-$P$7/(2*$G$24)*SIN($G$24*J$10))+$I$25*SIN($B$25*PI()*$E17)*(COS($G$25*J$10)-$P$7/(2*$G$25)*SIN($G$25*J$10))+$I$26*SIN($B$26*PI()*$E17)*(COS($G$26*J$10)-$P$7/(2*$G$26)*SIN($G$26*J$10))+$I$27*SIN($B$27*PI()*$E17)*(COS($G$27*J$10)-$P$7/(2*$G$27)*SIN($G$27*J$10))+$I$28*SIN($B$28*PI()*$E17)*(COS($G$28*J$10)-$P$7/(2*$G$28)*SIN($G$28*J$10))+$I$29*SIN($B$29*PI()*$E17)*(COS($G$29*J$10)-$P$7/(2*$G$29)*SIN($G$29*J$10))+$I$30*SIN($B$30*PI()*$E17)*(COS($G$30*J$10)-$P$7/(2*$G$30)*SIN($G$30*J$10))+$I$31*SIN($B$31*PI()*$E17)*(COS($G$31*J$10)-$P$7/(2*$G$31)*SIN($G$31*J$10))+$I$32*SIN($B$32*PI()*$E17)*(COS($G$32*J$10)-$P$7/(2*$G$32)*SIN($G$32*J$10))+$I$33*SIN($B$33*PI()*$E17)*(COS($G$33*J$10)-$P$7/(2*$G$33)*SIN($G$33*J$10))+$I$34*SIN($B$34*PI()*$E17)*(COS($G$34*J$10)-$P$7/(2*$G$34)*SIN($G$34*J$10))))</f>
        <v>0.75000000000000044</v>
      </c>
      <c r="K17" s="26">
        <f t="shared" ref="K17:R17" si="31">(2.71818^($P$7*K$10)*($I$11*SIN($B$11*PI()*$E17)*(COS($G$11*K$10)-$P$7/(2*$G$11)*SIN($G$11*K$10))+$I$12*SIN($B$12*PI()*$E17)*(COS($G$12*K$10)-$P$7/(2*$G$12)*SIN($G$12*K$10))+$I$13*SIN($B$13*PI()*$E17)*(COS($G$13*K$10)-$P$7/(2*$G$13)*SIN($G$13*K$10))+$I$14*SIN($B$14*PI()*$E17)*(COS($G$14*K$10)-$P$7/(2*$G$14)*SIN($G$14*K$10))+$I$15*SIN($B$15*PI()*$E17)*(COS($G$15*K$10)-$P$7/(2*$G$15)*SIN($G$15*K$10))+$I$16*SIN($B$16*PI()*$E17)*(COS($G$16*K$10)-$P$7/(2*$G$16)*SIN($G$16*K$10))+$I$17*SIN($B$17*PI()*$E17)*(COS($G$17*K$10)-$P$7/(2*$G$17)*SIN($G$17*K$10))+$I$18*SIN($B$18*PI()*$E17)*(COS($G$18*K$10)-$P$7/(2*$G$18)*SIN($G$18*K$10))+$I$19*SIN($B$19*PI()*$E17)*(COS($G$19*K$10)-$P$7/(2*$G$19)*SIN($G$19*K$10))+$I$20*SIN($B$20*PI()*$E17)*(COS($G$20*K$10)-$P$7/(2*$G$20)*SIN($G26*K$10))+$I$21*SIN($B$21*PI()*$E17)*(COS($G$21*K$10)-$P$7/(2*$G$21)*SIN($G$21*K$10))+$I$22*SIN($B$22*PI()*$E17)*(COS($G$22*K$10)-$P$7/(2*$G$22)*SIN($G$22*K$10))+$I$23*SIN($B$23*PI()*$E17)*(COS($G$23*K$10)-$P$7/(2*$G$23)*SIN($G$23*K$10))+$I$24*SIN($B$24*PI()*$E17)*(COS($G$24*K$10)-$P$7/(2*$G$24)*SIN($G$24*K$10))+$I$25*SIN($B$25*PI()*$E17)*(COS($G$25*K$10)-$P$7/(2*$G$25)*SIN($G$25*K$10))+$I$26*SIN($B$26*PI()*$E17)*(COS($G$26*K$10)-$P$7/(2*$G$26)*SIN($G$26*K$10))+$I$27*SIN($B$27*PI()*$E17)*(COS($G$27*K$10)-$P$7/(2*$G$27)*SIN($G$27*K$10))+$I$28*SIN($B$28*PI()*$E17)*(COS($G$28*K$10)-$P$7/(2*$G$28)*SIN($G$28*K$10))+$I$29*SIN($B$29*PI()*$E17)*(COS($G$29*K$10)-$P$7/(2*$G$29)*SIN($G$29*K$10))+$I$30*SIN($B$30*PI()*$E17)*(COS($G$30*K$10)-$P$7/(2*$G$30)*SIN($G$30*K$10))+$I$31*SIN($B$31*PI()*$E17)*(COS($G$31*K$10)-$P$7/(2*$G$31)*SIN($G$31*K$10))+$I$32*SIN($B$32*PI()*$E17)*(COS($G$32*K$10)-$P$7/(2*$G$32)*SIN($G$32*K$10))+$I$33*SIN($B$33*PI()*$E17)*(COS($G$33*K$10)-$P$7/(2*$G$33)*SIN($G$33*K$10))+$I$34*SIN($B$34*PI()*$E17)*(COS($G$34*K$10)-$P$7/(2*$G$34)*SIN($G$34*K$10))))</f>
        <v>0.3748587578929562</v>
      </c>
      <c r="L17" s="26">
        <f t="shared" si="31"/>
        <v>-0.1777165457815571</v>
      </c>
      <c r="M17" s="26">
        <f t="shared" si="31"/>
        <v>-0.35951351323312575</v>
      </c>
      <c r="N17" s="26">
        <f t="shared" si="31"/>
        <v>-0.35751960578468239</v>
      </c>
      <c r="O17" s="26">
        <f t="shared" si="31"/>
        <v>-0.35561480012694907</v>
      </c>
      <c r="P17" s="26">
        <f t="shared" si="31"/>
        <v>-0.18186896161179469</v>
      </c>
      <c r="Q17" s="26">
        <f t="shared" si="31"/>
        <v>0.33754686095368996</v>
      </c>
      <c r="R17" s="26">
        <f t="shared" si="31"/>
        <v>0.68168634090179725</v>
      </c>
      <c r="S17" s="26">
        <f t="shared" ref="S17:T17" si="32">(2.71818^($P$7*S$10)*($I$11*SIN($B$11*PI()*$E17)*(COS($G$11*S$10)-$P$7/(2*$G$11)*SIN($G$11*S$10))+$I$12*SIN($B$12*PI()*$E17)*(COS($G$12*S$10)-$P$7/(2*$G$12)*SIN($G$12*S$10))+$I$13*SIN($B$13*PI()*$E17)*(COS($G$13*S$10)-$P$7/(2*$G$13)*SIN($G$13*S$10))+$I$14*SIN($B$14*PI()*$E17)*(COS($G$14*S$10)-$P$7/(2*$G$14)*SIN($G$14*S$10))+$I$15*SIN($B$15*PI()*$E17)*(COS($G$15*S$10)-$P$7/(2*$G$15)*SIN($G$15*S$10))+$I$16*SIN($B$16*PI()*$E17)*(COS($G$16*S$10)-$P$7/(2*$G$16)*SIN($G$16*S$10))+$I$17*SIN($B$17*PI()*$E17)*(COS($G$17*S$10)-$P$7/(2*$G$17)*SIN($G$17*S$10))+$I$18*SIN($B$18*PI()*$E17)*(COS($G$18*S$10)-$P$7/(2*$G$18)*SIN($G$18*S$10))+$I$19*SIN($B$19*PI()*$E17)*(COS($G$19*S$10)-$P$7/(2*$G$19)*SIN($G$19*S$10))+$I$20*SIN($B$20*PI()*$E17)*(COS($G$20*S$10)-$P$7/(2*$G$20)*SIN($G26*S$10))+$I$21*SIN($B$21*PI()*$E17)*(COS($G$21*S$10)-$P$7/(2*$G$21)*SIN($G$21*S$10))+$I$22*SIN($B$22*PI()*$E17)*(COS($G$22*S$10)-$P$7/(2*$G$22)*SIN($G$22*S$10))+$I$23*SIN($B$23*PI()*$E17)*(COS($G$23*S$10)-$P$7/(2*$G$23)*SIN($G$23*S$10))+$I$24*SIN($B$24*PI()*$E17)*(COS($G$24*S$10)-$P$7/(2*$G$24)*SIN($G$24*S$10))+$I$25*SIN($B$25*PI()*$E17)*(COS($G$25*S$10)-$P$7/(2*$G$25)*SIN($G$25*S$10))+$I$26*SIN($B$26*PI()*$E17)*(COS($G$26*S$10)-$P$7/(2*$G$26)*SIN($G$26*S$10))+$I$27*SIN($B$27*PI()*$E17)*(COS($G$27*S$10)-$P$7/(2*$G$27)*SIN($G$27*S$10))+$I$28*SIN($B$28*PI()*$E17)*(COS($G$28*S$10)-$P$7/(2*$G$28)*SIN($G$28*S$10))+$I$29*SIN($B$29*PI()*$E17)*(COS($G$29*S$10)-$P$7/(2*$G$29)*SIN($G$29*S$10))+$I$30*SIN($B$30*PI()*$E17)*(COS($G$30*S$10)-$P$7/(2*$G$30)*SIN($G$30*S$10))+$I$31*SIN($B$31*PI()*$E17)*(COS($G$31*S$10)-$P$7/(2*$G$31)*SIN($G$31*S$10))+$I$32*SIN($B$32*PI()*$E17)*(COS($G$32*S$10)-$P$7/(2*$G$32)*SIN($G$32*S$10))+$I$33*SIN($B$33*PI()*$E17)*(COS($G$33*S$10)-$P$7/(2*$G$33)*SIN($G$33*S$10))+$I$34*SIN($B$34*PI()*$E17)*(COS($G$34*S$10)-$P$7/(2*$G$34)*SIN($G$34*S$10))))</f>
        <v>0.34513461770359155</v>
      </c>
      <c r="T17" s="26">
        <f t="shared" si="32"/>
        <v>-0.15727835468376991</v>
      </c>
      <c r="U17" s="26">
        <f t="shared" ref="U17:AM17" si="33">(2.71818^($P$7*U$10)*($I$11*SIN($B$11*PI()*$E17)*(COS($G$11*U$10)-$P$7/(2*$G$11)*SIN($G$11*U$10))+$I$12*SIN($B$12*PI()*$E17)*(COS($G$12*U$10)-$P$7/(2*$G$12)*SIN($G$12*U$10))+$I$13*SIN($B$13*PI()*$E17)*(COS($G$13*U$10)-$P$7/(2*$G$13)*SIN($G$13*U$10))+$I$14*SIN($B$14*PI()*$E17)*(COS($G$14*U$10)-$P$7/(2*$G$14)*SIN($G$14*U$10))+$I$15*SIN($B$15*PI()*$E17)*(COS($G$15*U$10)-$P$7/(2*$G$15)*SIN($G$15*U$10))+$I$16*SIN($B$16*PI()*$E17)*(COS($G$16*U$10)-$P$7/(2*$G$16)*SIN($G$16*U$10))+$I$17*SIN($B$17*PI()*$E17)*(COS($G$17*U$10)-$P$7/(2*$G$17)*SIN($G$17*U$10))+$I$18*SIN($B$18*PI()*$E17)*(COS($G$18*U$10)-$P$7/(2*$G$18)*SIN($G$18*U$10))+$I$19*SIN($B$19*PI()*$E17)*(COS($G$19*U$10)-$P$7/(2*$G$19)*SIN($G$19*U$10))+$I$20*SIN($B$20*PI()*$E17)*(COS($G$20*U$10)-$P$7/(2*$G$20)*SIN($G26*U$10))+$I$21*SIN($B$21*PI()*$E17)*(COS($G$21*U$10)-$P$7/(2*$G$21)*SIN($G$21*U$10))+$I$22*SIN($B$22*PI()*$E17)*(COS($G$22*U$10)-$P$7/(2*$G$22)*SIN($G$22*U$10))+$I$23*SIN($B$23*PI()*$E17)*(COS($G$23*U$10)-$P$7/(2*$G$23)*SIN($G$23*U$10))+$I$24*SIN($B$24*PI()*$E17)*(COS($G$24*U$10)-$P$7/(2*$G$24)*SIN($G$24*U$10))+$I$25*SIN($B$25*PI()*$E17)*(COS($G$25*U$10)-$P$7/(2*$G$25)*SIN($G$25*U$10))+$I$26*SIN($B$26*PI()*$E17)*(COS($G$26*U$10)-$P$7/(2*$G$26)*SIN($G$26*U$10))+$I$27*SIN($B$27*PI()*$E17)*(COS($G$27*U$10)-$P$7/(2*$G$27)*SIN($G$27*U$10))+$I$28*SIN($B$28*PI()*$E17)*(COS($G$28*U$10)-$P$7/(2*$G$28)*SIN($G$28*U$10))+$I$29*SIN($B$29*PI()*$E17)*(COS($G$29*U$10)-$P$7/(2*$G$29)*SIN($G$29*U$10))+$I$30*SIN($B$30*PI()*$E17)*(COS($G$30*U$10)-$P$7/(2*$G$30)*SIN($G$30*U$10))+$I$31*SIN($B$31*PI()*$E17)*(COS($G$31*U$10)-$P$7/(2*$G$31)*SIN($G$31*U$10))+$I$32*SIN($B$32*PI()*$E17)*(COS($G$32*U$10)-$P$7/(2*$G$32)*SIN($G$32*U$10))+$I$33*SIN($B$33*PI()*$E17)*(COS($G$33*U$10)-$P$7/(2*$G$33)*SIN($G$33*U$10))+$I$34*SIN($B$34*PI()*$E17)*(COS($G$34*U$10)-$P$7/(2*$G$34)*SIN($G$34*U$10))))</f>
        <v>-0.32642251501496355</v>
      </c>
      <c r="V17" s="26">
        <f t="shared" si="33"/>
        <v>-0.32496138326667406</v>
      </c>
      <c r="W17" s="26">
        <f t="shared" si="33"/>
        <v>-0.32356268494111307</v>
      </c>
      <c r="X17" s="26">
        <f t="shared" si="33"/>
        <v>-0.16933097963222551</v>
      </c>
      <c r="Y17" s="26">
        <f t="shared" si="33"/>
        <v>0.30268264768076808</v>
      </c>
      <c r="Z17" s="26">
        <f t="shared" si="33"/>
        <v>0.61954631526332693</v>
      </c>
      <c r="AA17" s="26">
        <f t="shared" si="33"/>
        <v>0.31772137223405011</v>
      </c>
      <c r="AB17" s="26">
        <f t="shared" si="33"/>
        <v>-0.13904684871347964</v>
      </c>
      <c r="AC17" s="26">
        <f t="shared" si="33"/>
        <v>-0.29637356633689316</v>
      </c>
      <c r="AD17" s="26">
        <f t="shared" si="33"/>
        <v>-0.29536342328659915</v>
      </c>
      <c r="AE17" s="26">
        <f t="shared" si="33"/>
        <v>-0.29438414321538581</v>
      </c>
      <c r="AF17" s="26">
        <f t="shared" si="33"/>
        <v>-0.15757669467561167</v>
      </c>
      <c r="AG17" s="26">
        <f t="shared" si="33"/>
        <v>0.27133759156840859</v>
      </c>
      <c r="AH17" s="26">
        <f t="shared" si="33"/>
        <v>0.56302954649464665</v>
      </c>
      <c r="AI17" s="26">
        <f t="shared" si="33"/>
        <v>0.29245621458059129</v>
      </c>
      <c r="AJ17" s="26">
        <f t="shared" si="33"/>
        <v>-0.12278063528134055</v>
      </c>
      <c r="AK17" s="26">
        <f t="shared" si="33"/>
        <v>-0.26909148594620846</v>
      </c>
      <c r="AL17" s="26">
        <f t="shared" si="33"/>
        <v>-0.26845716735242114</v>
      </c>
      <c r="AM17" s="26">
        <f t="shared" si="33"/>
        <v>-0.26782018760472998</v>
      </c>
      <c r="AN17" s="27">
        <f t="shared" si="11"/>
        <v>1.7293344697388608E-5</v>
      </c>
    </row>
    <row r="18" spans="2:40" ht="15.75" x14ac:dyDescent="0.3">
      <c r="B18" s="28">
        <v>8</v>
      </c>
      <c r="C18" s="22">
        <f t="shared" si="12"/>
        <v>0.29166666666666669</v>
      </c>
      <c r="D18" s="29">
        <v>8.7500000000000002E-4</v>
      </c>
      <c r="E18" s="24">
        <f t="shared" si="5"/>
        <v>0.29166666666666669</v>
      </c>
      <c r="F18" s="24">
        <f t="shared" si="1"/>
        <v>0.875</v>
      </c>
      <c r="G18" s="43">
        <f t="shared" si="6"/>
        <v>480.12084920035278</v>
      </c>
      <c r="H18" s="8" t="s">
        <v>41</v>
      </c>
      <c r="I18" s="25">
        <f t="shared" si="13"/>
        <v>1.3531646934131846E-2</v>
      </c>
      <c r="J18" s="44">
        <f t="shared" ref="J18" si="34">(2.71818^($P$7*J$10)*($I$11*SIN($B$11*PI()*$E18)*(COS($G$11*J$10)-$P$7/(2*$G$11)*SIN($G$11*J$10))+$I$12*SIN($B$12*PI()*$E18)*(COS($G$12*J$10)-$P$7/(2*$G$12)*SIN($G$12*J$10))+$I$13*SIN($B$13*PI()*$E18)*(COS($G$13*J$10)-$P$7/(2*$G$13)*SIN($G$13*J$10))+$I$14*SIN($B$14*PI()*$E18)*(COS($G$14*J$10)-$P$7/(2*$G$14)*SIN($G$14*J$10))+$I$15*SIN($B$15*PI()*$E18)*(COS($G$15*J$10)-$P$7/(2*$G$15)*SIN($G$15*J$10))+$I$16*SIN($B$16*PI()*$E18)*(COS($G$16*J$10)-$P$7/(2*$G$16)*SIN($G$16*J$10))+$I$17*SIN($B$17*PI()*$E18)*(COS($G$17*J$10)-$P$7/(2*$G$17)*SIN($G$17*J$10))+$I$18*SIN($B$18*PI()*$E18)*(COS($G$18*J$10)-$P$7/(2*$G$18)*SIN($G$18*J$10))+$I$19*SIN($B$19*PI()*$E18)*(COS($G$19*J$10)-$P$7/(2*$G$19)*SIN($G$19*J$10))+$I$20*SIN($B$20*PI()*$E18)*(COS($G$20*J$10)-$P$7/(2*$G$20)*SIN($G27*J$10))+$I$21*SIN($B$21*PI()*$E18)*(COS($G$21*J$10)-$P$7/(2*$G$21)*SIN($G$21*J$10))+$I$22*SIN($B$22*PI()*$E18)*(COS($G$22*J$10)-$P$7/(2*$G$22)*SIN($G$22*J$10))+$I$23*SIN($B$23*PI()*$E18)*(COS($G$23*J$10)-$P$7/(2*$G$23)*SIN($G$23*J$10))+$I$24*SIN($B$24*PI()*$E18)*(COS($G$24*J$10)-$P$7/(2*$G$24)*SIN($G$24*J$10))+$I$25*SIN($B$25*PI()*$E18)*(COS($G$25*J$10)-$P$7/(2*$G$25)*SIN($G$25*J$10))+$I$26*SIN($B$26*PI()*$E18)*(COS($G$26*J$10)-$P$7/(2*$G$26)*SIN($G$26*J$10))+$I$27*SIN($B$27*PI()*$E18)*(COS($G$27*J$10)-$P$7/(2*$G$27)*SIN($G$27*J$10))+$I$28*SIN($B$28*PI()*$E18)*(COS($G$28*J$10)-$P$7/(2*$G$28)*SIN($G$28*J$10))+$I$29*SIN($B$29*PI()*$E18)*(COS($G$29*J$10)-$P$7/(2*$G$29)*SIN($G$29*J$10))+$I$30*SIN($B$30*PI()*$E18)*(COS($G$30*J$10)-$P$7/(2*$G$30)*SIN($G$30*J$10))+$I$31*SIN($B$31*PI()*$E18)*(COS($G$31*J$10)-$P$7/(2*$G$31)*SIN($G$31*J$10))+$I$32*SIN($B$32*PI()*$E18)*(COS($G$32*J$10)-$P$7/(2*$G$32)*SIN($G$32*J$10))+$I$33*SIN($B$33*PI()*$E18)*(COS($G$33*J$10)-$P$7/(2*$G$33)*SIN($G$33*J$10))+$I$34*SIN($B$34*PI()*$E18)*(COS($G$34*J$10)-$P$7/(2*$G$34)*SIN($G$34*J$10))))</f>
        <v>0.87499999999999922</v>
      </c>
      <c r="K18" s="26">
        <f t="shared" ref="K18:R18" si="35">(2.71818^($P$7*K$10)*($I$11*SIN($B$11*PI()*$E18)*(COS($G$11*K$10)-$P$7/(2*$G$11)*SIN($G$11*K$10))+$I$12*SIN($B$12*PI()*$E18)*(COS($G$12*K$10)-$P$7/(2*$G$12)*SIN($G$12*K$10))+$I$13*SIN($B$13*PI()*$E18)*(COS($G$13*K$10)-$P$7/(2*$G$13)*SIN($G$13*K$10))+$I$14*SIN($B$14*PI()*$E18)*(COS($G$14*K$10)-$P$7/(2*$G$14)*SIN($G$14*K$10))+$I$15*SIN($B$15*PI()*$E18)*(COS($G$15*K$10)-$P$7/(2*$G$15)*SIN($G$15*K$10))+$I$16*SIN($B$16*PI()*$E18)*(COS($G$16*K$10)-$P$7/(2*$G$16)*SIN($G$16*K$10))+$I$17*SIN($B$17*PI()*$E18)*(COS($G$17*K$10)-$P$7/(2*$G$17)*SIN($G$17*K$10))+$I$18*SIN($B$18*PI()*$E18)*(COS($G$18*K$10)-$P$7/(2*$G$18)*SIN($G$18*K$10))+$I$19*SIN($B$19*PI()*$E18)*(COS($G$19*K$10)-$P$7/(2*$G$19)*SIN($G$19*K$10))+$I$20*SIN($B$20*PI()*$E18)*(COS($G$20*K$10)-$P$7/(2*$G$20)*SIN($G27*K$10))+$I$21*SIN($B$21*PI()*$E18)*(COS($G$21*K$10)-$P$7/(2*$G$21)*SIN($G$21*K$10))+$I$22*SIN($B$22*PI()*$E18)*(COS($G$22*K$10)-$P$7/(2*$G$22)*SIN($G$22*K$10))+$I$23*SIN($B$23*PI()*$E18)*(COS($G$23*K$10)-$P$7/(2*$G$23)*SIN($G$23*K$10))+$I$24*SIN($B$24*PI()*$E18)*(COS($G$24*K$10)-$P$7/(2*$G$24)*SIN($G$24*K$10))+$I$25*SIN($B$25*PI()*$E18)*(COS($G$25*K$10)-$P$7/(2*$G$25)*SIN($G$25*K$10))+$I$26*SIN($B$26*PI()*$E18)*(COS($G$26*K$10)-$P$7/(2*$G$26)*SIN($G$26*K$10))+$I$27*SIN($B$27*PI()*$E18)*(COS($G$27*K$10)-$P$7/(2*$G$27)*SIN($G$27*K$10))+$I$28*SIN($B$28*PI()*$E18)*(COS($G$28*K$10)-$P$7/(2*$G$28)*SIN($G$28*K$10))+$I$29*SIN($B$29*PI()*$E18)*(COS($G$29*K$10)-$P$7/(2*$G$29)*SIN($G$29*K$10))+$I$30*SIN($B$30*PI()*$E18)*(COS($G$30*K$10)-$P$7/(2*$G$30)*SIN($G$30*K$10))+$I$31*SIN($B$31*PI()*$E18)*(COS($G$31*K$10)-$P$7/(2*$G$31)*SIN($G$31*K$10))+$I$32*SIN($B$32*PI()*$E18)*(COS($G$32*K$10)-$P$7/(2*$G$32)*SIN($G$32*K$10))+$I$33*SIN($B$33*PI()*$E18)*(COS($G$33*K$10)-$P$7/(2*$G$33)*SIN($G$33*K$10))+$I$34*SIN($B$34*PI()*$E18)*(COS($G$34*K$10)-$P$7/(2*$G$34)*SIN($G$34*K$10))))</f>
        <v>0.40619452318540727</v>
      </c>
      <c r="L18" s="26">
        <f t="shared" si="35"/>
        <v>-0.14636218772990617</v>
      </c>
      <c r="M18" s="26">
        <f t="shared" si="35"/>
        <v>-0.41960815262427981</v>
      </c>
      <c r="N18" s="26">
        <f t="shared" si="35"/>
        <v>-0.41710716736363618</v>
      </c>
      <c r="O18" s="26">
        <f t="shared" si="35"/>
        <v>-0.41460358614370674</v>
      </c>
      <c r="P18" s="26">
        <f t="shared" si="35"/>
        <v>-0.15424044754167773</v>
      </c>
      <c r="Q18" s="26">
        <f t="shared" si="35"/>
        <v>0.36510307779105944</v>
      </c>
      <c r="R18" s="26">
        <f t="shared" si="35"/>
        <v>0.79539327566837559</v>
      </c>
      <c r="S18" s="26">
        <f t="shared" ref="S18:T18" si="36">(2.71818^($P$7*S$10)*($I$11*SIN($B$11*PI()*$E18)*(COS($G$11*S$10)-$P$7/(2*$G$11)*SIN($G$11*S$10))+$I$12*SIN($B$12*PI()*$E18)*(COS($G$12*S$10)-$P$7/(2*$G$12)*SIN($G$12*S$10))+$I$13*SIN($B$13*PI()*$E18)*(COS($G$13*S$10)-$P$7/(2*$G$13)*SIN($G$13*S$10))+$I$14*SIN($B$14*PI()*$E18)*(COS($G$14*S$10)-$P$7/(2*$G$14)*SIN($G$14*S$10))+$I$15*SIN($B$15*PI()*$E18)*(COS($G$15*S$10)-$P$7/(2*$G$15)*SIN($G$15*S$10))+$I$16*SIN($B$16*PI()*$E18)*(COS($G$16*S$10)-$P$7/(2*$G$16)*SIN($G$16*S$10))+$I$17*SIN($B$17*PI()*$E18)*(COS($G$17*S$10)-$P$7/(2*$G$17)*SIN($G$17*S$10))+$I$18*SIN($B$18*PI()*$E18)*(COS($G$18*S$10)-$P$7/(2*$G$18)*SIN($G$18*S$10))+$I$19*SIN($B$19*PI()*$E18)*(COS($G$19*S$10)-$P$7/(2*$G$19)*SIN($G$19*S$10))+$I$20*SIN($B$20*PI()*$E18)*(COS($G$20*S$10)-$P$7/(2*$G$20)*SIN($G27*S$10))+$I$21*SIN($B$21*PI()*$E18)*(COS($G$21*S$10)-$P$7/(2*$G$21)*SIN($G$21*S$10))+$I$22*SIN($B$22*PI()*$E18)*(COS($G$22*S$10)-$P$7/(2*$G$22)*SIN($G$22*S$10))+$I$23*SIN($B$23*PI()*$E18)*(COS($G$23*S$10)-$P$7/(2*$G$23)*SIN($G$23*S$10))+$I$24*SIN($B$24*PI()*$E18)*(COS($G$24*S$10)-$P$7/(2*$G$24)*SIN($G$24*S$10))+$I$25*SIN($B$25*PI()*$E18)*(COS($G$25*S$10)-$P$7/(2*$G$25)*SIN($G$25*S$10))+$I$26*SIN($B$26*PI()*$E18)*(COS($G$26*S$10)-$P$7/(2*$G$26)*SIN($G$26*S$10))+$I$27*SIN($B$27*PI()*$E18)*(COS($G$27*S$10)-$P$7/(2*$G$27)*SIN($G$27*S$10))+$I$28*SIN($B$28*PI()*$E18)*(COS($G$28*S$10)-$P$7/(2*$G$28)*SIN($G$28*S$10))+$I$29*SIN($B$29*PI()*$E18)*(COS($G$29*S$10)-$P$7/(2*$G$29)*SIN($G$29*S$10))+$I$30*SIN($B$30*PI()*$E18)*(COS($G$30*S$10)-$P$7/(2*$G$30)*SIN($G$30*S$10))+$I$31*SIN($B$31*PI()*$E18)*(COS($G$31*S$10)-$P$7/(2*$G$31)*SIN($G$31*S$10))+$I$32*SIN($B$32*PI()*$E18)*(COS($G$32*S$10)-$P$7/(2*$G$32)*SIN($G$32*S$10))+$I$33*SIN($B$33*PI()*$E18)*(COS($G$33*S$10)-$P$7/(2*$G$33)*SIN($G$33*S$10))+$I$34*SIN($B$34*PI()*$E18)*(COS($G$34*S$10)-$P$7/(2*$G$34)*SIN($G$34*S$10))))</f>
        <v>0.37462216850348823</v>
      </c>
      <c r="T18" s="26">
        <f t="shared" si="36"/>
        <v>-0.12757451806822134</v>
      </c>
      <c r="U18" s="26">
        <f t="shared" ref="U18:AM18" si="37">(2.71818^($P$7*U$10)*($I$11*SIN($B$11*PI()*$E18)*(COS($G$11*U$10)-$P$7/(2*$G$11)*SIN($G$11*U$10))+$I$12*SIN($B$12*PI()*$E18)*(COS($G$12*U$10)-$P$7/(2*$G$12)*SIN($G$12*U$10))+$I$13*SIN($B$13*PI()*$E18)*(COS($G$13*U$10)-$P$7/(2*$G$13)*SIN($G$13*U$10))+$I$14*SIN($B$14*PI()*$E18)*(COS($G$14*U$10)-$P$7/(2*$G$14)*SIN($G$14*U$10))+$I$15*SIN($B$15*PI()*$E18)*(COS($G$15*U$10)-$P$7/(2*$G$15)*SIN($G$15*U$10))+$I$16*SIN($B$16*PI()*$E18)*(COS($G$16*U$10)-$P$7/(2*$G$16)*SIN($G$16*U$10))+$I$17*SIN($B$17*PI()*$E18)*(COS($G$17*U$10)-$P$7/(2*$G$17)*SIN($G$17*U$10))+$I$18*SIN($B$18*PI()*$E18)*(COS($G$18*U$10)-$P$7/(2*$G$18)*SIN($G$18*U$10))+$I$19*SIN($B$19*PI()*$E18)*(COS($G$19*U$10)-$P$7/(2*$G$19)*SIN($G$19*U$10))+$I$20*SIN($B$20*PI()*$E18)*(COS($G$20*U$10)-$P$7/(2*$G$20)*SIN($G27*U$10))+$I$21*SIN($B$21*PI()*$E18)*(COS($G$21*U$10)-$P$7/(2*$G$21)*SIN($G$21*U$10))+$I$22*SIN($B$22*PI()*$E18)*(COS($G$22*U$10)-$P$7/(2*$G$22)*SIN($G$22*U$10))+$I$23*SIN($B$23*PI()*$E18)*(COS($G$23*U$10)-$P$7/(2*$G$23)*SIN($G$23*U$10))+$I$24*SIN($B$24*PI()*$E18)*(COS($G$24*U$10)-$P$7/(2*$G$24)*SIN($G$24*U$10))+$I$25*SIN($B$25*PI()*$E18)*(COS($G$25*U$10)-$P$7/(2*$G$25)*SIN($G$25*U$10))+$I$26*SIN($B$26*PI()*$E18)*(COS($G$26*U$10)-$P$7/(2*$G$26)*SIN($G$26*U$10))+$I$27*SIN($B$27*PI()*$E18)*(COS($G$27*U$10)-$P$7/(2*$G$27)*SIN($G$27*U$10))+$I$28*SIN($B$28*PI()*$E18)*(COS($G$28*U$10)-$P$7/(2*$G$28)*SIN($G$28*U$10))+$I$29*SIN($B$29*PI()*$E18)*(COS($G$29*U$10)-$P$7/(2*$G$29)*SIN($G$29*U$10))+$I$30*SIN($B$30*PI()*$E18)*(COS($G$30*U$10)-$P$7/(2*$G$30)*SIN($G$30*U$10))+$I$31*SIN($B$31*PI()*$E18)*(COS($G$31*U$10)-$P$7/(2*$G$31)*SIN($G$31*U$10))+$I$32*SIN($B$32*PI()*$E18)*(COS($G$32*U$10)-$P$7/(2*$G$32)*SIN($G$32*U$10))+$I$33*SIN($B$33*PI()*$E18)*(COS($G$33*U$10)-$P$7/(2*$G$33)*SIN($G$33*U$10))+$I$34*SIN($B$34*PI()*$E18)*(COS($G$34*U$10)-$P$7/(2*$G$34)*SIN($G$34*U$10))))</f>
        <v>-0.38143003334288816</v>
      </c>
      <c r="V18" s="26">
        <f t="shared" si="37"/>
        <v>-0.37912738426774761</v>
      </c>
      <c r="W18" s="26">
        <f t="shared" si="37"/>
        <v>-0.37684367976976502</v>
      </c>
      <c r="X18" s="26">
        <f t="shared" si="37"/>
        <v>-0.14541497737471784</v>
      </c>
      <c r="Y18" s="26">
        <f t="shared" si="37"/>
        <v>0.32683444111606602</v>
      </c>
      <c r="Z18" s="26">
        <f t="shared" si="37"/>
        <v>0.72313659031109634</v>
      </c>
      <c r="AA18" s="26">
        <f t="shared" si="37"/>
        <v>0.34541933277445191</v>
      </c>
      <c r="AB18" s="26">
        <f t="shared" si="37"/>
        <v>-0.11101893827190609</v>
      </c>
      <c r="AC18" s="26">
        <f t="shared" si="37"/>
        <v>-0.34672355881742334</v>
      </c>
      <c r="AD18" s="26">
        <f t="shared" si="37"/>
        <v>-0.34460395795058074</v>
      </c>
      <c r="AE18" s="26">
        <f t="shared" si="37"/>
        <v>-0.34253788096287568</v>
      </c>
      <c r="AF18" s="26">
        <f t="shared" si="37"/>
        <v>-0.13690330407037565</v>
      </c>
      <c r="AG18" s="26">
        <f t="shared" si="37"/>
        <v>0.29252926876041913</v>
      </c>
      <c r="AH18" s="26">
        <f t="shared" si="37"/>
        <v>0.65753429442579314</v>
      </c>
      <c r="AI18" s="26">
        <f t="shared" si="37"/>
        <v>0.31840623529611262</v>
      </c>
      <c r="AJ18" s="26">
        <f t="shared" si="37"/>
        <v>-9.6453398617030686E-2</v>
      </c>
      <c r="AK18" s="26">
        <f t="shared" si="37"/>
        <v>-0.31516706872598649</v>
      </c>
      <c r="AL18" s="26">
        <f t="shared" si="37"/>
        <v>-0.31322230081366492</v>
      </c>
      <c r="AM18" s="26">
        <f t="shared" si="37"/>
        <v>-0.31137277476678371</v>
      </c>
      <c r="AN18" s="27">
        <f t="shared" si="11"/>
        <v>1.3531646934131846E-5</v>
      </c>
    </row>
    <row r="19" spans="2:40" s="30" customFormat="1" ht="15.75" x14ac:dyDescent="0.3">
      <c r="B19" s="28">
        <v>9</v>
      </c>
      <c r="C19" s="48">
        <f t="shared" si="12"/>
        <v>0.33333333333333331</v>
      </c>
      <c r="D19" s="29">
        <v>1E-3</v>
      </c>
      <c r="E19" s="48">
        <f t="shared" si="5"/>
        <v>0.33333333333333331</v>
      </c>
      <c r="F19" s="49">
        <f t="shared" si="1"/>
        <v>1</v>
      </c>
      <c r="G19" s="50">
        <f t="shared" si="6"/>
        <v>540.13616002396407</v>
      </c>
      <c r="H19" s="51" t="s">
        <v>42</v>
      </c>
      <c r="I19" s="52">
        <f t="shared" si="13"/>
        <v>-2.8912057932946781E-17</v>
      </c>
      <c r="J19" s="53">
        <f t="shared" ref="J19:M19" si="38">(2.71818^($P$7*J$10)*($I$11*SIN($B$11*PI()*$E19)*(COS($G$11*J$10)-$P$7/(2*$G$11)*SIN($G$11*J$10))+$I$12*SIN($B$12*PI()*$E19)*(COS($G$12*J$10)-$P$7/(2*$G$12)*SIN($G$12*J$10))+$I$13*SIN($B$13*PI()*$E19)*(COS($G$13*J$10)-$P$7/(2*$G$13)*SIN($G$13*J$10))+$I$14*SIN($B$14*PI()*$E19)*(COS($G$14*J$10)-$P$7/(2*$G$14)*SIN($G$14*J$10))+$I$15*SIN($B$15*PI()*$E19)*(COS($G$15*J$10)-$P$7/(2*$G$15)*SIN($G$15*J$10))+$I$16*SIN($B$16*PI()*$E19)*(COS($G$16*J$10)-$P$7/(2*$G$16)*SIN($G$16*J$10))+$I$17*SIN($B$17*PI()*$E19)*(COS($G$17*J$10)-$P$7/(2*$G$17)*SIN($G$17*J$10))+$I$18*SIN($B$18*PI()*$E19)*(COS($G$18*J$10)-$P$7/(2*$G$18)*SIN($G$18*J$10))+$I$19*SIN($B$19*PI()*$E19)*(COS($G$19*J$10)-$P$7/(2*$G$19)*SIN($G$19*J$10))+$I$20*SIN($B$20*PI()*$E19)*(COS($G$20*J$10)-$P$7/(2*$G$20)*SIN($G28*J$10))+$I$21*SIN($B$21*PI()*$E19)*(COS($G$21*J$10)-$P$7/(2*$G$21)*SIN($G$21*J$10))+$I$22*SIN($B$22*PI()*$E19)*(COS($G$22*J$10)-$P$7/(2*$G$22)*SIN($G$22*J$10))+$I$23*SIN($B$23*PI()*$E19)*(COS($G$23*J$10)-$P$7/(2*$G$23)*SIN($G$23*J$10))+$I$24*SIN($B$24*PI()*$E19)*(COS($G$24*J$10)-$P$7/(2*$G$24)*SIN($G$24*J$10))+$I$25*SIN($B$25*PI()*$E19)*(COS($G$25*J$10)-$P$7/(2*$G$25)*SIN($G$25*J$10))+$I$26*SIN($B$26*PI()*$E19)*(COS($G$26*J$10)-$P$7/(2*$G$26)*SIN($G$26*J$10))+$I$27*SIN($B$27*PI()*$E19)*(COS($G$27*J$10)-$P$7/(2*$G$27)*SIN($G$27*J$10))+$I$28*SIN($B$28*PI()*$E19)*(COS($G$28*J$10)-$P$7/(2*$G$28)*SIN($G$28*J$10))+$I$29*SIN($B$29*PI()*$E19)*(COS($G$29*J$10)-$P$7/(2*$G$29)*SIN($G$29*J$10))+$I$30*SIN($B$30*PI()*$E19)*(COS($G$30*J$10)-$P$7/(2*$G$30)*SIN($G$30*J$10))+$I$31*SIN($B$31*PI()*$E19)*(COS($G$31*J$10)-$P$7/(2*$G$31)*SIN($G$31*J$10))+$I$32*SIN($B$32*PI()*$E19)*(COS($G$32*J$10)-$P$7/(2*$G$32)*SIN($G$32*J$10))+$I$33*SIN($B$33*PI()*$E19)*(COS($G$33*J$10)-$P$7/(2*$G$33)*SIN($G$33*J$10))+$I$34*SIN($B$34*PI()*$E19)*(COS($G$34*J$10)-$P$7/(2*$G$34)*SIN($G$34*J$10))))</f>
        <v>1.0000000000000013</v>
      </c>
      <c r="K19" s="53">
        <f t="shared" si="38"/>
        <v>0.43717921965783085</v>
      </c>
      <c r="L19" s="53">
        <f t="shared" si="38"/>
        <v>-0.11569245035759272</v>
      </c>
      <c r="M19" s="53">
        <f t="shared" si="38"/>
        <v>-0.47926954081851286</v>
      </c>
      <c r="N19" s="54">
        <f t="shared" ref="N19:R19" si="39">(2.71818^($P$7*N$10)*($I$11*SIN($B$11*PI()*$E19)*(COS($G$11*N$10)-$P$7/(2*$G$11)*SIN($G$11*N$10))+$I$12*SIN($B$12*PI()*$E19)*(COS($G$12*N$10)-$P$7/(2*$G$12)*SIN($G$12*N$10))+$I$13*SIN($B$13*PI()*$E19)*(COS($G$13*N$10)-$P$7/(2*$G$13)*SIN($G$13*N$10))+$I$14*SIN($B$14*PI()*$E19)*(COS($G$14*N$10)-$P$7/(2*$G$14)*SIN($G$14*N$10))+$I$15*SIN($B$15*PI()*$E19)*(COS($G$15*N$10)-$P$7/(2*$G$15)*SIN($G$15*N$10))+$I$16*SIN($B$16*PI()*$E19)*(COS($G$16*N$10)-$P$7/(2*$G$16)*SIN($G$16*N$10))+$I$17*SIN($B$17*PI()*$E19)*(COS($G$17*N$10)-$P$7/(2*$G$17)*SIN($G$17*N$10))+$I$18*SIN($B$18*PI()*$E19)*(COS($G$18*N$10)-$P$7/(2*$G$18)*SIN($G$18*N$10))+$I$19*SIN($B$19*PI()*$E19)*(COS($G$19*N$10)-$P$7/(2*$G$19)*SIN($G$19*N$10))+$I$20*SIN($B$20*PI()*$E19)*(COS($G$20*N$10)-$P$7/(2*$G$20)*SIN($G28*N$10))+$I$21*SIN($B$21*PI()*$E19)*(COS($G$21*N$10)-$P$7/(2*$G$21)*SIN($G$21*N$10))+$I$22*SIN($B$22*PI()*$E19)*(COS($G$22*N$10)-$P$7/(2*$G$22)*SIN($G$22*N$10))+$I$23*SIN($B$23*PI()*$E19)*(COS($G$23*N$10)-$P$7/(2*$G$23)*SIN($G$23*N$10))+$I$24*SIN($B$24*PI()*$E19)*(COS($G$24*N$10)-$P$7/(2*$G$24)*SIN($G$24*N$10))+$I$25*SIN($B$25*PI()*$E19)*(COS($G$25*N$10)-$P$7/(2*$G$25)*SIN($G$25*N$10))+$I$26*SIN($B$26*PI()*$E19)*(COS($G$26*N$10)-$P$7/(2*$G$26)*SIN($G$26*N$10))+$I$27*SIN($B$27*PI()*$E19)*(COS($G$27*N$10)-$P$7/(2*$G$27)*SIN($G$27*N$10))+$I$28*SIN($B$28*PI()*$E19)*(COS($G$28*N$10)-$P$7/(2*$G$28)*SIN($G$28*N$10))+$I$29*SIN($B$29*PI()*$E19)*(COS($G$29*N$10)-$P$7/(2*$G$29)*SIN($G$29*N$10))+$I$30*SIN($B$30*PI()*$E19)*(COS($G$30*N$10)-$P$7/(2*$G$30)*SIN($G$30*N$10))+$I$31*SIN($B$31*PI()*$E19)*(COS($G$31*N$10)-$P$7/(2*$G$31)*SIN($G$31*N$10))+$I$32*SIN($B$32*PI()*$E19)*(COS($G$32*N$10)-$P$7/(2*$G$32)*SIN($G$32*N$10))+$I$33*SIN($B$33*PI()*$E19)*(COS($G$33*N$10)-$P$7/(2*$G$33)*SIN($G$33*N$10))+$I$34*SIN($B$34*PI()*$E19)*(COS($G$34*N$10)-$P$7/(2*$G$34)*SIN($G$34*N$10))))</f>
        <v>-0.47669316493914282</v>
      </c>
      <c r="O19" s="54">
        <f t="shared" si="39"/>
        <v>-0.47427672538655752</v>
      </c>
      <c r="P19" s="54">
        <f t="shared" si="39"/>
        <v>-0.12481162962583771</v>
      </c>
      <c r="Q19" s="54">
        <f t="shared" si="39"/>
        <v>0.39442801830224955</v>
      </c>
      <c r="R19" s="54">
        <f t="shared" si="39"/>
        <v>0.90859490880296379</v>
      </c>
      <c r="S19" s="54">
        <f t="shared" ref="S19:T19" si="40">(2.71818^($P$7*S$10)*($I$11*SIN($B$11*PI()*$E19)*(COS($G$11*S$10)-$P$7/(2*$G$11)*SIN($G$11*S$10))+$I$12*SIN($B$12*PI()*$E19)*(COS($G$12*S$10)-$P$7/(2*$G$12)*SIN($G$12*S$10))+$I$13*SIN($B$13*PI()*$E19)*(COS($G$13*S$10)-$P$7/(2*$G$13)*SIN($G$13*S$10))+$I$14*SIN($B$14*PI()*$E19)*(COS($G$14*S$10)-$P$7/(2*$G$14)*SIN($G$14*S$10))+$I$15*SIN($B$15*PI()*$E19)*(COS($G$15*S$10)-$P$7/(2*$G$15)*SIN($G$15*S$10))+$I$16*SIN($B$16*PI()*$E19)*(COS($G$16*S$10)-$P$7/(2*$G$16)*SIN($G$16*S$10))+$I$17*SIN($B$17*PI()*$E19)*(COS($G$17*S$10)-$P$7/(2*$G$17)*SIN($G$17*S$10))+$I$18*SIN($B$18*PI()*$E19)*(COS($G$18*S$10)-$P$7/(2*$G$18)*SIN($G$18*S$10))+$I$19*SIN($B$19*PI()*$E19)*(COS($G$19*S$10)-$P$7/(2*$G$19)*SIN($G$19*S$10))+$I$20*SIN($B$20*PI()*$E19)*(COS($G$20*S$10)-$P$7/(2*$G$20)*SIN($G28*S$10))+$I$21*SIN($B$21*PI()*$E19)*(COS($G$21*S$10)-$P$7/(2*$G$21)*SIN($G$21*S$10))+$I$22*SIN($B$22*PI()*$E19)*(COS($G$22*S$10)-$P$7/(2*$G$22)*SIN($G$22*S$10))+$I$23*SIN($B$23*PI()*$E19)*(COS($G$23*S$10)-$P$7/(2*$G$23)*SIN($G$23*S$10))+$I$24*SIN($B$24*PI()*$E19)*(COS($G$24*S$10)-$P$7/(2*$G$24)*SIN($G$24*S$10))+$I$25*SIN($B$25*PI()*$E19)*(COS($G$25*S$10)-$P$7/(2*$G$25)*SIN($G$25*S$10))+$I$26*SIN($B$26*PI()*$E19)*(COS($G$26*S$10)-$P$7/(2*$G$26)*SIN($G$26*S$10))+$I$27*SIN($B$27*PI()*$E19)*(COS($G$27*S$10)-$P$7/(2*$G$27)*SIN($G$27*S$10))+$I$28*SIN($B$28*PI()*$E19)*(COS($G$28*S$10)-$P$7/(2*$G$28)*SIN($G$28*S$10))+$I$29*SIN($B$29*PI()*$E19)*(COS($G$29*S$10)-$P$7/(2*$G$29)*SIN($G$29*S$10))+$I$30*SIN($B$30*PI()*$E19)*(COS($G$30*S$10)-$P$7/(2*$G$30)*SIN($G$30*S$10))+$I$31*SIN($B$31*PI()*$E19)*(COS($G$31*S$10)-$P$7/(2*$G$31)*SIN($G$31*S$10))+$I$32*SIN($B$32*PI()*$E19)*(COS($G$32*S$10)-$P$7/(2*$G$32)*SIN($G$32*S$10))+$I$33*SIN($B$33*PI()*$E19)*(COS($G$33*S$10)-$P$7/(2*$G$33)*SIN($G$33*S$10))+$I$34*SIN($B$34*PI()*$E19)*(COS($G$34*S$10)-$P$7/(2*$G$34)*SIN($G$34*S$10))))</f>
        <v>0.40189350147112052</v>
      </c>
      <c r="T19" s="54">
        <f t="shared" si="40"/>
        <v>-0.10059867569011739</v>
      </c>
      <c r="U19" s="54">
        <f t="shared" ref="U19:AM19" si="41">(2.71818^($P$7*U$10)*($I$11*SIN($B$11*PI()*$E19)*(COS($G$11*U$10)-$P$7/(2*$G$11)*SIN($G$11*U$10))+$I$12*SIN($B$12*PI()*$E19)*(COS($G$12*U$10)-$P$7/(2*$G$12)*SIN($G$12*U$10))+$I$13*SIN($B$13*PI()*$E19)*(COS($G$13*U$10)-$P$7/(2*$G$13)*SIN($G$13*U$10))+$I$14*SIN($B$14*PI()*$E19)*(COS($G$14*U$10)-$P$7/(2*$G$14)*SIN($G$14*U$10))+$I$15*SIN($B$15*PI()*$E19)*(COS($G$15*U$10)-$P$7/(2*$G$15)*SIN($G$15*U$10))+$I$16*SIN($B$16*PI()*$E19)*(COS($G$16*U$10)-$P$7/(2*$G$16)*SIN($G$16*U$10))+$I$17*SIN($B$17*PI()*$E19)*(COS($G$17*U$10)-$P$7/(2*$G$17)*SIN($G$17*U$10))+$I$18*SIN($B$18*PI()*$E19)*(COS($G$18*U$10)-$P$7/(2*$G$18)*SIN($G$18*U$10))+$I$19*SIN($B$19*PI()*$E19)*(COS($G$19*U$10)-$P$7/(2*$G$19)*SIN($G$19*U$10))+$I$20*SIN($B$20*PI()*$E19)*(COS($G$20*U$10)-$P$7/(2*$G$20)*SIN($G28*U$10))+$I$21*SIN($B$21*PI()*$E19)*(COS($G$21*U$10)-$P$7/(2*$G$21)*SIN($G$21*U$10))+$I$22*SIN($B$22*PI()*$E19)*(COS($G$22*U$10)-$P$7/(2*$G$22)*SIN($G$22*U$10))+$I$23*SIN($B$23*PI()*$E19)*(COS($G$23*U$10)-$P$7/(2*$G$23)*SIN($G$23*U$10))+$I$24*SIN($B$24*PI()*$E19)*(COS($G$24*U$10)-$P$7/(2*$G$24)*SIN($G$24*U$10))+$I$25*SIN($B$25*PI()*$E19)*(COS($G$25*U$10)-$P$7/(2*$G$25)*SIN($G$25*U$10))+$I$26*SIN($B$26*PI()*$E19)*(COS($G$26*U$10)-$P$7/(2*$G$26)*SIN($G$26*U$10))+$I$27*SIN($B$27*PI()*$E19)*(COS($G$27*U$10)-$P$7/(2*$G$27)*SIN($G$27*U$10))+$I$28*SIN($B$28*PI()*$E19)*(COS($G$28*U$10)-$P$7/(2*$G$28)*SIN($G$28*U$10))+$I$29*SIN($B$29*PI()*$E19)*(COS($G$29*U$10)-$P$7/(2*$G$29)*SIN($G$29*U$10))+$I$30*SIN($B$30*PI()*$E19)*(COS($G$30*U$10)-$P$7/(2*$G$30)*SIN($G$30*U$10))+$I$31*SIN($B$31*PI()*$E19)*(COS($G$31*U$10)-$P$7/(2*$G$31)*SIN($G$31*U$10))+$I$32*SIN($B$32*PI()*$E19)*(COS($G$32*U$10)-$P$7/(2*$G$32)*SIN($G$32*U$10))+$I$33*SIN($B$33*PI()*$E19)*(COS($G$33*U$10)-$P$7/(2*$G$33)*SIN($G$33*U$10))+$I$34*SIN($B$34*PI()*$E19)*(COS($G$34*U$10)-$P$7/(2*$G$34)*SIN($G$34*U$10))))</f>
        <v>-0.43497141431233471</v>
      </c>
      <c r="V19" s="54">
        <f t="shared" si="41"/>
        <v>-0.4332822698050432</v>
      </c>
      <c r="W19" s="54">
        <f t="shared" si="41"/>
        <v>-0.4316824059077306</v>
      </c>
      <c r="X19" s="54">
        <f t="shared" si="41"/>
        <v>-0.11778822265195961</v>
      </c>
      <c r="Y19" s="54">
        <f t="shared" si="41"/>
        <v>0.35428163625870435</v>
      </c>
      <c r="Z19" s="54">
        <f t="shared" si="41"/>
        <v>0.82490036808786282</v>
      </c>
      <c r="AA19" s="54">
        <f t="shared" si="41"/>
        <v>0.36941393919458887</v>
      </c>
      <c r="AB19" s="54">
        <f t="shared" si="41"/>
        <v>-8.7273979467750201E-2</v>
      </c>
      <c r="AC19" s="54">
        <f t="shared" si="41"/>
        <v>-0.39475457643217005</v>
      </c>
      <c r="AD19" s="54">
        <f t="shared" si="41"/>
        <v>-0.39381773372339052</v>
      </c>
      <c r="AE19" s="54">
        <f t="shared" si="41"/>
        <v>-0.39287506307016201</v>
      </c>
      <c r="AF19" s="54">
        <f t="shared" si="41"/>
        <v>-0.11102242984039233</v>
      </c>
      <c r="AG19" s="54">
        <f t="shared" si="41"/>
        <v>0.31814833755712202</v>
      </c>
      <c r="AH19" s="54">
        <f t="shared" si="41"/>
        <v>0.74833924294397436</v>
      </c>
      <c r="AI19" s="54">
        <f t="shared" si="41"/>
        <v>0.33953219602846541</v>
      </c>
      <c r="AJ19" s="54">
        <f t="shared" si="41"/>
        <v>-7.5513796557564516E-2</v>
      </c>
      <c r="AK19" s="54">
        <f t="shared" si="41"/>
        <v>-0.35825398581333262</v>
      </c>
      <c r="AL19" s="54">
        <f t="shared" si="41"/>
        <v>-0.35794171089074683</v>
      </c>
      <c r="AM19" s="54">
        <f t="shared" si="41"/>
        <v>-0.35751604095252165</v>
      </c>
      <c r="AN19" s="27">
        <f t="shared" si="11"/>
        <v>-2.8912057932946778E-20</v>
      </c>
    </row>
    <row r="20" spans="2:40" ht="15.75" x14ac:dyDescent="0.3">
      <c r="B20" s="28">
        <v>10</v>
      </c>
      <c r="C20" s="22">
        <f t="shared" si="12"/>
        <v>0.375</v>
      </c>
      <c r="D20" s="29">
        <v>9.3749999999999997E-4</v>
      </c>
      <c r="E20" s="24">
        <f t="shared" si="5"/>
        <v>0.375</v>
      </c>
      <c r="F20" s="24">
        <f t="shared" si="1"/>
        <v>0.9375</v>
      </c>
      <c r="G20" s="43">
        <f t="shared" si="6"/>
        <v>600.15145158412793</v>
      </c>
      <c r="H20" s="8" t="s">
        <v>43</v>
      </c>
      <c r="I20" s="25">
        <f t="shared" si="13"/>
        <v>-9.1284367499723518E-3</v>
      </c>
      <c r="J20" s="44">
        <f t="shared" ref="J20" si="42">(2.71818^($P$7*J$10)*($I$11*SIN($B$11*PI()*$E20)*(COS($G$11*J$10)-$P$7/(2*$G$11)*SIN($G$11*J$10))+$I$12*SIN($B$12*PI()*$E20)*(COS($G$12*J$10)-$P$7/(2*$G$12)*SIN($G$12*J$10))+$I$13*SIN($B$13*PI()*$E20)*(COS($G$13*J$10)-$P$7/(2*$G$13)*SIN($G$13*J$10))+$I$14*SIN($B$14*PI()*$E20)*(COS($G$14*J$10)-$P$7/(2*$G$14)*SIN($G$14*J$10))+$I$15*SIN($B$15*PI()*$E20)*(COS($G$15*J$10)-$P$7/(2*$G$15)*SIN($G$15*J$10))+$I$16*SIN($B$16*PI()*$E20)*(COS($G$16*J$10)-$P$7/(2*$G$16)*SIN($G$16*J$10))+$I$17*SIN($B$17*PI()*$E20)*(COS($G$17*J$10)-$P$7/(2*$G$17)*SIN($G$17*J$10))+$I$18*SIN($B$18*PI()*$E20)*(COS($G$18*J$10)-$P$7/(2*$G$18)*SIN($G$18*J$10))+$I$19*SIN($B$19*PI()*$E20)*(COS($G$19*J$10)-$P$7/(2*$G$19)*SIN($G$19*J$10))+$I$20*SIN($B$20*PI()*$E20)*(COS($G$20*J$10)-$P$7/(2*$G$20)*SIN($G29*J$10))+$I$21*SIN($B$21*PI()*$E20)*(COS($G$21*J$10)-$P$7/(2*$G$21)*SIN($G$21*J$10))+$I$22*SIN($B$22*PI()*$E20)*(COS($G$22*J$10)-$P$7/(2*$G$22)*SIN($G$22*J$10))+$I$23*SIN($B$23*PI()*$E20)*(COS($G$23*J$10)-$P$7/(2*$G$23)*SIN($G$23*J$10))+$I$24*SIN($B$24*PI()*$E20)*(COS($G$24*J$10)-$P$7/(2*$G$24)*SIN($G$24*J$10))+$I$25*SIN($B$25*PI()*$E20)*(COS($G$25*J$10)-$P$7/(2*$G$25)*SIN($G$25*J$10))+$I$26*SIN($B$26*PI()*$E20)*(COS($G$26*J$10)-$P$7/(2*$G$26)*SIN($G$26*J$10))+$I$27*SIN($B$27*PI()*$E20)*(COS($G$27*J$10)-$P$7/(2*$G$27)*SIN($G$27*J$10))+$I$28*SIN($B$28*PI()*$E20)*(COS($G$28*J$10)-$P$7/(2*$G$28)*SIN($G$28*J$10))+$I$29*SIN($B$29*PI()*$E20)*(COS($G$29*J$10)-$P$7/(2*$G$29)*SIN($G$29*J$10))+$I$30*SIN($B$30*PI()*$E20)*(COS($G$30*J$10)-$P$7/(2*$G$30)*SIN($G$30*J$10))+$I$31*SIN($B$31*PI()*$E20)*(COS($G$31*J$10)-$P$7/(2*$G$31)*SIN($G$31*J$10))+$I$32*SIN($B$32*PI()*$E20)*(COS($G$32*J$10)-$P$7/(2*$G$32)*SIN($G$32*J$10))+$I$33*SIN($B$33*PI()*$E20)*(COS($G$33*J$10)-$P$7/(2*$G$33)*SIN($G$33*J$10))+$I$34*SIN($B$34*PI()*$E20)*(COS($G$34*J$10)-$P$7/(2*$G$34)*SIN($G$34*J$10))))</f>
        <v>0.93749999999999822</v>
      </c>
      <c r="K20" s="26">
        <f t="shared" ref="K20:R20" si="43">(2.71818^($P$7*K$10)*($I$11*SIN($B$11*PI()*$E20)*(COS($G$11*K$10)-$P$7/(2*$G$11)*SIN($G$11*K$10))+$I$12*SIN($B$12*PI()*$E20)*(COS($G$12*K$10)-$P$7/(2*$G$12)*SIN($G$12*K$10))+$I$13*SIN($B$13*PI()*$E20)*(COS($G$13*K$10)-$P$7/(2*$G$13)*SIN($G$13*K$10))+$I$14*SIN($B$14*PI()*$E20)*(COS($G$14*K$10)-$P$7/(2*$G$14)*SIN($G$14*K$10))+$I$15*SIN($B$15*PI()*$E20)*(COS($G$15*K$10)-$P$7/(2*$G$15)*SIN($G$15*K$10))+$I$16*SIN($B$16*PI()*$E20)*(COS($G$16*K$10)-$P$7/(2*$G$16)*SIN($G$16*K$10))+$I$17*SIN($B$17*PI()*$E20)*(COS($G$17*K$10)-$P$7/(2*$G$17)*SIN($G$17*K$10))+$I$18*SIN($B$18*PI()*$E20)*(COS($G$18*K$10)-$P$7/(2*$G$18)*SIN($G$18*K$10))+$I$19*SIN($B$19*PI()*$E20)*(COS($G$19*K$10)-$P$7/(2*$G$19)*SIN($G$19*K$10))+$I$20*SIN($B$20*PI()*$E20)*(COS($G$20*K$10)-$P$7/(2*$G$20)*SIN($G29*K$10))+$I$21*SIN($B$21*PI()*$E20)*(COS($G$21*K$10)-$P$7/(2*$G$21)*SIN($G$21*K$10))+$I$22*SIN($B$22*PI()*$E20)*(COS($G$22*K$10)-$P$7/(2*$G$22)*SIN($G$22*K$10))+$I$23*SIN($B$23*PI()*$E20)*(COS($G$23*K$10)-$P$7/(2*$G$23)*SIN($G$23*K$10))+$I$24*SIN($B$24*PI()*$E20)*(COS($G$24*K$10)-$P$7/(2*$G$24)*SIN($G$24*K$10))+$I$25*SIN($B$25*PI()*$E20)*(COS($G$25*K$10)-$P$7/(2*$G$25)*SIN($G$25*K$10))+$I$26*SIN($B$26*PI()*$E20)*(COS($G$26*K$10)-$P$7/(2*$G$26)*SIN($G$26*K$10))+$I$27*SIN($B$27*PI()*$E20)*(COS($G$27*K$10)-$P$7/(2*$G$27)*SIN($G$27*K$10))+$I$28*SIN($B$28*PI()*$E20)*(COS($G$28*K$10)-$P$7/(2*$G$28)*SIN($G$28*K$10))+$I$29*SIN($B$29*PI()*$E20)*(COS($G$29*K$10)-$P$7/(2*$G$29)*SIN($G$29*K$10))+$I$30*SIN($B$30*PI()*$E20)*(COS($G$30*K$10)-$P$7/(2*$G$30)*SIN($G$30*K$10))+$I$31*SIN($B$31*PI()*$E20)*(COS($G$31*K$10)-$P$7/(2*$G$31)*SIN($G$31*K$10))+$I$32*SIN($B$32*PI()*$E20)*(COS($G$32*K$10)-$P$7/(2*$G$32)*SIN($G$32*K$10))+$I$33*SIN($B$33*PI()*$E20)*(COS($G$33*K$10)-$P$7/(2*$G$33)*SIN($G$33*K$10))+$I$34*SIN($B$34*PI()*$E20)*(COS($G$34*K$10)-$P$7/(2*$G$34)*SIN($G$34*K$10))))</f>
        <v>0.46832207823669347</v>
      </c>
      <c r="L20" s="26">
        <f t="shared" si="43"/>
        <v>-8.4629172091870847E-2</v>
      </c>
      <c r="M20" s="26">
        <f t="shared" si="43"/>
        <v>-0.53966623288383098</v>
      </c>
      <c r="N20" s="26">
        <f t="shared" si="43"/>
        <v>-0.53628025047753436</v>
      </c>
      <c r="O20" s="26">
        <f t="shared" si="43"/>
        <v>-0.53279491439080229</v>
      </c>
      <c r="P20" s="26">
        <f t="shared" si="43"/>
        <v>-9.6695707961461486E-2</v>
      </c>
      <c r="Q20" s="26">
        <f t="shared" si="43"/>
        <v>0.42223922809594805</v>
      </c>
      <c r="R20" s="26">
        <f t="shared" si="43"/>
        <v>0.85220195553635647</v>
      </c>
      <c r="S20" s="26">
        <f t="shared" ref="S20:T20" si="44">(2.71818^($P$7*S$10)*($I$11*SIN($B$11*PI()*$E20)*(COS($G$11*S$10)-$P$7/(2*$G$11)*SIN($G$11*S$10))+$I$12*SIN($B$12*PI()*$E20)*(COS($G$12*S$10)-$P$7/(2*$G$12)*SIN($G$12*S$10))+$I$13*SIN($B$13*PI()*$E20)*(COS($G$13*S$10)-$P$7/(2*$G$13)*SIN($G$13*S$10))+$I$14*SIN($B$14*PI()*$E20)*(COS($G$14*S$10)-$P$7/(2*$G$14)*SIN($G$14*S$10))+$I$15*SIN($B$15*PI()*$E20)*(COS($G$15*S$10)-$P$7/(2*$G$15)*SIN($G$15*S$10))+$I$16*SIN($B$16*PI()*$E20)*(COS($G$16*S$10)-$P$7/(2*$G$16)*SIN($G$16*S$10))+$I$17*SIN($B$17*PI()*$E20)*(COS($G$17*S$10)-$P$7/(2*$G$17)*SIN($G$17*S$10))+$I$18*SIN($B$18*PI()*$E20)*(COS($G$18*S$10)-$P$7/(2*$G$18)*SIN($G$18*S$10))+$I$19*SIN($B$19*PI()*$E20)*(COS($G$19*S$10)-$P$7/(2*$G$19)*SIN($G$19*S$10))+$I$20*SIN($B$20*PI()*$E20)*(COS($G$20*S$10)-$P$7/(2*$G$20)*SIN($G29*S$10))+$I$21*SIN($B$21*PI()*$E20)*(COS($G$21*S$10)-$P$7/(2*$G$21)*SIN($G$21*S$10))+$I$22*SIN($B$22*PI()*$E20)*(COS($G$22*S$10)-$P$7/(2*$G$22)*SIN($G$22*S$10))+$I$23*SIN($B$23*PI()*$E20)*(COS($G$23*S$10)-$P$7/(2*$G$23)*SIN($G$23*S$10))+$I$24*SIN($B$24*PI()*$E20)*(COS($G$24*S$10)-$P$7/(2*$G$24)*SIN($G$24*S$10))+$I$25*SIN($B$25*PI()*$E20)*(COS($G$25*S$10)-$P$7/(2*$G$25)*SIN($G$25*S$10))+$I$26*SIN($B$26*PI()*$E20)*(COS($G$26*S$10)-$P$7/(2*$G$26)*SIN($G$26*S$10))+$I$27*SIN($B$27*PI()*$E20)*(COS($G$27*S$10)-$P$7/(2*$G$27)*SIN($G$27*S$10))+$I$28*SIN($B$28*PI()*$E20)*(COS($G$28*S$10)-$P$7/(2*$G$28)*SIN($G$28*S$10))+$I$29*SIN($B$29*PI()*$E20)*(COS($G$29*S$10)-$P$7/(2*$G$29)*SIN($G$29*S$10))+$I$30*SIN($B$30*PI()*$E20)*(COS($G$30*S$10)-$P$7/(2*$G$30)*SIN($G$30*S$10))+$I$31*SIN($B$31*PI()*$E20)*(COS($G$31*S$10)-$P$7/(2*$G$31)*SIN($G$31*S$10))+$I$32*SIN($B$32*PI()*$E20)*(COS($G$32*S$10)-$P$7/(2*$G$32)*SIN($G$32*S$10))+$I$33*SIN($B$33*PI()*$E20)*(COS($G$33*S$10)-$P$7/(2*$G$33)*SIN($G$33*S$10))+$I$34*SIN($B$34*PI()*$E20)*(COS($G$34*S$10)-$P$7/(2*$G$34)*SIN($G$34*S$10))))</f>
        <v>0.4311088220991931</v>
      </c>
      <c r="T20" s="26">
        <f t="shared" si="44"/>
        <v>-7.1524020809087901E-2</v>
      </c>
      <c r="U20" s="26">
        <f t="shared" ref="U20:AM20" si="45">(2.71818^($P$7*U$10)*($I$11*SIN($B$11*PI()*$E20)*(COS($G$11*U$10)-$P$7/(2*$G$11)*SIN($G$11*U$10))+$I$12*SIN($B$12*PI()*$E20)*(COS($G$12*U$10)-$P$7/(2*$G$12)*SIN($G$12*U$10))+$I$13*SIN($B$13*PI()*$E20)*(COS($G$13*U$10)-$P$7/(2*$G$13)*SIN($G$13*U$10))+$I$14*SIN($B$14*PI()*$E20)*(COS($G$14*U$10)-$P$7/(2*$G$14)*SIN($G$14*U$10))+$I$15*SIN($B$15*PI()*$E20)*(COS($G$15*U$10)-$P$7/(2*$G$15)*SIN($G$15*U$10))+$I$16*SIN($B$16*PI()*$E20)*(COS($G$16*U$10)-$P$7/(2*$G$16)*SIN($G$16*U$10))+$I$17*SIN($B$17*PI()*$E20)*(COS($G$17*U$10)-$P$7/(2*$G$17)*SIN($G$17*U$10))+$I$18*SIN($B$18*PI()*$E20)*(COS($G$18*U$10)-$P$7/(2*$G$18)*SIN($G$18*U$10))+$I$19*SIN($B$19*PI()*$E20)*(COS($G$19*U$10)-$P$7/(2*$G$19)*SIN($G$19*U$10))+$I$20*SIN($B$20*PI()*$E20)*(COS($G$20*U$10)-$P$7/(2*$G$20)*SIN($G29*U$10))+$I$21*SIN($B$21*PI()*$E20)*(COS($G$21*U$10)-$P$7/(2*$G$21)*SIN($G$21*U$10))+$I$22*SIN($B$22*PI()*$E20)*(COS($G$22*U$10)-$P$7/(2*$G$22)*SIN($G$22*U$10))+$I$23*SIN($B$23*PI()*$E20)*(COS($G$23*U$10)-$P$7/(2*$G$23)*SIN($G$23*U$10))+$I$24*SIN($B$24*PI()*$E20)*(COS($G$24*U$10)-$P$7/(2*$G$24)*SIN($G$24*U$10))+$I$25*SIN($B$25*PI()*$E20)*(COS($G$25*U$10)-$P$7/(2*$G$25)*SIN($G$25*U$10))+$I$26*SIN($B$26*PI()*$E20)*(COS($G$26*U$10)-$P$7/(2*$G$26)*SIN($G$26*U$10))+$I$27*SIN($B$27*PI()*$E20)*(COS($G$27*U$10)-$P$7/(2*$G$27)*SIN($G$27*U$10))+$I$28*SIN($B$28*PI()*$E20)*(COS($G$28*U$10)-$P$7/(2*$G$28)*SIN($G$28*U$10))+$I$29*SIN($B$29*PI()*$E20)*(COS($G$29*U$10)-$P$7/(2*$G$29)*SIN($G$29*U$10))+$I$30*SIN($B$30*PI()*$E20)*(COS($G$30*U$10)-$P$7/(2*$G$30)*SIN($G$30*U$10))+$I$31*SIN($B$31*PI()*$E20)*(COS($G$31*U$10)-$P$7/(2*$G$31)*SIN($G$31*U$10))+$I$32*SIN($B$32*PI()*$E20)*(COS($G$32*U$10)-$P$7/(2*$G$32)*SIN($G$32*U$10))+$I$33*SIN($B$33*PI()*$E20)*(COS($G$33*U$10)-$P$7/(2*$G$33)*SIN($G$33*U$10))+$I$34*SIN($B$34*PI()*$E20)*(COS($G$34*U$10)-$P$7/(2*$G$34)*SIN($G$34*U$10))))</f>
        <v>-0.49103384446037368</v>
      </c>
      <c r="V20" s="26">
        <f t="shared" si="45"/>
        <v>-0.4874493383959575</v>
      </c>
      <c r="W20" s="26">
        <f t="shared" si="45"/>
        <v>-0.48390890724287589</v>
      </c>
      <c r="X20" s="26">
        <f t="shared" si="45"/>
        <v>-9.3040166420690518E-2</v>
      </c>
      <c r="Y20" s="26">
        <f t="shared" si="45"/>
        <v>0.37875359234763206</v>
      </c>
      <c r="Z20" s="26">
        <f t="shared" si="45"/>
        <v>0.77477183521661275</v>
      </c>
      <c r="AA20" s="26">
        <f t="shared" si="45"/>
        <v>0.39677756694287908</v>
      </c>
      <c r="AB20" s="26">
        <f t="shared" si="45"/>
        <v>-6.011824544879462E-2</v>
      </c>
      <c r="AC20" s="26">
        <f t="shared" si="45"/>
        <v>-0.44681432008610955</v>
      </c>
      <c r="AD20" s="26">
        <f t="shared" si="45"/>
        <v>-0.44306333874843956</v>
      </c>
      <c r="AE20" s="26">
        <f t="shared" si="45"/>
        <v>-0.43957803266355427</v>
      </c>
      <c r="AF20" s="26">
        <f t="shared" si="45"/>
        <v>-8.9233918462492484E-2</v>
      </c>
      <c r="AG20" s="26">
        <f t="shared" si="45"/>
        <v>0.33970692619054932</v>
      </c>
      <c r="AH20" s="26">
        <f t="shared" si="45"/>
        <v>0.70446689225495795</v>
      </c>
      <c r="AI20" s="26">
        <f t="shared" si="45"/>
        <v>0.3651022771043515</v>
      </c>
      <c r="AJ20" s="26">
        <f t="shared" si="45"/>
        <v>-5.0218414303856797E-2</v>
      </c>
      <c r="AK20" s="26">
        <f t="shared" si="45"/>
        <v>-0.40658740063806154</v>
      </c>
      <c r="AL20" s="26">
        <f t="shared" si="45"/>
        <v>-0.40271739854540262</v>
      </c>
      <c r="AM20" s="26">
        <f t="shared" si="45"/>
        <v>-0.39937900214630823</v>
      </c>
      <c r="AN20" s="27">
        <f t="shared" si="11"/>
        <v>-9.1284367499723522E-6</v>
      </c>
    </row>
    <row r="21" spans="2:40" ht="15.75" x14ac:dyDescent="0.3">
      <c r="B21" s="28">
        <v>11</v>
      </c>
      <c r="C21" s="22">
        <f t="shared" si="12"/>
        <v>0.41666666666666669</v>
      </c>
      <c r="D21" s="29">
        <v>8.7500000000000002E-4</v>
      </c>
      <c r="E21" s="24">
        <f t="shared" si="5"/>
        <v>0.41666666666666669</v>
      </c>
      <c r="F21" s="24">
        <f t="shared" si="1"/>
        <v>0.875</v>
      </c>
      <c r="G21" s="43">
        <f t="shared" si="6"/>
        <v>660.16672913452351</v>
      </c>
      <c r="H21" s="8" t="s">
        <v>44</v>
      </c>
      <c r="I21" s="25">
        <f t="shared" si="13"/>
        <v>-7.7815149881759853E-3</v>
      </c>
      <c r="J21" s="44">
        <f t="shared" ref="J21" si="46">(2.71818^($P$7*J$10)*($I$11*SIN($B$11*PI()*$E21)*(COS($G$11*J$10)-$P$7/(2*$G$11)*SIN($G$11*J$10))+$I$12*SIN($B$12*PI()*$E21)*(COS($G$12*J$10)-$P$7/(2*$G$12)*SIN($G$12*J$10))+$I$13*SIN($B$13*PI()*$E21)*(COS($G$13*J$10)-$P$7/(2*$G$13)*SIN($G$13*J$10))+$I$14*SIN($B$14*PI()*$E21)*(COS($G$14*J$10)-$P$7/(2*$G$14)*SIN($G$14*J$10))+$I$15*SIN($B$15*PI()*$E21)*(COS($G$15*J$10)-$P$7/(2*$G$15)*SIN($G$15*J$10))+$I$16*SIN($B$16*PI()*$E21)*(COS($G$16*J$10)-$P$7/(2*$G$16)*SIN($G$16*J$10))+$I$17*SIN($B$17*PI()*$E21)*(COS($G$17*J$10)-$P$7/(2*$G$17)*SIN($G$17*J$10))+$I$18*SIN($B$18*PI()*$E21)*(COS($G$18*J$10)-$P$7/(2*$G$18)*SIN($G$18*J$10))+$I$19*SIN($B$19*PI()*$E21)*(COS($G$19*J$10)-$P$7/(2*$G$19)*SIN($G$19*J$10))+$I$20*SIN($B$20*PI()*$E21)*(COS($G$20*J$10)-$P$7/(2*$G$20)*SIN($G30*J$10))+$I$21*SIN($B$21*PI()*$E21)*(COS($G$21*J$10)-$P$7/(2*$G$21)*SIN($G$21*J$10))+$I$22*SIN($B$22*PI()*$E21)*(COS($G$22*J$10)-$P$7/(2*$G$22)*SIN($G$22*J$10))+$I$23*SIN($B$23*PI()*$E21)*(COS($G$23*J$10)-$P$7/(2*$G$23)*SIN($G$23*J$10))+$I$24*SIN($B$24*PI()*$E21)*(COS($G$24*J$10)-$P$7/(2*$G$24)*SIN($G$24*J$10))+$I$25*SIN($B$25*PI()*$E21)*(COS($G$25*J$10)-$P$7/(2*$G$25)*SIN($G$25*J$10))+$I$26*SIN($B$26*PI()*$E21)*(COS($G$26*J$10)-$P$7/(2*$G$26)*SIN($G$26*J$10))+$I$27*SIN($B$27*PI()*$E21)*(COS($G$27*J$10)-$P$7/(2*$G$27)*SIN($G$27*J$10))+$I$28*SIN($B$28*PI()*$E21)*(COS($G$28*J$10)-$P$7/(2*$G$28)*SIN($G$28*J$10))+$I$29*SIN($B$29*PI()*$E21)*(COS($G$29*J$10)-$P$7/(2*$G$29)*SIN($G$29*J$10))+$I$30*SIN($B$30*PI()*$E21)*(COS($G$30*J$10)-$P$7/(2*$G$30)*SIN($G$30*J$10))+$I$31*SIN($B$31*PI()*$E21)*(COS($G$31*J$10)-$P$7/(2*$G$31)*SIN($G$31*J$10))+$I$32*SIN($B$32*PI()*$E21)*(COS($G$32*J$10)-$P$7/(2*$G$32)*SIN($G$32*J$10))+$I$33*SIN($B$33*PI()*$E21)*(COS($G$33*J$10)-$P$7/(2*$G$33)*SIN($G$33*J$10))+$I$34*SIN($B$34*PI()*$E21)*(COS($G$34*J$10)-$P$7/(2*$G$34)*SIN($G$34*J$10))))</f>
        <v>0.87500000000000122</v>
      </c>
      <c r="K21" s="26">
        <f t="shared" ref="K21:R21" si="47">(2.71818^($P$7*K$10)*($I$11*SIN($B$11*PI()*$E21)*(COS($G$11*K$10)-$P$7/(2*$G$11)*SIN($G$11*K$10))+$I$12*SIN($B$12*PI()*$E21)*(COS($G$12*K$10)-$P$7/(2*$G$12)*SIN($G$12*K$10))+$I$13*SIN($B$13*PI()*$E21)*(COS($G$13*K$10)-$P$7/(2*$G$13)*SIN($G$13*K$10))+$I$14*SIN($B$14*PI()*$E21)*(COS($G$14*K$10)-$P$7/(2*$G$14)*SIN($G$14*K$10))+$I$15*SIN($B$15*PI()*$E21)*(COS($G$15*K$10)-$P$7/(2*$G$15)*SIN($G$15*K$10))+$I$16*SIN($B$16*PI()*$E21)*(COS($G$16*K$10)-$P$7/(2*$G$16)*SIN($G$16*K$10))+$I$17*SIN($B$17*PI()*$E21)*(COS($G$17*K$10)-$P$7/(2*$G$17)*SIN($G$17*K$10))+$I$18*SIN($B$18*PI()*$E21)*(COS($G$18*K$10)-$P$7/(2*$G$18)*SIN($G$18*K$10))+$I$19*SIN($B$19*PI()*$E21)*(COS($G$19*K$10)-$P$7/(2*$G$19)*SIN($G$19*K$10))+$I$20*SIN($B$20*PI()*$E21)*(COS($G$20*K$10)-$P$7/(2*$G$20)*SIN($G30*K$10))+$I$21*SIN($B$21*PI()*$E21)*(COS($G$21*K$10)-$P$7/(2*$G$21)*SIN($G$21*K$10))+$I$22*SIN($B$22*PI()*$E21)*(COS($G$22*K$10)-$P$7/(2*$G$22)*SIN($G$22*K$10))+$I$23*SIN($B$23*PI()*$E21)*(COS($G$23*K$10)-$P$7/(2*$G$23)*SIN($G$23*K$10))+$I$24*SIN($B$24*PI()*$E21)*(COS($G$24*K$10)-$P$7/(2*$G$24)*SIN($G$24*K$10))+$I$25*SIN($B$25*PI()*$E21)*(COS($G$25*K$10)-$P$7/(2*$G$25)*SIN($G$25*K$10))+$I$26*SIN($B$26*PI()*$E21)*(COS($G$26*K$10)-$P$7/(2*$G$26)*SIN($G$26*K$10))+$I$27*SIN($B$27*PI()*$E21)*(COS($G$27*K$10)-$P$7/(2*$G$27)*SIN($G$27*K$10))+$I$28*SIN($B$28*PI()*$E21)*(COS($G$28*K$10)-$P$7/(2*$G$28)*SIN($G$28*K$10))+$I$29*SIN($B$29*PI()*$E21)*(COS($G$29*K$10)-$P$7/(2*$G$29)*SIN($G$29*K$10))+$I$30*SIN($B$30*PI()*$E21)*(COS($G$30*K$10)-$P$7/(2*$G$30)*SIN($G$30*K$10))+$I$31*SIN($B$31*PI()*$E21)*(COS($G$31*K$10)-$P$7/(2*$G$31)*SIN($G$31*K$10))+$I$32*SIN($B$32*PI()*$E21)*(COS($G$32*K$10)-$P$7/(2*$G$32)*SIN($G$32*K$10))+$I$33*SIN($B$33*PI()*$E21)*(COS($G$33*K$10)-$P$7/(2*$G$33)*SIN($G$33*K$10))+$I$34*SIN($B$34*PI()*$E21)*(COS($G$34*K$10)-$P$7/(2*$G$34)*SIN($G$34*K$10))))</f>
        <v>0.49912343101883039</v>
      </c>
      <c r="L21" s="26">
        <f t="shared" si="47"/>
        <v>-5.4085639920925813E-2</v>
      </c>
      <c r="M21" s="26">
        <f t="shared" si="47"/>
        <v>-0.59839451953255807</v>
      </c>
      <c r="N21" s="26">
        <f t="shared" si="47"/>
        <v>-0.59586603379589598</v>
      </c>
      <c r="O21" s="26">
        <f t="shared" si="47"/>
        <v>-0.59387043636318682</v>
      </c>
      <c r="P21" s="26">
        <f t="shared" si="47"/>
        <v>-6.7249562057596329E-2</v>
      </c>
      <c r="Q21" s="26">
        <f t="shared" si="47"/>
        <v>0.45175627539328067</v>
      </c>
      <c r="R21" s="26">
        <f t="shared" si="47"/>
        <v>0.79530395346656269</v>
      </c>
      <c r="S21" s="26">
        <f t="shared" ref="S21:T21" si="48">(2.71818^($P$7*S$10)*($I$11*SIN($B$11*PI()*$E21)*(COS($G$11*S$10)-$P$7/(2*$G$11)*SIN($G$11*S$10))+$I$12*SIN($B$12*PI()*$E21)*(COS($G$12*S$10)-$P$7/(2*$G$12)*SIN($G$12*S$10))+$I$13*SIN($B$13*PI()*$E21)*(COS($G$13*S$10)-$P$7/(2*$G$13)*SIN($G$13*S$10))+$I$14*SIN($B$14*PI()*$E21)*(COS($G$14*S$10)-$P$7/(2*$G$14)*SIN($G$14*S$10))+$I$15*SIN($B$15*PI()*$E21)*(COS($G$15*S$10)-$P$7/(2*$G$15)*SIN($G$15*S$10))+$I$16*SIN($B$16*PI()*$E21)*(COS($G$16*S$10)-$P$7/(2*$G$16)*SIN($G$16*S$10))+$I$17*SIN($B$17*PI()*$E21)*(COS($G$17*S$10)-$P$7/(2*$G$17)*SIN($G$17*S$10))+$I$18*SIN($B$18*PI()*$E21)*(COS($G$18*S$10)-$P$7/(2*$G$18)*SIN($G$18*S$10))+$I$19*SIN($B$19*PI()*$E21)*(COS($G$19*S$10)-$P$7/(2*$G$19)*SIN($G$19*S$10))+$I$20*SIN($B$20*PI()*$E21)*(COS($G$20*S$10)-$P$7/(2*$G$20)*SIN($G30*S$10))+$I$21*SIN($B$21*PI()*$E21)*(COS($G$21*S$10)-$P$7/(2*$G$21)*SIN($G$21*S$10))+$I$22*SIN($B$22*PI()*$E21)*(COS($G$22*S$10)-$P$7/(2*$G$22)*SIN($G$22*S$10))+$I$23*SIN($B$23*PI()*$E21)*(COS($G$23*S$10)-$P$7/(2*$G$23)*SIN($G$23*S$10))+$I$24*SIN($B$24*PI()*$E21)*(COS($G$24*S$10)-$P$7/(2*$G$24)*SIN($G$24*S$10))+$I$25*SIN($B$25*PI()*$E21)*(COS($G$25*S$10)-$P$7/(2*$G$25)*SIN($G$25*S$10))+$I$26*SIN($B$26*PI()*$E21)*(COS($G$26*S$10)-$P$7/(2*$G$26)*SIN($G$26*S$10))+$I$27*SIN($B$27*PI()*$E21)*(COS($G$27*S$10)-$P$7/(2*$G$27)*SIN($G$27*S$10))+$I$28*SIN($B$28*PI()*$E21)*(COS($G$28*S$10)-$P$7/(2*$G$28)*SIN($G$28*S$10))+$I$29*SIN($B$29*PI()*$E21)*(COS($G$29*S$10)-$P$7/(2*$G$29)*SIN($G$29*S$10))+$I$30*SIN($B$30*PI()*$E21)*(COS($G$30*S$10)-$P$7/(2*$G$30)*SIN($G$30*S$10))+$I$31*SIN($B$31*PI()*$E21)*(COS($G$31*S$10)-$P$7/(2*$G$31)*SIN($G$31*S$10))+$I$32*SIN($B$32*PI()*$E21)*(COS($G$32*S$10)-$P$7/(2*$G$32)*SIN($G$32*S$10))+$I$33*SIN($B$33*PI()*$E21)*(COS($G$33*S$10)-$P$7/(2*$G$33)*SIN($G$33*S$10))+$I$34*SIN($B$34*PI()*$E21)*(COS($G$34*S$10)-$P$7/(2*$G$34)*SIN($G$34*S$10))))</f>
        <v>0.45818033981467488</v>
      </c>
      <c r="T21" s="26">
        <f t="shared" si="48"/>
        <v>-4.4480608898499974E-2</v>
      </c>
      <c r="U21" s="26">
        <f t="shared" ref="U21:AM21" si="49">(2.71818^($P$7*U$10)*($I$11*SIN($B$11*PI()*$E21)*(COS($G$11*U$10)-$P$7/(2*$G$11)*SIN($G$11*U$10))+$I$12*SIN($B$12*PI()*$E21)*(COS($G$12*U$10)-$P$7/(2*$G$12)*SIN($G$12*U$10))+$I$13*SIN($B$13*PI()*$E21)*(COS($G$13*U$10)-$P$7/(2*$G$13)*SIN($G$13*U$10))+$I$14*SIN($B$14*PI()*$E21)*(COS($G$14*U$10)-$P$7/(2*$G$14)*SIN($G$14*U$10))+$I$15*SIN($B$15*PI()*$E21)*(COS($G$15*U$10)-$P$7/(2*$G$15)*SIN($G$15*U$10))+$I$16*SIN($B$16*PI()*$E21)*(COS($G$16*U$10)-$P$7/(2*$G$16)*SIN($G$16*U$10))+$I$17*SIN($B$17*PI()*$E21)*(COS($G$17*U$10)-$P$7/(2*$G$17)*SIN($G$17*U$10))+$I$18*SIN($B$18*PI()*$E21)*(COS($G$18*U$10)-$P$7/(2*$G$18)*SIN($G$18*U$10))+$I$19*SIN($B$19*PI()*$E21)*(COS($G$19*U$10)-$P$7/(2*$G$19)*SIN($G$19*U$10))+$I$20*SIN($B$20*PI()*$E21)*(COS($G$20*U$10)-$P$7/(2*$G$20)*SIN($G30*U$10))+$I$21*SIN($B$21*PI()*$E21)*(COS($G$21*U$10)-$P$7/(2*$G$21)*SIN($G$21*U$10))+$I$22*SIN($B$22*PI()*$E21)*(COS($G$22*U$10)-$P$7/(2*$G$22)*SIN($G$22*U$10))+$I$23*SIN($B$23*PI()*$E21)*(COS($G$23*U$10)-$P$7/(2*$G$23)*SIN($G$23*U$10))+$I$24*SIN($B$24*PI()*$E21)*(COS($G$24*U$10)-$P$7/(2*$G$24)*SIN($G$24*U$10))+$I$25*SIN($B$25*PI()*$E21)*(COS($G$25*U$10)-$P$7/(2*$G$25)*SIN($G$25*U$10))+$I$26*SIN($B$26*PI()*$E21)*(COS($G$26*U$10)-$P$7/(2*$G$26)*SIN($G$26*U$10))+$I$27*SIN($B$27*PI()*$E21)*(COS($G$27*U$10)-$P$7/(2*$G$27)*SIN($G$27*U$10))+$I$28*SIN($B$28*PI()*$E21)*(COS($G$28*U$10)-$P$7/(2*$G$28)*SIN($G$28*U$10))+$I$29*SIN($B$29*PI()*$E21)*(COS($G$29*U$10)-$P$7/(2*$G$29)*SIN($G$29*U$10))+$I$30*SIN($B$30*PI()*$E21)*(COS($G$30*U$10)-$P$7/(2*$G$30)*SIN($G$30*U$10))+$I$31*SIN($B$31*PI()*$E21)*(COS($G$31*U$10)-$P$7/(2*$G$31)*SIN($G$31*U$10))+$I$32*SIN($B$32*PI()*$E21)*(COS($G$32*U$10)-$P$7/(2*$G$32)*SIN($G$32*U$10))+$I$33*SIN($B$33*PI()*$E21)*(COS($G$33*U$10)-$P$7/(2*$G$33)*SIN($G$33*U$10))+$I$34*SIN($B$34*PI()*$E21)*(COS($G$34*U$10)-$P$7/(2*$G$34)*SIN($G$34*U$10))))</f>
        <v>-0.54118464879187678</v>
      </c>
      <c r="V21" s="26">
        <f t="shared" si="49"/>
        <v>-0.54160024920881999</v>
      </c>
      <c r="W21" s="26">
        <f t="shared" si="49"/>
        <v>-0.54178938831607604</v>
      </c>
      <c r="X21" s="26">
        <f t="shared" si="49"/>
        <v>-6.5588487791430353E-2</v>
      </c>
      <c r="Y21" s="26">
        <f t="shared" si="49"/>
        <v>0.40639871676943851</v>
      </c>
      <c r="Z21" s="26">
        <f t="shared" si="49"/>
        <v>0.72281646514246689</v>
      </c>
      <c r="AA21" s="26">
        <f t="shared" si="49"/>
        <v>0.42055792372236556</v>
      </c>
      <c r="AB21" s="26">
        <f t="shared" si="49"/>
        <v>-3.6162143371997045E-2</v>
      </c>
      <c r="AC21" s="26">
        <f t="shared" si="49"/>
        <v>-0.48911630080675572</v>
      </c>
      <c r="AD21" s="26">
        <f t="shared" si="49"/>
        <v>-0.49226618042146975</v>
      </c>
      <c r="AE21" s="26">
        <f t="shared" si="49"/>
        <v>-0.49397281422067107</v>
      </c>
      <c r="AF21" s="26">
        <f t="shared" si="49"/>
        <v>-6.3686241850937464E-2</v>
      </c>
      <c r="AG21" s="26">
        <f t="shared" si="49"/>
        <v>0.36552403092592256</v>
      </c>
      <c r="AH21" s="26">
        <f t="shared" si="49"/>
        <v>0.6568932315450986</v>
      </c>
      <c r="AI21" s="26">
        <f t="shared" si="49"/>
        <v>0.38600209254849266</v>
      </c>
      <c r="AJ21" s="26">
        <f t="shared" si="49"/>
        <v>-2.8968811055300088E-2</v>
      </c>
      <c r="AK21" s="26">
        <f t="shared" si="49"/>
        <v>-0.44175952480469655</v>
      </c>
      <c r="AL21" s="26">
        <f t="shared" si="49"/>
        <v>-0.44741710793215722</v>
      </c>
      <c r="AM21" s="26">
        <f t="shared" si="49"/>
        <v>-0.4501128644425938</v>
      </c>
      <c r="AN21" s="27">
        <f t="shared" si="11"/>
        <v>-7.7815149881759852E-6</v>
      </c>
    </row>
    <row r="22" spans="2:40" ht="15.75" x14ac:dyDescent="0.3">
      <c r="B22" s="28">
        <v>12</v>
      </c>
      <c r="C22" s="22">
        <f t="shared" si="12"/>
        <v>0.45833333333333331</v>
      </c>
      <c r="D22" s="29">
        <v>8.1249999999999996E-4</v>
      </c>
      <c r="E22" s="24">
        <f t="shared" si="5"/>
        <v>0.45833333333333331</v>
      </c>
      <c r="F22" s="24">
        <f t="shared" si="1"/>
        <v>0.8125</v>
      </c>
      <c r="G22" s="43">
        <f t="shared" si="6"/>
        <v>720.18199617759967</v>
      </c>
      <c r="H22" s="8" t="s">
        <v>45</v>
      </c>
      <c r="I22" s="25">
        <f t="shared" si="13"/>
        <v>1.2547833142898904E-16</v>
      </c>
      <c r="J22" s="44">
        <f t="shared" ref="J22" si="50">(2.71818^($P$7*J$10)*($I$11*SIN($B$11*PI()*$E22)*(COS($G$11*J$10)-$P$7/(2*$G$11)*SIN($G$11*J$10))+$I$12*SIN($B$12*PI()*$E22)*(COS($G$12*J$10)-$P$7/(2*$G$12)*SIN($G$12*J$10))+$I$13*SIN($B$13*PI()*$E22)*(COS($G$13*J$10)-$P$7/(2*$G$13)*SIN($G$13*J$10))+$I$14*SIN($B$14*PI()*$E22)*(COS($G$14*J$10)-$P$7/(2*$G$14)*SIN($G$14*J$10))+$I$15*SIN($B$15*PI()*$E22)*(COS($G$15*J$10)-$P$7/(2*$G$15)*SIN($G$15*J$10))+$I$16*SIN($B$16*PI()*$E22)*(COS($G$16*J$10)-$P$7/(2*$G$16)*SIN($G$16*J$10))+$I$17*SIN($B$17*PI()*$E22)*(COS($G$17*J$10)-$P$7/(2*$G$17)*SIN($G$17*J$10))+$I$18*SIN($B$18*PI()*$E22)*(COS($G$18*J$10)-$P$7/(2*$G$18)*SIN($G$18*J$10))+$I$19*SIN($B$19*PI()*$E22)*(COS($G$19*J$10)-$P$7/(2*$G$19)*SIN($G$19*J$10))+$I$20*SIN($B$20*PI()*$E22)*(COS($G$20*J$10)-$P$7/(2*$G$20)*SIN($G31*J$10))+$I$21*SIN($B$21*PI()*$E22)*(COS($G$21*J$10)-$P$7/(2*$G$21)*SIN($G$21*J$10))+$I$22*SIN($B$22*PI()*$E22)*(COS($G$22*J$10)-$P$7/(2*$G$22)*SIN($G$22*J$10))+$I$23*SIN($B$23*PI()*$E22)*(COS($G$23*J$10)-$P$7/(2*$G$23)*SIN($G$23*J$10))+$I$24*SIN($B$24*PI()*$E22)*(COS($G$24*J$10)-$P$7/(2*$G$24)*SIN($G$24*J$10))+$I$25*SIN($B$25*PI()*$E22)*(COS($G$25*J$10)-$P$7/(2*$G$25)*SIN($G$25*J$10))+$I$26*SIN($B$26*PI()*$E22)*(COS($G$26*J$10)-$P$7/(2*$G$26)*SIN($G$26*J$10))+$I$27*SIN($B$27*PI()*$E22)*(COS($G$27*J$10)-$P$7/(2*$G$27)*SIN($G$27*J$10))+$I$28*SIN($B$28*PI()*$E22)*(COS($G$28*J$10)-$P$7/(2*$G$28)*SIN($G$28*J$10))+$I$29*SIN($B$29*PI()*$E22)*(COS($G$29*J$10)-$P$7/(2*$G$29)*SIN($G$29*J$10))+$I$30*SIN($B$30*PI()*$E22)*(COS($G$30*J$10)-$P$7/(2*$G$30)*SIN($G$30*J$10))+$I$31*SIN($B$31*PI()*$E22)*(COS($G$31*J$10)-$P$7/(2*$G$31)*SIN($G$31*J$10))+$I$32*SIN($B$32*PI()*$E22)*(COS($G$32*J$10)-$P$7/(2*$G$32)*SIN($G$32*J$10))+$I$33*SIN($B$33*PI()*$E22)*(COS($G$33*J$10)-$P$7/(2*$G$33)*SIN($G$33*J$10))+$I$34*SIN($B$34*PI()*$E22)*(COS($G$34*J$10)-$P$7/(2*$G$34)*SIN($G$34*J$10))))</f>
        <v>0.81249999999999944</v>
      </c>
      <c r="K22" s="26">
        <f t="shared" ref="K22:R22" si="51">(2.71818^($P$7*K$10)*($I$11*SIN($B$11*PI()*$E22)*(COS($G$11*K$10)-$P$7/(2*$G$11)*SIN($G$11*K$10))+$I$12*SIN($B$12*PI()*$E22)*(COS($G$12*K$10)-$P$7/(2*$G$12)*SIN($G$12*K$10))+$I$13*SIN($B$13*PI()*$E22)*(COS($G$13*K$10)-$P$7/(2*$G$13)*SIN($G$13*K$10))+$I$14*SIN($B$14*PI()*$E22)*(COS($G$14*K$10)-$P$7/(2*$G$14)*SIN($G$14*K$10))+$I$15*SIN($B$15*PI()*$E22)*(COS($G$15*K$10)-$P$7/(2*$G$15)*SIN($G$15*K$10))+$I$16*SIN($B$16*PI()*$E22)*(COS($G$16*K$10)-$P$7/(2*$G$16)*SIN($G$16*K$10))+$I$17*SIN($B$17*PI()*$E22)*(COS($G$17*K$10)-$P$7/(2*$G$17)*SIN($G$17*K$10))+$I$18*SIN($B$18*PI()*$E22)*(COS($G$18*K$10)-$P$7/(2*$G$18)*SIN($G$18*K$10))+$I$19*SIN($B$19*PI()*$E22)*(COS($G$19*K$10)-$P$7/(2*$G$19)*SIN($G$19*K$10))+$I$20*SIN($B$20*PI()*$E22)*(COS($G$20*K$10)-$P$7/(2*$G$20)*SIN($G31*K$10))+$I$21*SIN($B$21*PI()*$E22)*(COS($G$21*K$10)-$P$7/(2*$G$21)*SIN($G$21*K$10))+$I$22*SIN($B$22*PI()*$E22)*(COS($G$22*K$10)-$P$7/(2*$G$22)*SIN($G$22*K$10))+$I$23*SIN($B$23*PI()*$E22)*(COS($G$23*K$10)-$P$7/(2*$G$23)*SIN($G$23*K$10))+$I$24*SIN($B$24*PI()*$E22)*(COS($G$24*K$10)-$P$7/(2*$G$24)*SIN($G$24*K$10))+$I$25*SIN($B$25*PI()*$E22)*(COS($G$25*K$10)-$P$7/(2*$G$25)*SIN($G$25*K$10))+$I$26*SIN($B$26*PI()*$E22)*(COS($G$26*K$10)-$P$7/(2*$G$26)*SIN($G$26*K$10))+$I$27*SIN($B$27*PI()*$E22)*(COS($G$27*K$10)-$P$7/(2*$G$27)*SIN($G$27*K$10))+$I$28*SIN($B$28*PI()*$E22)*(COS($G$28*K$10)-$P$7/(2*$G$28)*SIN($G$28*K$10))+$I$29*SIN($B$29*PI()*$E22)*(COS($G$29*K$10)-$P$7/(2*$G$29)*SIN($G$29*K$10))+$I$30*SIN($B$30*PI()*$E22)*(COS($G$30*K$10)-$P$7/(2*$G$30)*SIN($G$30*K$10))+$I$31*SIN($B$31*PI()*$E22)*(COS($G$31*K$10)-$P$7/(2*$G$31)*SIN($G$31*K$10))+$I$32*SIN($B$32*PI()*$E22)*(COS($G$32*K$10)-$P$7/(2*$G$32)*SIN($G$32*K$10))+$I$33*SIN($B$33*PI()*$E22)*(COS($G$33*K$10)-$P$7/(2*$G$33)*SIN($G$33*K$10))+$I$34*SIN($B$34*PI()*$E22)*(COS($G$34*K$10)-$P$7/(2*$G$34)*SIN($G$34*K$10))))</f>
        <v>0.53010648629383683</v>
      </c>
      <c r="L22" s="26">
        <f t="shared" si="51"/>
        <v>-2.3243578582835961E-2</v>
      </c>
      <c r="M22" s="26">
        <f t="shared" si="51"/>
        <v>-0.56654046965819815</v>
      </c>
      <c r="N22" s="26">
        <f t="shared" si="51"/>
        <v>-0.65545562067438334</v>
      </c>
      <c r="O22" s="26">
        <f t="shared" si="51"/>
        <v>-0.56712499236193703</v>
      </c>
      <c r="P22" s="26">
        <f t="shared" si="51"/>
        <v>-3.88492266278746E-2</v>
      </c>
      <c r="Q22" s="26">
        <f t="shared" si="51"/>
        <v>0.47963608043047995</v>
      </c>
      <c r="R22" s="26">
        <f t="shared" si="51"/>
        <v>0.73853057106060593</v>
      </c>
      <c r="S22" s="26">
        <f t="shared" ref="S22:T22" si="52">(2.71818^($P$7*S$10)*($I$11*SIN($B$11*PI()*$E22)*(COS($G$11*S$10)-$P$7/(2*$G$11)*SIN($G$11*S$10))+$I$12*SIN($B$12*PI()*$E22)*(COS($G$12*S$10)-$P$7/(2*$G$12)*SIN($G$12*S$10))+$I$13*SIN($B$13*PI()*$E22)*(COS($G$13*S$10)-$P$7/(2*$G$13)*SIN($G$13*S$10))+$I$14*SIN($B$14*PI()*$E22)*(COS($G$14*S$10)-$P$7/(2*$G$14)*SIN($G$14*S$10))+$I$15*SIN($B$15*PI()*$E22)*(COS($G$15*S$10)-$P$7/(2*$G$15)*SIN($G$15*S$10))+$I$16*SIN($B$16*PI()*$E22)*(COS($G$16*S$10)-$P$7/(2*$G$16)*SIN($G$16*S$10))+$I$17*SIN($B$17*PI()*$E22)*(COS($G$17*S$10)-$P$7/(2*$G$17)*SIN($G$17*S$10))+$I$18*SIN($B$18*PI()*$E22)*(COS($G$18*S$10)-$P$7/(2*$G$18)*SIN($G$18*S$10))+$I$19*SIN($B$19*PI()*$E22)*(COS($G$19*S$10)-$P$7/(2*$G$19)*SIN($G$19*S$10))+$I$20*SIN($B$20*PI()*$E22)*(COS($G$20*S$10)-$P$7/(2*$G$20)*SIN($G31*S$10))+$I$21*SIN($B$21*PI()*$E22)*(COS($G$21*S$10)-$P$7/(2*$G$21)*SIN($G$21*S$10))+$I$22*SIN($B$22*PI()*$E22)*(COS($G$22*S$10)-$P$7/(2*$G$22)*SIN($G$22*S$10))+$I$23*SIN($B$23*PI()*$E22)*(COS($G$23*S$10)-$P$7/(2*$G$23)*SIN($G$23*S$10))+$I$24*SIN($B$24*PI()*$E22)*(COS($G$24*S$10)-$P$7/(2*$G$24)*SIN($G$24*S$10))+$I$25*SIN($B$25*PI()*$E22)*(COS($G$25*S$10)-$P$7/(2*$G$25)*SIN($G$25*S$10))+$I$26*SIN($B$26*PI()*$E22)*(COS($G$26*S$10)-$P$7/(2*$G$26)*SIN($G$26*S$10))+$I$27*SIN($B$27*PI()*$E22)*(COS($G$27*S$10)-$P$7/(2*$G$27)*SIN($G$27*S$10))+$I$28*SIN($B$28*PI()*$E22)*(COS($G$28*S$10)-$P$7/(2*$G$28)*SIN($G$28*S$10))+$I$29*SIN($B$29*PI()*$E22)*(COS($G$29*S$10)-$P$7/(2*$G$29)*SIN($G$29*S$10))+$I$30*SIN($B$30*PI()*$E22)*(COS($G$30*S$10)-$P$7/(2*$G$30)*SIN($G$30*S$10))+$I$31*SIN($B$31*PI()*$E22)*(COS($G$31*S$10)-$P$7/(2*$G$31)*SIN($G$31*S$10))+$I$32*SIN($B$32*PI()*$E22)*(COS($G$32*S$10)-$P$7/(2*$G$32)*SIN($G$32*S$10))+$I$33*SIN($B$33*PI()*$E22)*(COS($G$33*S$10)-$P$7/(2*$G$33)*SIN($G$33*S$10))+$I$34*SIN($B$34*PI()*$E22)*(COS($G$34*S$10)-$P$7/(2*$G$34)*SIN($G$34*S$10))))</f>
        <v>0.487364152299537</v>
      </c>
      <c r="T22" s="26">
        <f t="shared" si="52"/>
        <v>-1.573670443097033E-2</v>
      </c>
      <c r="U22" s="26">
        <f t="shared" ref="U22:AM22" si="53">(2.71818^($P$7*U$10)*($I$11*SIN($B$11*PI()*$E22)*(COS($G$11*U$10)-$P$7/(2*$G$11)*SIN($G$11*U$10))+$I$12*SIN($B$12*PI()*$E22)*(COS($G$12*U$10)-$P$7/(2*$G$12)*SIN($G$12*U$10))+$I$13*SIN($B$13*PI()*$E22)*(COS($G$13*U$10)-$P$7/(2*$G$13)*SIN($G$13*U$10))+$I$14*SIN($B$14*PI()*$E22)*(COS($G$14*U$10)-$P$7/(2*$G$14)*SIN($G$14*U$10))+$I$15*SIN($B$15*PI()*$E22)*(COS($G$15*U$10)-$P$7/(2*$G$15)*SIN($G$15*U$10))+$I$16*SIN($B$16*PI()*$E22)*(COS($G$16*U$10)-$P$7/(2*$G$16)*SIN($G$16*U$10))+$I$17*SIN($B$17*PI()*$E22)*(COS($G$17*U$10)-$P$7/(2*$G$17)*SIN($G$17*U$10))+$I$18*SIN($B$18*PI()*$E22)*(COS($G$18*U$10)-$P$7/(2*$G$18)*SIN($G$18*U$10))+$I$19*SIN($B$19*PI()*$E22)*(COS($G$19*U$10)-$P$7/(2*$G$19)*SIN($G$19*U$10))+$I$20*SIN($B$20*PI()*$E22)*(COS($G$20*U$10)-$P$7/(2*$G$20)*SIN($G31*U$10))+$I$21*SIN($B$21*PI()*$E22)*(COS($G$21*U$10)-$P$7/(2*$G$21)*SIN($G$21*U$10))+$I$22*SIN($B$22*PI()*$E22)*(COS($G$22*U$10)-$P$7/(2*$G$22)*SIN($G$22*U$10))+$I$23*SIN($B$23*PI()*$E22)*(COS($G$23*U$10)-$P$7/(2*$G$23)*SIN($G$23*U$10))+$I$24*SIN($B$24*PI()*$E22)*(COS($G$24*U$10)-$P$7/(2*$G$24)*SIN($G$24*U$10))+$I$25*SIN($B$25*PI()*$E22)*(COS($G$25*U$10)-$P$7/(2*$G$25)*SIN($G$25*U$10))+$I$26*SIN($B$26*PI()*$E22)*(COS($G$26*U$10)-$P$7/(2*$G$26)*SIN($G$26*U$10))+$I$27*SIN($B$27*PI()*$E22)*(COS($G$27*U$10)-$P$7/(2*$G$27)*SIN($G$27*U$10))+$I$28*SIN($B$28*PI()*$E22)*(COS($G$28*U$10)-$P$7/(2*$G$28)*SIN($G$28*U$10))+$I$29*SIN($B$29*PI()*$E22)*(COS($G$29*U$10)-$P$7/(2*$G$29)*SIN($G$29*U$10))+$I$30*SIN($B$30*PI()*$E22)*(COS($G$30*U$10)-$P$7/(2*$G$30)*SIN($G$30*U$10))+$I$31*SIN($B$31*PI()*$E22)*(COS($G$31*U$10)-$P$7/(2*$G$31)*SIN($G$31*U$10))+$I$32*SIN($B$32*PI()*$E22)*(COS($G$32*U$10)-$P$7/(2*$G$32)*SIN($G$32*U$10))+$I$33*SIN($B$33*PI()*$E22)*(COS($G$33*U$10)-$P$7/(2*$G$33)*SIN($G$33*U$10))+$I$34*SIN($B$34*PI()*$E22)*(COS($G$34*U$10)-$P$7/(2*$G$34)*SIN($G$34*U$10))))</f>
        <v>-0.50917214831730706</v>
      </c>
      <c r="V22" s="26">
        <f t="shared" si="53"/>
        <v>-0.59577934568600577</v>
      </c>
      <c r="W22" s="26">
        <f t="shared" si="53"/>
        <v>-0.52124232780361368</v>
      </c>
      <c r="X22" s="26">
        <f t="shared" si="53"/>
        <v>-4.0447112374489294E-2</v>
      </c>
      <c r="Y22" s="26">
        <f t="shared" si="53"/>
        <v>0.4308459850473087</v>
      </c>
      <c r="Z22" s="26">
        <f t="shared" si="53"/>
        <v>0.67130889460236687</v>
      </c>
      <c r="AA22" s="26">
        <f t="shared" si="53"/>
        <v>0.44800135414596531</v>
      </c>
      <c r="AB22" s="26">
        <f t="shared" si="53"/>
        <v>-9.4156416277663881E-3</v>
      </c>
      <c r="AC22" s="26">
        <f t="shared" si="53"/>
        <v>-0.45763276364641015</v>
      </c>
      <c r="AD22" s="26">
        <f t="shared" si="53"/>
        <v>-0.54153751715395015</v>
      </c>
      <c r="AE22" s="26">
        <f t="shared" si="53"/>
        <v>-0.47902771404775946</v>
      </c>
      <c r="AF22" s="26">
        <f t="shared" si="53"/>
        <v>-4.1417589137428629E-2</v>
      </c>
      <c r="AG22" s="26">
        <f t="shared" si="53"/>
        <v>0.38699342392098868</v>
      </c>
      <c r="AH22" s="26">
        <f t="shared" si="53"/>
        <v>0.61021655003915332</v>
      </c>
      <c r="AI22" s="26">
        <f t="shared" si="53"/>
        <v>0.4117446631961344</v>
      </c>
      <c r="AJ22" s="26">
        <f t="shared" si="53"/>
        <v>-4.1335949169808992E-3</v>
      </c>
      <c r="AK22" s="26">
        <f t="shared" si="53"/>
        <v>-0.41134368391464859</v>
      </c>
      <c r="AL22" s="26">
        <f t="shared" si="53"/>
        <v>-0.49223434179675268</v>
      </c>
      <c r="AM22" s="26">
        <f t="shared" si="53"/>
        <v>-0.44016905532020018</v>
      </c>
      <c r="AN22" s="27">
        <f t="shared" si="11"/>
        <v>1.2547833142898905E-19</v>
      </c>
    </row>
    <row r="23" spans="2:40" ht="15.75" x14ac:dyDescent="0.3">
      <c r="B23" s="32">
        <v>13</v>
      </c>
      <c r="C23" s="33">
        <f t="shared" si="12"/>
        <v>0.5</v>
      </c>
      <c r="D23" s="29">
        <v>7.5000000000000002E-4</v>
      </c>
      <c r="E23" s="33">
        <f t="shared" si="5"/>
        <v>0.5</v>
      </c>
      <c r="F23" s="22">
        <f t="shared" si="1"/>
        <v>0.75</v>
      </c>
      <c r="G23" s="63">
        <f t="shared" si="6"/>
        <v>780.19725513812591</v>
      </c>
      <c r="H23" s="21" t="s">
        <v>46</v>
      </c>
      <c r="I23" s="64">
        <f t="shared" si="13"/>
        <v>5.9846675942812483E-3</v>
      </c>
      <c r="J23" s="65">
        <f t="shared" ref="J23" si="54">(2.71818^($P$7*J$10)*($I$11*SIN($B$11*PI()*$E23)*(COS($G$11*J$10)-$P$7/(2*$G$11)*SIN($G$11*J$10))+$I$12*SIN($B$12*PI()*$E23)*(COS($G$12*J$10)-$P$7/(2*$G$12)*SIN($G$12*J$10))+$I$13*SIN($B$13*PI()*$E23)*(COS($G$13*J$10)-$P$7/(2*$G$13)*SIN($G$13*J$10))+$I$14*SIN($B$14*PI()*$E23)*(COS($G$14*J$10)-$P$7/(2*$G$14)*SIN($G$14*J$10))+$I$15*SIN($B$15*PI()*$E23)*(COS($G$15*J$10)-$P$7/(2*$G$15)*SIN($G$15*J$10))+$I$16*SIN($B$16*PI()*$E23)*(COS($G$16*J$10)-$P$7/(2*$G$16)*SIN($G$16*J$10))+$I$17*SIN($B$17*PI()*$E23)*(COS($G$17*J$10)-$P$7/(2*$G$17)*SIN($G$17*J$10))+$I$18*SIN($B$18*PI()*$E23)*(COS($G$18*J$10)-$P$7/(2*$G$18)*SIN($G$18*J$10))+$I$19*SIN($B$19*PI()*$E23)*(COS($G$19*J$10)-$P$7/(2*$G$19)*SIN($G$19*J$10))+$I$20*SIN($B$20*PI()*$E23)*(COS($G$20*J$10)-$P$7/(2*$G$20)*SIN($G32*J$10))+$I$21*SIN($B$21*PI()*$E23)*(COS($G$21*J$10)-$P$7/(2*$G$21)*SIN($G$21*J$10))+$I$22*SIN($B$22*PI()*$E23)*(COS($G$22*J$10)-$P$7/(2*$G$22)*SIN($G$22*J$10))+$I$23*SIN($B$23*PI()*$E23)*(COS($G$23*J$10)-$P$7/(2*$G$23)*SIN($G$23*J$10))+$I$24*SIN($B$24*PI()*$E23)*(COS($G$24*J$10)-$P$7/(2*$G$24)*SIN($G$24*J$10))+$I$25*SIN($B$25*PI()*$E23)*(COS($G$25*J$10)-$P$7/(2*$G$25)*SIN($G$25*J$10))+$I$26*SIN($B$26*PI()*$E23)*(COS($G$26*J$10)-$P$7/(2*$G$26)*SIN($G$26*J$10))+$I$27*SIN($B$27*PI()*$E23)*(COS($G$27*J$10)-$P$7/(2*$G$27)*SIN($G$27*J$10))+$I$28*SIN($B$28*PI()*$E23)*(COS($G$28*J$10)-$P$7/(2*$G$28)*SIN($G$28*J$10))+$I$29*SIN($B$29*PI()*$E23)*(COS($G$29*J$10)-$P$7/(2*$G$29)*SIN($G$29*J$10))+$I$30*SIN($B$30*PI()*$E23)*(COS($G$30*J$10)-$P$7/(2*$G$30)*SIN($G$30*J$10))+$I$31*SIN($B$31*PI()*$E23)*(COS($G$31*J$10)-$P$7/(2*$G$31)*SIN($G$31*J$10))+$I$32*SIN($B$32*PI()*$E23)*(COS($G$32*J$10)-$P$7/(2*$G$32)*SIN($G$32*J$10))+$I$33*SIN($B$33*PI()*$E23)*(COS($G$33*J$10)-$P$7/(2*$G$33)*SIN($G$33*J$10))+$I$34*SIN($B$34*PI()*$E23)*(COS($G$34*J$10)-$P$7/(2*$G$34)*SIN($G$34*J$10))))</f>
        <v>0.75000000000000044</v>
      </c>
      <c r="K23" s="66">
        <f t="shared" ref="K23:R23" si="55">(2.71818^($P$7*K$10)*($I$11*SIN($B$11*PI()*$E23)*(COS($G$11*K$10)-$P$7/(2*$G$11)*SIN($G$11*K$10))+$I$12*SIN($B$12*PI()*$E23)*(COS($G$12*K$10)-$P$7/(2*$G$12)*SIN($G$12*K$10))+$I$13*SIN($B$13*PI()*$E23)*(COS($G$13*K$10)-$P$7/(2*$G$13)*SIN($G$13*K$10))+$I$14*SIN($B$14*PI()*$E23)*(COS($G$14*K$10)-$P$7/(2*$G$14)*SIN($G$14*K$10))+$I$15*SIN($B$15*PI()*$E23)*(COS($G$15*K$10)-$P$7/(2*$G$15)*SIN($G$15*K$10))+$I$16*SIN($B$16*PI()*$E23)*(COS($G$16*K$10)-$P$7/(2*$G$16)*SIN($G$16*K$10))+$I$17*SIN($B$17*PI()*$E23)*(COS($G$17*K$10)-$P$7/(2*$G$17)*SIN($G$17*K$10))+$I$18*SIN($B$18*PI()*$E23)*(COS($G$18*K$10)-$P$7/(2*$G$18)*SIN($G$18*K$10))+$I$19*SIN($B$19*PI()*$E23)*(COS($G$19*K$10)-$P$7/(2*$G$19)*SIN($G$19*K$10))+$I$20*SIN($B$20*PI()*$E23)*(COS($G$20*K$10)-$P$7/(2*$G$20)*SIN($G32*K$10))+$I$21*SIN($B$21*PI()*$E23)*(COS($G$21*K$10)-$P$7/(2*$G$21)*SIN($G$21*K$10))+$I$22*SIN($B$22*PI()*$E23)*(COS($G$22*K$10)-$P$7/(2*$G$22)*SIN($G$22*K$10))+$I$23*SIN($B$23*PI()*$E23)*(COS($G$23*K$10)-$P$7/(2*$G$23)*SIN($G$23*K$10))+$I$24*SIN($B$24*PI()*$E23)*(COS($G$24*K$10)-$P$7/(2*$G$24)*SIN($G$24*K$10))+$I$25*SIN($B$25*PI()*$E23)*(COS($G$25*K$10)-$P$7/(2*$G$25)*SIN($G$25*K$10))+$I$26*SIN($B$26*PI()*$E23)*(COS($G$26*K$10)-$P$7/(2*$G$26)*SIN($G$26*K$10))+$I$27*SIN($B$27*PI()*$E23)*(COS($G$27*K$10)-$P$7/(2*$G$27)*SIN($G$27*K$10))+$I$28*SIN($B$28*PI()*$E23)*(COS($G$28*K$10)-$P$7/(2*$G$28)*SIN($G$28*K$10))+$I$29*SIN($B$29*PI()*$E23)*(COS($G$29*K$10)-$P$7/(2*$G$29)*SIN($G$29*K$10))+$I$30*SIN($B$30*PI()*$E23)*(COS($G$30*K$10)-$P$7/(2*$G$30)*SIN($G$30*K$10))+$I$31*SIN($B$31*PI()*$E23)*(COS($G$31*K$10)-$P$7/(2*$G$31)*SIN($G$31*K$10))+$I$32*SIN($B$32*PI()*$E23)*(COS($G$32*K$10)-$P$7/(2*$G$32)*SIN($G$32*K$10))+$I$33*SIN($B$33*PI()*$E23)*(COS($G$33*K$10)-$P$7/(2*$G$33)*SIN($G$33*K$10))+$I$34*SIN($B$34*PI()*$E23)*(COS($G$34*K$10)-$P$7/(2*$G$34)*SIN($G$34*K$10))))</f>
        <v>0.56066306294690649</v>
      </c>
      <c r="L23" s="66">
        <f t="shared" si="55"/>
        <v>7.1322135268516362E-3</v>
      </c>
      <c r="M23" s="66">
        <f t="shared" si="55"/>
        <v>-0.53684454843373663</v>
      </c>
      <c r="N23" s="66">
        <f t="shared" si="55"/>
        <v>-0.71503877615264755</v>
      </c>
      <c r="O23" s="66">
        <f t="shared" si="55"/>
        <v>-0.5367713239044557</v>
      </c>
      <c r="P23" s="66">
        <f t="shared" si="55"/>
        <v>-9.2709016539521023E-3</v>
      </c>
      <c r="Q23" s="66">
        <f t="shared" si="55"/>
        <v>0.50961660298872569</v>
      </c>
      <c r="R23" s="66">
        <f t="shared" si="55"/>
        <v>0.68170197441884506</v>
      </c>
      <c r="S23" s="66">
        <f t="shared" ref="S23:T23" si="56">(2.71818^($P$7*S$10)*($I$11*SIN($B$11*PI()*$E23)*(COS($G$11*S$10)-$P$7/(2*$G$11)*SIN($G$11*S$10))+$I$12*SIN($B$12*PI()*$E23)*(COS($G$12*S$10)-$P$7/(2*$G$12)*SIN($G$12*S$10))+$I$13*SIN($B$13*PI()*$E23)*(COS($G$13*S$10)-$P$7/(2*$G$13)*SIN($G$13*S$10))+$I$14*SIN($B$14*PI()*$E23)*(COS($G$14*S$10)-$P$7/(2*$G$14)*SIN($G$14*S$10))+$I$15*SIN($B$15*PI()*$E23)*(COS($G$15*S$10)-$P$7/(2*$G$15)*SIN($G$15*S$10))+$I$16*SIN($B$16*PI()*$E23)*(COS($G$16*S$10)-$P$7/(2*$G$16)*SIN($G$16*S$10))+$I$17*SIN($B$17*PI()*$E23)*(COS($G$17*S$10)-$P$7/(2*$G$17)*SIN($G$17*S$10))+$I$18*SIN($B$18*PI()*$E23)*(COS($G$18*S$10)-$P$7/(2*$G$18)*SIN($G$18*S$10))+$I$19*SIN($B$19*PI()*$E23)*(COS($G$19*S$10)-$P$7/(2*$G$19)*SIN($G$19*S$10))+$I$20*SIN($B$20*PI()*$E23)*(COS($G$20*S$10)-$P$7/(2*$G$20)*SIN($G32*S$10))+$I$21*SIN($B$21*PI()*$E23)*(COS($G$21*S$10)-$P$7/(2*$G$21)*SIN($G$21*S$10))+$I$22*SIN($B$22*PI()*$E23)*(COS($G$22*S$10)-$P$7/(2*$G$22)*SIN($G$22*S$10))+$I$23*SIN($B$23*PI()*$E23)*(COS($G$23*S$10)-$P$7/(2*$G$23)*SIN($G$23*S$10))+$I$24*SIN($B$24*PI()*$E23)*(COS($G$24*S$10)-$P$7/(2*$G$24)*SIN($G$24*S$10))+$I$25*SIN($B$25*PI()*$E23)*(COS($G$25*S$10)-$P$7/(2*$G$25)*SIN($G$25*S$10))+$I$26*SIN($B$26*PI()*$E23)*(COS($G$26*S$10)-$P$7/(2*$G$26)*SIN($G$26*S$10))+$I$27*SIN($B$27*PI()*$E23)*(COS($G$27*S$10)-$P$7/(2*$G$27)*SIN($G$27*S$10))+$I$28*SIN($B$28*PI()*$E23)*(COS($G$28*S$10)-$P$7/(2*$G$28)*SIN($G$28*S$10))+$I$29*SIN($B$29*PI()*$E23)*(COS($G$29*S$10)-$P$7/(2*$G$29)*SIN($G$29*S$10))+$I$30*SIN($B$30*PI()*$E23)*(COS($G$30*S$10)-$P$7/(2*$G$30)*SIN($G$30*S$10))+$I$31*SIN($B$31*PI()*$E23)*(COS($G$31*S$10)-$P$7/(2*$G$31)*SIN($G$31*S$10))+$I$32*SIN($B$32*PI()*$E23)*(COS($G$32*S$10)-$P$7/(2*$G$32)*SIN($G$32*S$10))+$I$33*SIN($B$33*PI()*$E23)*(COS($G$33*S$10)-$P$7/(2*$G$33)*SIN($G$33*S$10))+$I$34*SIN($B$34*PI()*$E23)*(COS($G$34*S$10)-$P$7/(2*$G$34)*SIN($G$34*S$10))))</f>
        <v>0.51388425898174095</v>
      </c>
      <c r="T23" s="66">
        <f t="shared" si="56"/>
        <v>1.119663848638932E-2</v>
      </c>
      <c r="U23" s="66">
        <f t="shared" ref="U23:AM23" si="57">(2.71818^($P$7*U$10)*($I$11*SIN($B$11*PI()*$E23)*(COS($G$11*U$10)-$P$7/(2*$G$11)*SIN($G$11*U$10))+$I$12*SIN($B$12*PI()*$E23)*(COS($G$12*U$10)-$P$7/(2*$G$12)*SIN($G$12*U$10))+$I$13*SIN($B$13*PI()*$E23)*(COS($G$13*U$10)-$P$7/(2*$G$13)*SIN($G$13*U$10))+$I$14*SIN($B$14*PI()*$E23)*(COS($G$14*U$10)-$P$7/(2*$G$14)*SIN($G$14*U$10))+$I$15*SIN($B$15*PI()*$E23)*(COS($G$15*U$10)-$P$7/(2*$G$15)*SIN($G$15*U$10))+$I$16*SIN($B$16*PI()*$E23)*(COS($G$16*U$10)-$P$7/(2*$G$16)*SIN($G$16*U$10))+$I$17*SIN($B$17*PI()*$E23)*(COS($G$17*U$10)-$P$7/(2*$G$17)*SIN($G$17*U$10))+$I$18*SIN($B$18*PI()*$E23)*(COS($G$18*U$10)-$P$7/(2*$G$18)*SIN($G$18*U$10))+$I$19*SIN($B$19*PI()*$E23)*(COS($G$19*U$10)-$P$7/(2*$G$19)*SIN($G$19*U$10))+$I$20*SIN($B$20*PI()*$E23)*(COS($G$20*U$10)-$P$7/(2*$G$20)*SIN($G32*U$10))+$I$21*SIN($B$21*PI()*$E23)*(COS($G$21*U$10)-$P$7/(2*$G$21)*SIN($G$21*U$10))+$I$22*SIN($B$22*PI()*$E23)*(COS($G$22*U$10)-$P$7/(2*$G$22)*SIN($G$22*U$10))+$I$23*SIN($B$23*PI()*$E23)*(COS($G$23*U$10)-$P$7/(2*$G$23)*SIN($G$23*U$10))+$I$24*SIN($B$24*PI()*$E23)*(COS($G$24*U$10)-$P$7/(2*$G$24)*SIN($G$24*U$10))+$I$25*SIN($B$25*PI()*$E23)*(COS($G$25*U$10)-$P$7/(2*$G$25)*SIN($G$25*U$10))+$I$26*SIN($B$26*PI()*$E23)*(COS($G$26*U$10)-$P$7/(2*$G$26)*SIN($G$26*U$10))+$I$27*SIN($B$27*PI()*$E23)*(COS($G$27*U$10)-$P$7/(2*$G$27)*SIN($G$27*U$10))+$I$28*SIN($B$28*PI()*$E23)*(COS($G$28*U$10)-$P$7/(2*$G$28)*SIN($G$28*U$10))+$I$29*SIN($B$29*PI()*$E23)*(COS($G$29*U$10)-$P$7/(2*$G$29)*SIN($G$29*U$10))+$I$30*SIN($B$30*PI()*$E23)*(COS($G$30*U$10)-$P$7/(2*$G$30)*SIN($G$30*U$10))+$I$31*SIN($B$31*PI()*$E23)*(COS($G$31*U$10)-$P$7/(2*$G$31)*SIN($G$31*U$10))+$I$32*SIN($B$32*PI()*$E23)*(COS($G$32*U$10)-$P$7/(2*$G$32)*SIN($G$32*U$10))+$I$33*SIN($B$33*PI()*$E23)*(COS($G$33*U$10)-$P$7/(2*$G$33)*SIN($G$33*U$10))+$I$34*SIN($B$34*PI()*$E23)*(COS($G$34*U$10)-$P$7/(2*$G$34)*SIN($G$34*U$10))))</f>
        <v>-0.48374938223418035</v>
      </c>
      <c r="V23" s="66">
        <f t="shared" si="57"/>
        <v>-0.64991443572410468</v>
      </c>
      <c r="W23" s="66">
        <f t="shared" si="57"/>
        <v>-0.49196264064436357</v>
      </c>
      <c r="X23" s="66">
        <f t="shared" si="57"/>
        <v>-1.2925700370852538E-2</v>
      </c>
      <c r="Y23" s="66">
        <f t="shared" si="57"/>
        <v>0.45917376628252826</v>
      </c>
      <c r="Z23" s="66">
        <f t="shared" si="57"/>
        <v>0.6196045040652669</v>
      </c>
      <c r="AA23" s="66">
        <f t="shared" si="57"/>
        <v>0.47096853410708517</v>
      </c>
      <c r="AB23" s="66">
        <f t="shared" si="57"/>
        <v>1.4473184812995277E-2</v>
      </c>
      <c r="AC23" s="66">
        <f t="shared" si="57"/>
        <v>-0.43582438335228402</v>
      </c>
      <c r="AD23" s="66">
        <f t="shared" si="57"/>
        <v>-0.59070385703342387</v>
      </c>
      <c r="AE23" s="66">
        <f t="shared" si="57"/>
        <v>-0.4508652578692342</v>
      </c>
      <c r="AF23" s="66">
        <f t="shared" si="57"/>
        <v>-1.5853087659532913E-2</v>
      </c>
      <c r="AG23" s="66">
        <f t="shared" si="57"/>
        <v>0.41363939405372513</v>
      </c>
      <c r="AH23" s="66">
        <f t="shared" si="57"/>
        <v>0.56314734484453532</v>
      </c>
      <c r="AI23" s="66">
        <f t="shared" si="57"/>
        <v>0.43161734690940484</v>
      </c>
      <c r="AJ23" s="66">
        <f t="shared" si="57"/>
        <v>1.7078376509983634E-2</v>
      </c>
      <c r="AK23" s="66">
        <f t="shared" si="57"/>
        <v>-0.39256028716100039</v>
      </c>
      <c r="AL23" s="66">
        <f t="shared" si="57"/>
        <v>-0.5368728374924604</v>
      </c>
      <c r="AM23" s="66">
        <f t="shared" si="57"/>
        <v>-0.4131905182510357</v>
      </c>
      <c r="AN23" s="34">
        <f t="shared" si="11"/>
        <v>5.9846675942812484E-6</v>
      </c>
    </row>
    <row r="24" spans="2:40" ht="15.75" x14ac:dyDescent="0.3">
      <c r="B24" s="28">
        <v>14</v>
      </c>
      <c r="C24" s="22">
        <f t="shared" si="12"/>
        <v>0.54166666666666663</v>
      </c>
      <c r="D24" s="29">
        <v>6.8749999999999996E-4</v>
      </c>
      <c r="E24" s="24">
        <f t="shared" si="5"/>
        <v>0.54166666666666663</v>
      </c>
      <c r="F24" s="24">
        <f t="shared" si="1"/>
        <v>0.6875</v>
      </c>
      <c r="G24" s="43">
        <f t="shared" si="6"/>
        <v>840.2125077480797</v>
      </c>
      <c r="H24" s="8" t="s">
        <v>47</v>
      </c>
      <c r="I24" s="25">
        <f t="shared" si="13"/>
        <v>5.3747387230826263E-3</v>
      </c>
      <c r="J24" s="44">
        <f t="shared" ref="J24" si="58">(2.71818^($P$7*J$10)*($I$11*SIN($B$11*PI()*$E24)*(COS($G$11*J$10)-$P$7/(2*$G$11)*SIN($G$11*J$10))+$I$12*SIN($B$12*PI()*$E24)*(COS($G$12*J$10)-$P$7/(2*$G$12)*SIN($G$12*J$10))+$I$13*SIN($B$13*PI()*$E24)*(COS($G$13*J$10)-$P$7/(2*$G$13)*SIN($G$13*J$10))+$I$14*SIN($B$14*PI()*$E24)*(COS($G$14*J$10)-$P$7/(2*$G$14)*SIN($G$14*J$10))+$I$15*SIN($B$15*PI()*$E24)*(COS($G$15*J$10)-$P$7/(2*$G$15)*SIN($G$15*J$10))+$I$16*SIN($B$16*PI()*$E24)*(COS($G$16*J$10)-$P$7/(2*$G$16)*SIN($G$16*J$10))+$I$17*SIN($B$17*PI()*$E24)*(COS($G$17*J$10)-$P$7/(2*$G$17)*SIN($G$17*J$10))+$I$18*SIN($B$18*PI()*$E24)*(COS($G$18*J$10)-$P$7/(2*$G$18)*SIN($G$18*J$10))+$I$19*SIN($B$19*PI()*$E24)*(COS($G$19*J$10)-$P$7/(2*$G$19)*SIN($G$19*J$10))+$I$20*SIN($B$20*PI()*$E24)*(COS($G$20*J$10)-$P$7/(2*$G$20)*SIN($G33*J$10))+$I$21*SIN($B$21*PI()*$E24)*(COS($G$21*J$10)-$P$7/(2*$G$21)*SIN($G$21*J$10))+$I$22*SIN($B$22*PI()*$E24)*(COS($G$22*J$10)-$P$7/(2*$G$22)*SIN($G$22*J$10))+$I$23*SIN($B$23*PI()*$E24)*(COS($G$23*J$10)-$P$7/(2*$G$23)*SIN($G$23*J$10))+$I$24*SIN($B$24*PI()*$E24)*(COS($G$24*J$10)-$P$7/(2*$G$24)*SIN($G$24*J$10))+$I$25*SIN($B$25*PI()*$E24)*(COS($G$25*J$10)-$P$7/(2*$G$25)*SIN($G$25*J$10))+$I$26*SIN($B$26*PI()*$E24)*(COS($G$26*J$10)-$P$7/(2*$G$26)*SIN($G$26*J$10))+$I$27*SIN($B$27*PI()*$E24)*(COS($G$27*J$10)-$P$7/(2*$G$27)*SIN($G$27*J$10))+$I$28*SIN($B$28*PI()*$E24)*(COS($G$28*J$10)-$P$7/(2*$G$28)*SIN($G$28*J$10))+$I$29*SIN($B$29*PI()*$E24)*(COS($G$29*J$10)-$P$7/(2*$G$29)*SIN($G$29*J$10))+$I$30*SIN($B$30*PI()*$E24)*(COS($G$30*J$10)-$P$7/(2*$G$30)*SIN($G$30*J$10))+$I$31*SIN($B$31*PI()*$E24)*(COS($G$31*J$10)-$P$7/(2*$G$31)*SIN($G$31*J$10))+$I$32*SIN($B$32*PI()*$E24)*(COS($G$32*J$10)-$P$7/(2*$G$32)*SIN($G$32*J$10))+$I$33*SIN($B$33*PI()*$E24)*(COS($G$33*J$10)-$P$7/(2*$G$33)*SIN($G$33*J$10))+$I$34*SIN($B$34*PI()*$E24)*(COS($G$34*J$10)-$P$7/(2*$G$34)*SIN($G$34*J$10))))</f>
        <v>0.68749999999999967</v>
      </c>
      <c r="K24" s="26">
        <f t="shared" ref="K24:R24" si="59">(2.71818^($P$7*K$10)*($I$11*SIN($B$11*PI()*$E24)*(COS($G$11*K$10)-$P$7/(2*$G$11)*SIN($G$11*K$10))+$I$12*SIN($B$12*PI()*$E24)*(COS($G$12*K$10)-$P$7/(2*$G$12)*SIN($G$12*K$10))+$I$13*SIN($B$13*PI()*$E24)*(COS($G$13*K$10)-$P$7/(2*$G$13)*SIN($G$13*K$10))+$I$14*SIN($B$14*PI()*$E24)*(COS($G$14*K$10)-$P$7/(2*$G$14)*SIN($G$14*K$10))+$I$15*SIN($B$15*PI()*$E24)*(COS($G$15*K$10)-$P$7/(2*$G$15)*SIN($G$15*K$10))+$I$16*SIN($B$16*PI()*$E24)*(COS($G$16*K$10)-$P$7/(2*$G$16)*SIN($G$16*K$10))+$I$17*SIN($B$17*PI()*$E24)*(COS($G$17*K$10)-$P$7/(2*$G$17)*SIN($G$17*K$10))+$I$18*SIN($B$18*PI()*$E24)*(COS($G$18*K$10)-$P$7/(2*$G$18)*SIN($G$18*K$10))+$I$19*SIN($B$19*PI()*$E24)*(COS($G$19*K$10)-$P$7/(2*$G$19)*SIN($G$19*K$10))+$I$20*SIN($B$20*PI()*$E24)*(COS($G$20*K$10)-$P$7/(2*$G$20)*SIN($G33*K$10))+$I$21*SIN($B$21*PI()*$E24)*(COS($G$21*K$10)-$P$7/(2*$G$21)*SIN($G$21*K$10))+$I$22*SIN($B$22*PI()*$E24)*(COS($G$22*K$10)-$P$7/(2*$G$22)*SIN($G$22*K$10))+$I$23*SIN($B$23*PI()*$E24)*(COS($G$23*K$10)-$P$7/(2*$G$23)*SIN($G$23*K$10))+$I$24*SIN($B$24*PI()*$E24)*(COS($G$24*K$10)-$P$7/(2*$G$24)*SIN($G$24*K$10))+$I$25*SIN($B$25*PI()*$E24)*(COS($G$25*K$10)-$P$7/(2*$G$25)*SIN($G$25*K$10))+$I$26*SIN($B$26*PI()*$E24)*(COS($G$26*K$10)-$P$7/(2*$G$26)*SIN($G$26*K$10))+$I$27*SIN($B$27*PI()*$E24)*(COS($G$27*K$10)-$P$7/(2*$G$27)*SIN($G$27*K$10))+$I$28*SIN($B$28*PI()*$E24)*(COS($G$28*K$10)-$P$7/(2*$G$28)*SIN($G$28*K$10))+$I$29*SIN($B$29*PI()*$E24)*(COS($G$29*K$10)-$P$7/(2*$G$29)*SIN($G$29*K$10))+$I$30*SIN($B$30*PI()*$E24)*(COS($G$30*K$10)-$P$7/(2*$G$30)*SIN($G$30*K$10))+$I$31*SIN($B$31*PI()*$E24)*(COS($G$31*K$10)-$P$7/(2*$G$31)*SIN($G$31*K$10))+$I$32*SIN($B$32*PI()*$E24)*(COS($G$32*K$10)-$P$7/(2*$G$32)*SIN($G$32*K$10))+$I$33*SIN($B$33*PI()*$E24)*(COS($G$33*K$10)-$P$7/(2*$G$33)*SIN($G$33*K$10))+$I$34*SIN($B$34*PI()*$E24)*(COS($G$34*K$10)-$P$7/(2*$G$34)*SIN($G$34*K$10))))</f>
        <v>0.59153874533111173</v>
      </c>
      <c r="L24" s="26">
        <f t="shared" si="59"/>
        <v>3.778230148823615E-2</v>
      </c>
      <c r="M24" s="26">
        <f t="shared" si="59"/>
        <v>-0.50605752151699901</v>
      </c>
      <c r="N24" s="26">
        <f t="shared" si="59"/>
        <v>-0.77462982686582038</v>
      </c>
      <c r="O24" s="26">
        <f t="shared" si="59"/>
        <v>-0.50828585111279612</v>
      </c>
      <c r="P24" s="26">
        <f t="shared" si="59"/>
        <v>1.9332103869080235E-2</v>
      </c>
      <c r="Q24" s="26">
        <f t="shared" si="59"/>
        <v>0.53709795645309222</v>
      </c>
      <c r="R24" s="26">
        <f t="shared" si="59"/>
        <v>0.62490340395658384</v>
      </c>
      <c r="S24" s="26">
        <f t="shared" ref="S24:T24" si="60">(2.71818^($P$7*S$10)*($I$11*SIN($B$11*PI()*$E24)*(COS($G$11*S$10)-$P$7/(2*$G$11)*SIN($G$11*S$10))+$I$12*SIN($B$12*PI()*$E24)*(COS($G$12*S$10)-$P$7/(2*$G$12)*SIN($G$12*S$10))+$I$13*SIN($B$13*PI()*$E24)*(COS($G$13*S$10)-$P$7/(2*$G$13)*SIN($G$13*S$10))+$I$14*SIN($B$14*PI()*$E24)*(COS($G$14*S$10)-$P$7/(2*$G$14)*SIN($G$14*S$10))+$I$15*SIN($B$15*PI()*$E24)*(COS($G$15*S$10)-$P$7/(2*$G$15)*SIN($G$15*S$10))+$I$16*SIN($B$16*PI()*$E24)*(COS($G$16*S$10)-$P$7/(2*$G$16)*SIN($G$16*S$10))+$I$17*SIN($B$17*PI()*$E24)*(COS($G$17*S$10)-$P$7/(2*$G$17)*SIN($G$17*S$10))+$I$18*SIN($B$18*PI()*$E24)*(COS($G$18*S$10)-$P$7/(2*$G$18)*SIN($G$18*S$10))+$I$19*SIN($B$19*PI()*$E24)*(COS($G$19*S$10)-$P$7/(2*$G$19)*SIN($G$19*S$10))+$I$20*SIN($B$20*PI()*$E24)*(COS($G$20*S$10)-$P$7/(2*$G$20)*SIN($G33*S$10))+$I$21*SIN($B$21*PI()*$E24)*(COS($G$21*S$10)-$P$7/(2*$G$21)*SIN($G$21*S$10))+$I$22*SIN($B$22*PI()*$E24)*(COS($G$22*S$10)-$P$7/(2*$G$22)*SIN($G$22*S$10))+$I$23*SIN($B$23*PI()*$E24)*(COS($G$23*S$10)-$P$7/(2*$G$23)*SIN($G$23*S$10))+$I$24*SIN($B$24*PI()*$E24)*(COS($G$24*S$10)-$P$7/(2*$G$24)*SIN($G$24*S$10))+$I$25*SIN($B$25*PI()*$E24)*(COS($G$25*S$10)-$P$7/(2*$G$25)*SIN($G$25*S$10))+$I$26*SIN($B$26*PI()*$E24)*(COS($G$26*S$10)-$P$7/(2*$G$26)*SIN($G$26*S$10))+$I$27*SIN($B$27*PI()*$E24)*(COS($G$27*S$10)-$P$7/(2*$G$27)*SIN($G$27*S$10))+$I$28*SIN($B$28*PI()*$E24)*(COS($G$28*S$10)-$P$7/(2*$G$28)*SIN($G$28*S$10))+$I$29*SIN($B$29*PI()*$E24)*(COS($G$29*S$10)-$P$7/(2*$G$29)*SIN($G$29*S$10))+$I$30*SIN($B$30*PI()*$E24)*(COS($G$30*S$10)-$P$7/(2*$G$30)*SIN($G$30*S$10))+$I$31*SIN($B$31*PI()*$E24)*(COS($G$31*S$10)-$P$7/(2*$G$31)*SIN($G$31*S$10))+$I$32*SIN($B$32*PI()*$E24)*(COS($G$32*S$10)-$P$7/(2*$G$32)*SIN($G$32*S$10))+$I$33*SIN($B$33*PI()*$E24)*(COS($G$33*S$10)-$P$7/(2*$G$33)*SIN($G$33*S$10))+$I$34*SIN($B$34*PI()*$E24)*(COS($G$34*S$10)-$P$7/(2*$G$34)*SIN($G$34*S$10))))</f>
        <v>0.54369597299502836</v>
      </c>
      <c r="T24" s="26">
        <f t="shared" si="60"/>
        <v>3.9732972415878268E-2</v>
      </c>
      <c r="U24" s="26">
        <f t="shared" ref="U24:AM24" si="61">(2.71818^($P$7*U$10)*($I$11*SIN($B$11*PI()*$E24)*(COS($G$11*U$10)-$P$7/(2*$G$11)*SIN($G$11*U$10))+$I$12*SIN($B$12*PI()*$E24)*(COS($G$12*U$10)-$P$7/(2*$G$12)*SIN($G$12*U$10))+$I$13*SIN($B$13*PI()*$E24)*(COS($G$13*U$10)-$P$7/(2*$G$13)*SIN($G$13*U$10))+$I$14*SIN($B$14*PI()*$E24)*(COS($G$14*U$10)-$P$7/(2*$G$14)*SIN($G$14*U$10))+$I$15*SIN($B$15*PI()*$E24)*(COS($G$15*U$10)-$P$7/(2*$G$15)*SIN($G$15*U$10))+$I$16*SIN($B$16*PI()*$E24)*(COS($G$16*U$10)-$P$7/(2*$G$16)*SIN($G$16*U$10))+$I$17*SIN($B$17*PI()*$E24)*(COS($G$17*U$10)-$P$7/(2*$G$17)*SIN($G$17*U$10))+$I$18*SIN($B$18*PI()*$E24)*(COS($G$18*U$10)-$P$7/(2*$G$18)*SIN($G$18*U$10))+$I$19*SIN($B$19*PI()*$E24)*(COS($G$19*U$10)-$P$7/(2*$G$19)*SIN($G$19*U$10))+$I$20*SIN($B$20*PI()*$E24)*(COS($G$20*U$10)-$P$7/(2*$G$20)*SIN($G33*U$10))+$I$21*SIN($B$21*PI()*$E24)*(COS($G$21*U$10)-$P$7/(2*$G$21)*SIN($G$21*U$10))+$I$22*SIN($B$22*PI()*$E24)*(COS($G$22*U$10)-$P$7/(2*$G$22)*SIN($G$22*U$10))+$I$23*SIN($B$23*PI()*$E24)*(COS($G$23*U$10)-$P$7/(2*$G$23)*SIN($G$23*U$10))+$I$24*SIN($B$24*PI()*$E24)*(COS($G$24*U$10)-$P$7/(2*$G$24)*SIN($G$24*U$10))+$I$25*SIN($B$25*PI()*$E24)*(COS($G$25*U$10)-$P$7/(2*$G$25)*SIN($G$25*U$10))+$I$26*SIN($B$26*PI()*$E24)*(COS($G$26*U$10)-$P$7/(2*$G$26)*SIN($G$26*U$10))+$I$27*SIN($B$27*PI()*$E24)*(COS($G$27*U$10)-$P$7/(2*$G$27)*SIN($G$27*U$10))+$I$28*SIN($B$28*PI()*$E24)*(COS($G$28*U$10)-$P$7/(2*$G$28)*SIN($G$28*U$10))+$I$29*SIN($B$29*PI()*$E24)*(COS($G$29*U$10)-$P$7/(2*$G$29)*SIN($G$29*U$10))+$I$30*SIN($B$30*PI()*$E24)*(COS($G$30*U$10)-$P$7/(2*$G$30)*SIN($G$30*U$10))+$I$31*SIN($B$31*PI()*$E24)*(COS($G$31*U$10)-$P$7/(2*$G$31)*SIN($G$31*U$10))+$I$32*SIN($B$32*PI()*$E24)*(COS($G$32*U$10)-$P$7/(2*$G$32)*SIN($G$32*U$10))+$I$33*SIN($B$33*PI()*$E24)*(COS($G$33*U$10)-$P$7/(2*$G$33)*SIN($G$33*U$10))+$I$34*SIN($B$34*PI()*$E24)*(COS($G$34*U$10)-$P$7/(2*$G$34)*SIN($G$34*U$10))))</f>
        <v>-0.45459953433701206</v>
      </c>
      <c r="V24" s="26">
        <f t="shared" si="61"/>
        <v>-0.70411357442384659</v>
      </c>
      <c r="W24" s="26">
        <f t="shared" si="61"/>
        <v>-0.46727005214609807</v>
      </c>
      <c r="X24" s="26">
        <f t="shared" si="61"/>
        <v>1.2437452471821132E-2</v>
      </c>
      <c r="Y24" s="26">
        <f t="shared" si="61"/>
        <v>0.482718757546796</v>
      </c>
      <c r="Z24" s="26">
        <f t="shared" si="61"/>
        <v>0.56800779045322614</v>
      </c>
      <c r="AA24" s="26">
        <f t="shared" si="61"/>
        <v>0.49968932309188457</v>
      </c>
      <c r="AB24" s="26">
        <f t="shared" si="61"/>
        <v>4.1004658585470102E-2</v>
      </c>
      <c r="AC24" s="26">
        <f t="shared" si="61"/>
        <v>-0.40834100377680499</v>
      </c>
      <c r="AD24" s="26">
        <f t="shared" si="61"/>
        <v>-0.64002890781747745</v>
      </c>
      <c r="AE24" s="26">
        <f t="shared" si="61"/>
        <v>-0.42949397662405681</v>
      </c>
      <c r="AF24" s="26">
        <f t="shared" si="61"/>
        <v>6.6532265983339093E-3</v>
      </c>
      <c r="AG24" s="26">
        <f t="shared" si="61"/>
        <v>0.43387235441332517</v>
      </c>
      <c r="AH24" s="26">
        <f t="shared" si="61"/>
        <v>0.51629319904882309</v>
      </c>
      <c r="AI24" s="26">
        <f t="shared" si="61"/>
        <v>0.45919087439248296</v>
      </c>
      <c r="AJ24" s="26">
        <f t="shared" si="61"/>
        <v>4.1697701666672055E-2</v>
      </c>
      <c r="AK24" s="26">
        <f t="shared" si="61"/>
        <v>-0.36677032681561217</v>
      </c>
      <c r="AL24" s="26">
        <f t="shared" si="61"/>
        <v>-0.58178609248807434</v>
      </c>
      <c r="AM24" s="26">
        <f t="shared" si="61"/>
        <v>-0.39469656754777438</v>
      </c>
      <c r="AN24" s="27">
        <f t="shared" si="11"/>
        <v>5.3747387230826267E-6</v>
      </c>
    </row>
    <row r="25" spans="2:40" ht="15.75" x14ac:dyDescent="0.3">
      <c r="B25" s="28">
        <v>15</v>
      </c>
      <c r="C25" s="22">
        <f t="shared" si="12"/>
        <v>0.58333333333333337</v>
      </c>
      <c r="D25" s="29">
        <v>6.2500000000000001E-4</v>
      </c>
      <c r="E25" s="24">
        <f t="shared" si="5"/>
        <v>0.58333333333333337</v>
      </c>
      <c r="F25" s="24">
        <f t="shared" si="1"/>
        <v>0.625</v>
      </c>
      <c r="G25" s="43">
        <f t="shared" si="6"/>
        <v>900.22775527757688</v>
      </c>
      <c r="H25" s="8" t="s">
        <v>48</v>
      </c>
      <c r="I25" s="25">
        <f t="shared" si="13"/>
        <v>-1.6075104210718411E-16</v>
      </c>
      <c r="J25" s="44">
        <f t="shared" ref="J25" si="62">(2.71818^($P$7*J$10)*($I$11*SIN($B$11*PI()*$E25)*(COS($G$11*J$10)-$P$7/(2*$G$11)*SIN($G$11*J$10))+$I$12*SIN($B$12*PI()*$E25)*(COS($G$12*J$10)-$P$7/(2*$G$12)*SIN($G$12*J$10))+$I$13*SIN($B$13*PI()*$E25)*(COS($G$13*J$10)-$P$7/(2*$G$13)*SIN($G$13*J$10))+$I$14*SIN($B$14*PI()*$E25)*(COS($G$14*J$10)-$P$7/(2*$G$14)*SIN($G$14*J$10))+$I$15*SIN($B$15*PI()*$E25)*(COS($G$15*J$10)-$P$7/(2*$G$15)*SIN($G$15*J$10))+$I$16*SIN($B$16*PI()*$E25)*(COS($G$16*J$10)-$P$7/(2*$G$16)*SIN($G$16*J$10))+$I$17*SIN($B$17*PI()*$E25)*(COS($G$17*J$10)-$P$7/(2*$G$17)*SIN($G$17*J$10))+$I$18*SIN($B$18*PI()*$E25)*(COS($G$18*J$10)-$P$7/(2*$G$18)*SIN($G$18*J$10))+$I$19*SIN($B$19*PI()*$E25)*(COS($G$19*J$10)-$P$7/(2*$G$19)*SIN($G$19*J$10))+$I$20*SIN($B$20*PI()*$E25)*(COS($G$20*J$10)-$P$7/(2*$G$20)*SIN($G34*J$10))+$I$21*SIN($B$21*PI()*$E25)*(COS($G$21*J$10)-$P$7/(2*$G$21)*SIN($G$21*J$10))+$I$22*SIN($B$22*PI()*$E25)*(COS($G$22*J$10)-$P$7/(2*$G$22)*SIN($G$22*J$10))+$I$23*SIN($B$23*PI()*$E25)*(COS($G$23*J$10)-$P$7/(2*$G$23)*SIN($G$23*J$10))+$I$24*SIN($B$24*PI()*$E25)*(COS($G$24*J$10)-$P$7/(2*$G$24)*SIN($G$24*J$10))+$I$25*SIN($B$25*PI()*$E25)*(COS($G$25*J$10)-$P$7/(2*$G$25)*SIN($G$25*J$10))+$I$26*SIN($B$26*PI()*$E25)*(COS($G$26*J$10)-$P$7/(2*$G$26)*SIN($G$26*J$10))+$I$27*SIN($B$27*PI()*$E25)*(COS($G$27*J$10)-$P$7/(2*$G$27)*SIN($G$27*J$10))+$I$28*SIN($B$28*PI()*$E25)*(COS($G$28*J$10)-$P$7/(2*$G$28)*SIN($G$28*J$10))+$I$29*SIN($B$29*PI()*$E25)*(COS($G$29*J$10)-$P$7/(2*$G$29)*SIN($G$29*J$10))+$I$30*SIN($B$30*PI()*$E25)*(COS($G$30*J$10)-$P$7/(2*$G$30)*SIN($G$30*J$10))+$I$31*SIN($B$31*PI()*$E25)*(COS($G$31*J$10)-$P$7/(2*$G$31)*SIN($G$31*J$10))+$I$32*SIN($B$32*PI()*$E25)*(COS($G$32*J$10)-$P$7/(2*$G$32)*SIN($G$32*J$10))+$I$33*SIN($B$33*PI()*$E25)*(COS($G$33*J$10)-$P$7/(2*$G$33)*SIN($G$33*J$10))+$I$34*SIN($B$34*PI()*$E25)*(COS($G$34*J$10)-$P$7/(2*$G$34)*SIN($G$34*J$10))))</f>
        <v>0.62499999999999967</v>
      </c>
      <c r="K25" s="26">
        <f t="shared" ref="K25:R25" si="63">(2.71818^($P$7*K$10)*($I$11*SIN($B$11*PI()*$E25)*(COS($G$11*K$10)-$P$7/(2*$G$11)*SIN($G$11*K$10))+$I$12*SIN($B$12*PI()*$E25)*(COS($G$12*K$10)-$P$7/(2*$G$12)*SIN($G$12*K$10))+$I$13*SIN($B$13*PI()*$E25)*(COS($G$13*K$10)-$P$7/(2*$G$13)*SIN($G$13*K$10))+$I$14*SIN($B$14*PI()*$E25)*(COS($G$14*K$10)-$P$7/(2*$G$14)*SIN($G$14*K$10))+$I$15*SIN($B$15*PI()*$E25)*(COS($G$15*K$10)-$P$7/(2*$G$15)*SIN($G$15*K$10))+$I$16*SIN($B$16*PI()*$E25)*(COS($G$16*K$10)-$P$7/(2*$G$16)*SIN($G$16*K$10))+$I$17*SIN($B$17*PI()*$E25)*(COS($G$17*K$10)-$P$7/(2*$G$17)*SIN($G$17*K$10))+$I$18*SIN($B$18*PI()*$E25)*(COS($G$18*K$10)-$P$7/(2*$G$18)*SIN($G$18*K$10))+$I$19*SIN($B$19*PI()*$E25)*(COS($G$19*K$10)-$P$7/(2*$G$19)*SIN($G$19*K$10))+$I$20*SIN($B$20*PI()*$E25)*(COS($G$20*K$10)-$P$7/(2*$G$20)*SIN($G34*K$10))+$I$21*SIN($B$21*PI()*$E25)*(COS($G$21*K$10)-$P$7/(2*$G$21)*SIN($G$21*K$10))+$I$22*SIN($B$22*PI()*$E25)*(COS($G$22*K$10)-$P$7/(2*$G$22)*SIN($G$22*K$10))+$I$23*SIN($B$23*PI()*$E25)*(COS($G$23*K$10)-$P$7/(2*$G$23)*SIN($G$23*K$10))+$I$24*SIN($B$24*PI()*$E25)*(COS($G$24*K$10)-$P$7/(2*$G$24)*SIN($G$24*K$10))+$I$25*SIN($B$25*PI()*$E25)*(COS($G$25*K$10)-$P$7/(2*$G$25)*SIN($G$25*K$10))+$I$26*SIN($B$26*PI()*$E25)*(COS($G$26*K$10)-$P$7/(2*$G$26)*SIN($G$26*K$10))+$I$27*SIN($B$27*PI()*$E25)*(COS($G$27*K$10)-$P$7/(2*$G$27)*SIN($G$27*K$10))+$I$28*SIN($B$28*PI()*$E25)*(COS($G$28*K$10)-$P$7/(2*$G$28)*SIN($G$28*K$10))+$I$29*SIN($B$29*PI()*$E25)*(COS($G$29*K$10)-$P$7/(2*$G$29)*SIN($G$29*K$10))+$I$30*SIN($B$30*PI()*$E25)*(COS($G$30*K$10)-$P$7/(2*$G$30)*SIN($G$30*K$10))+$I$31*SIN($B$31*PI()*$E25)*(COS($G$31*K$10)-$P$7/(2*$G$31)*SIN($G$31*K$10))+$I$32*SIN($B$32*PI()*$E25)*(COS($G$32*K$10)-$P$7/(2*$G$32)*SIN($G$32*K$10))+$I$33*SIN($B$33*PI()*$E25)*(COS($G$33*K$10)-$P$7/(2*$G$33)*SIN($G$33*K$10))+$I$34*SIN($B$34*PI()*$E25)*(COS($G$34*K$10)-$P$7/(2*$G$34)*SIN($G$34*K$10))))</f>
        <v>0.62161183191347857</v>
      </c>
      <c r="L25" s="26">
        <f t="shared" si="63"/>
        <v>6.7965956554084619E-2</v>
      </c>
      <c r="M25" s="26">
        <f t="shared" si="63"/>
        <v>-0.47627006442352954</v>
      </c>
      <c r="N25" s="26">
        <f t="shared" si="63"/>
        <v>-0.83420823179498438</v>
      </c>
      <c r="O25" s="26">
        <f t="shared" si="63"/>
        <v>-0.47822089856112454</v>
      </c>
      <c r="P25" s="26">
        <f t="shared" si="63"/>
        <v>4.9111262252556326E-2</v>
      </c>
      <c r="Q25" s="26">
        <f t="shared" si="63"/>
        <v>0.56911764686924549</v>
      </c>
      <c r="R25" s="26">
        <f t="shared" si="63"/>
        <v>0.56808697605562142</v>
      </c>
      <c r="S25" s="26">
        <f t="shared" ref="S25:T25" si="64">(2.71818^($P$7*S$10)*($I$11*SIN($B$11*PI()*$E25)*(COS($G$11*S$10)-$P$7/(2*$G$11)*SIN($G$11*S$10))+$I$12*SIN($B$12*PI()*$E25)*(COS($G$12*S$10)-$P$7/(2*$G$12)*SIN($G$12*S$10))+$I$13*SIN($B$13*PI()*$E25)*(COS($G$13*S$10)-$P$7/(2*$G$13)*SIN($G$13*S$10))+$I$14*SIN($B$14*PI()*$E25)*(COS($G$14*S$10)-$P$7/(2*$G$14)*SIN($G$14*S$10))+$I$15*SIN($B$15*PI()*$E25)*(COS($G$15*S$10)-$P$7/(2*$G$15)*SIN($G$15*S$10))+$I$16*SIN($B$16*PI()*$E25)*(COS($G$16*S$10)-$P$7/(2*$G$16)*SIN($G$16*S$10))+$I$17*SIN($B$17*PI()*$E25)*(COS($G$17*S$10)-$P$7/(2*$G$17)*SIN($G$17*S$10))+$I$18*SIN($B$18*PI()*$E25)*(COS($G$18*S$10)-$P$7/(2*$G$18)*SIN($G$18*S$10))+$I$19*SIN($B$19*PI()*$E25)*(COS($G$19*S$10)-$P$7/(2*$G$19)*SIN($G$19*S$10))+$I$20*SIN($B$20*PI()*$E25)*(COS($G$20*S$10)-$P$7/(2*$G$20)*SIN($G34*S$10))+$I$21*SIN($B$21*PI()*$E25)*(COS($G$21*S$10)-$P$7/(2*$G$21)*SIN($G$21*S$10))+$I$22*SIN($B$22*PI()*$E25)*(COS($G$22*S$10)-$P$7/(2*$G$22)*SIN($G$22*S$10))+$I$23*SIN($B$23*PI()*$E25)*(COS($G$23*S$10)-$P$7/(2*$G$23)*SIN($G$23*S$10))+$I$24*SIN($B$24*PI()*$E25)*(COS($G$24*S$10)-$P$7/(2*$G$24)*SIN($G$24*S$10))+$I$25*SIN($B$25*PI()*$E25)*(COS($G$25*S$10)-$P$7/(2*$G$25)*SIN($G$25*S$10))+$I$26*SIN($B$26*PI()*$E25)*(COS($G$26*S$10)-$P$7/(2*$G$26)*SIN($G$26*S$10))+$I$27*SIN($B$27*PI()*$E25)*(COS($G$27*S$10)-$P$7/(2*$G$27)*SIN($G$27*S$10))+$I$28*SIN($B$28*PI()*$E25)*(COS($G$28*S$10)-$P$7/(2*$G$28)*SIN($G$28*S$10))+$I$29*SIN($B$29*PI()*$E25)*(COS($G$29*S$10)-$P$7/(2*$G$29)*SIN($G$29*S$10))+$I$30*SIN($B$30*PI()*$E25)*(COS($G$30*S$10)-$P$7/(2*$G$30)*SIN($G$30*S$10))+$I$31*SIN($B$31*PI()*$E25)*(COS($G$31*S$10)-$P$7/(2*$G$31)*SIN($G$31*S$10))+$I$32*SIN($B$32*PI()*$E25)*(COS($G$32*S$10)-$P$7/(2*$G$32)*SIN($G$32*S$10))+$I$33*SIN($B$33*PI()*$E25)*(COS($G$33*S$10)-$P$7/(2*$G$33)*SIN($G$33*S$10))+$I$34*SIN($B$34*PI()*$E25)*(COS($G$34*S$10)-$P$7/(2*$G$34)*SIN($G$34*S$10))))</f>
        <v>0.56727572580437158</v>
      </c>
      <c r="T25" s="26">
        <f t="shared" si="64"/>
        <v>6.6453577414706963E-2</v>
      </c>
      <c r="U25" s="26">
        <f t="shared" ref="U25:AM25" si="65">(2.71818^($P$7*U$10)*($I$11*SIN($B$11*PI()*$E25)*(COS($G$11*U$10)-$P$7/(2*$G$11)*SIN($G$11*U$10))+$I$12*SIN($B$12*PI()*$E25)*(COS($G$12*U$10)-$P$7/(2*$G$12)*SIN($G$12*U$10))+$I$13*SIN($B$13*PI()*$E25)*(COS($G$13*U$10)-$P$7/(2*$G$13)*SIN($G$13*U$10))+$I$14*SIN($B$14*PI()*$E25)*(COS($G$14*U$10)-$P$7/(2*$G$14)*SIN($G$14*U$10))+$I$15*SIN($B$15*PI()*$E25)*(COS($G$15*U$10)-$P$7/(2*$G$15)*SIN($G$15*U$10))+$I$16*SIN($B$16*PI()*$E25)*(COS($G$16*U$10)-$P$7/(2*$G$16)*SIN($G$16*U$10))+$I$17*SIN($B$17*PI()*$E25)*(COS($G$17*U$10)-$P$7/(2*$G$17)*SIN($G$17*U$10))+$I$18*SIN($B$18*PI()*$E25)*(COS($G$18*U$10)-$P$7/(2*$G$18)*SIN($G$18*U$10))+$I$19*SIN($B$19*PI()*$E25)*(COS($G$19*U$10)-$P$7/(2*$G$19)*SIN($G$19*U$10))+$I$20*SIN($B$20*PI()*$E25)*(COS($G$20*U$10)-$P$7/(2*$G$20)*SIN($G34*U$10))+$I$21*SIN($B$21*PI()*$E25)*(COS($G$21*U$10)-$P$7/(2*$G$21)*SIN($G$21*U$10))+$I$22*SIN($B$22*PI()*$E25)*(COS($G$22*U$10)-$P$7/(2*$G$22)*SIN($G$22*U$10))+$I$23*SIN($B$23*PI()*$E25)*(COS($G$23*U$10)-$P$7/(2*$G$23)*SIN($G$23*U$10))+$I$24*SIN($B$24*PI()*$E25)*(COS($G$24*U$10)-$P$7/(2*$G$24)*SIN($G$24*U$10))+$I$25*SIN($B$25*PI()*$E25)*(COS($G$25*U$10)-$P$7/(2*$G$25)*SIN($G$25*U$10))+$I$26*SIN($B$26*PI()*$E25)*(COS($G$26*U$10)-$P$7/(2*$G$26)*SIN($G$26*U$10))+$I$27*SIN($B$27*PI()*$E25)*(COS($G$27*U$10)-$P$7/(2*$G$27)*SIN($G$27*U$10))+$I$28*SIN($B$28*PI()*$E25)*(COS($G$28*U$10)-$P$7/(2*$G$28)*SIN($G$28*U$10))+$I$29*SIN($B$29*PI()*$E25)*(COS($G$29*U$10)-$P$7/(2*$G$29)*SIN($G$29*U$10))+$I$30*SIN($B$30*PI()*$E25)*(COS($G$30*U$10)-$P$7/(2*$G$30)*SIN($G$30*U$10))+$I$31*SIN($B$31*PI()*$E25)*(COS($G$31*U$10)-$P$7/(2*$G$31)*SIN($G$31*U$10))+$I$32*SIN($B$32*PI()*$E25)*(COS($G$32*U$10)-$P$7/(2*$G$32)*SIN($G$32*U$10))+$I$33*SIN($B$33*PI()*$E25)*(COS($G$33*U$10)-$P$7/(2*$G$33)*SIN($G$33*U$10))+$I$34*SIN($B$34*PI()*$E25)*(COS($G$34*U$10)-$P$7/(2*$G$34)*SIN($G$34*U$10))))</f>
        <v>-0.42848858583670574</v>
      </c>
      <c r="V25" s="26">
        <f t="shared" si="65"/>
        <v>-0.75820097471747416</v>
      </c>
      <c r="W25" s="26">
        <f t="shared" si="65"/>
        <v>-0.43897182439169874</v>
      </c>
      <c r="X25" s="26">
        <f>(2.71818^($P$7*X$10)*($I$11*SIN($B$11*PI()*$E25)*(COS($G$11*X$10)-$P$7/(2*$G$11)*SIN($G$11*X$10))+$I$12*SIN($B$12*PI()*$E25)*(COS($G$12*X$10)-$P$7/(2*$G$12)*SIN($G$12*X$10))+$I$13*SIN($B$13*PI()*$E25)*(COS($G$13*X$10)-$P$7/(2*$G$13)*SIN($G$13*X$10))+$I$14*SIN($B$14*PI()*$E25)*(COS($G$14*X$10)-$P$7/(2*$G$14)*SIN($G$14*X$10))+$I$15*SIN($B$15*PI()*$E25)*(COS($G$15*X$10)-$P$7/(2*$G$15)*SIN($G$15*X$10))+$I$16*SIN($B$16*PI()*$E25)*(COS($G$16*X$10)-$P$7/(2*$G$16)*SIN($G$16*X$10))+$I$17*SIN($B$17*PI()*$E25)*(COS($G$17*X$10)-$P$7/(2*$G$17)*SIN($G$17*X$10))+$I$18*SIN($B$18*PI()*$E25)*(COS($G$18*X$10)-$P$7/(2*$G$18)*SIN($G$18*X$10))+$I$19*SIN($B$19*PI()*$E25)*(COS($G$19*X$10)-$P$7/(2*$G$19)*SIN($G$19*X$10))+$I$20*SIN($B$20*PI()*$E25)*(COS($G$20*X$10)-$P$7/(2*$G$20)*SIN($G34*X$10))+$I$21*SIN($B$21*PI()*$E25)*(COS($G$21*X$10)-$P$7/(2*$G$21)*SIN($G$21*X$10))+$I$22*SIN($B$22*PI()*$E25)*(COS($G$22*X$10)-$P$7/(2*$G$22)*SIN($G$22*X$10))+$I$23*SIN($B$23*PI()*$E25)*(COS($G$23*X$10)-$P$7/(2*$G$23)*SIN($G$23*X$10))+$I$24*SIN($B$24*PI()*$E25)*(COS($G$24*X$10)-$P$7/(2*$G$24)*SIN($G$24*X$10))+$I$25*SIN($B$25*PI()*$E25)*(COS($G$25*X$10)-$P$7/(2*$G$25)*SIN($G$25*X$10))+$I$26*SIN($B$26*PI()*$E25)*(COS($G$26*X$10)-$P$7/(2*$G$26)*SIN($G$26*X$10))+$I$27*SIN($B$27*PI()*$E25)*(COS($G$27*X$10)-$P$7/(2*$G$27)*SIN($G$27*X$10))+$I$28*SIN($B$28*PI()*$E25)*(COS($G$28*X$10)-$P$7/(2*$G$28)*SIN($G$28*X$10))+$I$29*SIN($B$29*PI()*$E25)*(COS($G$29*X$10)-$P$7/(2*$G$29)*SIN($G$29*X$10))+$I$30*SIN($B$30*PI()*$E25)*(COS($G$30*X$10)-$P$7/(2*$G$30)*SIN($G$30*X$10))+$I$31*SIN($B$31*PI()*$E25)*(COS($G$31*X$10)-$P$7/(2*$G$31)*SIN($G$31*X$10))+$I$32*SIN($B$32*PI()*$E25)*(COS($G$32*X$10)-$P$7/(2*$G$32)*SIN($G$32*X$10))+$I$33*SIN($B$33*PI()*$E25)*(COS($G$33*X$10)-$P$7/(2*$G$33)*SIN($G$33*X$10))+$I$34*SIN($B$34*PI()*$E25)*(COS($G$34*X$10)-$P$7/(2*$G$34)*SIN($G$34*X$10))))</f>
        <v>4.0171019807305912E-2</v>
      </c>
      <c r="Y25" s="26">
        <f t="shared" si="65"/>
        <v>0.51453384998759788</v>
      </c>
      <c r="Z25" s="26">
        <f t="shared" si="65"/>
        <v>0.51634550994761796</v>
      </c>
      <c r="AA25" s="26">
        <f t="shared" si="65"/>
        <v>0.51736588992784782</v>
      </c>
      <c r="AB25" s="26">
        <f t="shared" si="65"/>
        <v>6.4663037483491448E-2</v>
      </c>
      <c r="AC25" s="26">
        <f t="shared" si="65"/>
        <v>-0.38543207774122124</v>
      </c>
      <c r="AD25" s="26">
        <f t="shared" si="65"/>
        <v>-0.68907241445742562</v>
      </c>
      <c r="AE25" s="26">
        <f t="shared" si="65"/>
        <v>-0.40291408217565311</v>
      </c>
      <c r="AF25" s="26">
        <f t="shared" si="65"/>
        <v>3.2433896328795238E-2</v>
      </c>
      <c r="AG25" s="26">
        <f t="shared" si="65"/>
        <v>0.4648720993167102</v>
      </c>
      <c r="AH25" s="26">
        <f t="shared" si="65"/>
        <v>0.46930711306635892</v>
      </c>
      <c r="AI25" s="26">
        <f t="shared" si="65"/>
        <v>0.47156430974124619</v>
      </c>
      <c r="AJ25" s="26">
        <f t="shared" si="65"/>
        <v>6.2665013342567827E-2</v>
      </c>
      <c r="AK25" s="26">
        <f t="shared" si="65"/>
        <v>-0.34662896738421806</v>
      </c>
      <c r="AL25" s="26">
        <f t="shared" si="65"/>
        <v>-0.62620820091619411</v>
      </c>
      <c r="AM25" s="26">
        <f t="shared" si="65"/>
        <v>-0.36980189532657398</v>
      </c>
      <c r="AN25" s="27">
        <f t="shared" si="11"/>
        <v>-1.6075104210718411E-19</v>
      </c>
    </row>
    <row r="26" spans="2:40" ht="15.75" x14ac:dyDescent="0.3">
      <c r="B26" s="28">
        <v>16</v>
      </c>
      <c r="C26" s="22">
        <f t="shared" si="12"/>
        <v>0.625</v>
      </c>
      <c r="D26" s="29">
        <v>5.6249999999999996E-4</v>
      </c>
      <c r="E26" s="24">
        <f t="shared" si="5"/>
        <v>0.625</v>
      </c>
      <c r="F26" s="24">
        <f t="shared" si="1"/>
        <v>0.5625</v>
      </c>
      <c r="G26" s="43">
        <f t="shared" si="6"/>
        <v>960.24299867920411</v>
      </c>
      <c r="H26" s="8" t="s">
        <v>49</v>
      </c>
      <c r="I26" s="25">
        <f t="shared" si="13"/>
        <v>-4.5105489780439051E-3</v>
      </c>
      <c r="J26" s="44">
        <f>(2.71818^($P$7*J$10)*($I$11*SIN($B$11*PI()*$E26)*(COS($G$11*J$10)-$P$7/(2*$G$11)*SIN($G$11*J$10))+$I$12*SIN($B$12*PI()*$E26)*(COS($G$12*J$10)-$P$7/(2*$G$12)*SIN($G$12*J$10))+$I$13*SIN($B$13*PI()*$E26)*(COS($G$13*J$10)-$P$7/(2*$G$13)*SIN($G$13*J$10))+$I$14*SIN($B$14*PI()*$E26)*(COS($G$14*J$10)-$P$7/(2*$G$14)*SIN($G$14*J$10))+$I$15*SIN($B$15*PI()*$E26)*(COS($G$15*J$10)-$P$7/(2*$G$15)*SIN($G$15*J$10))+$I$16*SIN($B$16*PI()*$E26)*(COS($G$16*J$10)-$P$7/(2*$G$16)*SIN($G$16*J$10))+$I$17*SIN($B$17*PI()*$E26)*(COS($G$17*J$10)-$P$7/(2*$G$17)*SIN($G$17*J$10))+$I$18*SIN($B$18*PI()*$E26)*(COS($G$18*J$10)-$P$7/(2*$G$18)*SIN($G$18*J$10))+$I$19*SIN($B$19*PI()*$E26)*(COS($G$19*J$10)-$P$7/(2*$G$19)*SIN($G$19*J$10))+$I$20*SIN($B$20*PI()*$E26)*(COS($G$20*J$10)-$P$7/(2*$G$20)*SIN($G$20*J$10))+$I$21*SIN($B$21*PI()*$E26)*(COS($G$21*J$10)-$P$7/(2*$G$21)*SIN($G$21*J$10))+$I$22*SIN($B$22*PI()*$E26)*(COS($G$22*J$10)-$P$7/(2*$G$22)*SIN($G$22*J$10))+$I$23*SIN($B$23*PI()*$E26)*(COS($G$23*J$10)-$P$7/(2*$G$23)*SIN($G$23*J$10))+$I$24*SIN($B$24*PI()*$E26)*(COS($G$24*J$10)-$P$7/(2*$G$24)*SIN($G$24*J$10))+$I$25*SIN($B$25*PI()*$E26)*(COS($G$25*J$10)-$P$7/(2*$G$25)*SIN($G$25*J$10))+$I$26*SIN($B$26*PI()*$E26)*(COS($G$26*J$10)-$P$7/(2*$G$26)*SIN($G$26*J$10))+$I$27*SIN($B$27*PI()*$E26)*(COS($G$27*J$10)-$P$7/(2*$G$27)*SIN($G$27*J$10))+$I$28*SIN($B$28*PI()*$E26)*(COS($G$28*J$10)-$P$7/(2*$G$28)*SIN($G$28*J$10))+$I$29*SIN($B$29*PI()*$E26)*(COS($G$29*J$10)-$P$7/(2*$G$29)*SIN($G$29*J$10))+$I$30*SIN($B$30*PI()*$E26)*(COS($G$30*J$10)-$P$7/(2*$G$30)*SIN($G$30*J$10))+$I$31*SIN($B$31*PI()*$E26)*(COS($G$31*J$10)-$P$7/(2*$G$31)*SIN($G$31*J$10))+$I$32*SIN($B$32*PI()*$E26)*(COS($G$32*J$10)-$P$7/(2*$G$32)*SIN($G$32*J$10))+$I$33*SIN($B$33*PI()*$E26)*(COS($G$33*J$10)-$P$7/(2*$G$33)*SIN($G$33*J$10))+$I$34*SIN($B$34*PI()*$E26)*(COS($G$34*J$10)-$P$7/(2*$G$34)*SIN($G$34*J$10))))</f>
        <v>0.56250000000000089</v>
      </c>
      <c r="K26" s="26">
        <f t="shared" ref="K26:AM26" si="66">(2.71818^($P$7*K$10)*($I$11*SIN($B$11*PI()*$E26)*(COS($G$11*K$10)-$P$7/(2*$G$11)*SIN($G$11*K$10))+$I$12*SIN($B$12*PI()*$E26)*(COS($G$12*K$10)-$P$7/(2*$G$12)*SIN($G$12*K$10))+$I$13*SIN($B$13*PI()*$E26)*(COS($G$13*K$10)-$P$7/(2*$G$13)*SIN($G$13*K$10))+$I$14*SIN($B$14*PI()*$E26)*(COS($G$14*K$10)-$P$7/(2*$G$14)*SIN($G$14*K$10))+$I$15*SIN($B$15*PI()*$E26)*(COS($G$15*K$10)-$P$7/(2*$G$15)*SIN($G$15*K$10))+$I$16*SIN($B$16*PI()*$E26)*(COS($G$16*K$10)-$P$7/(2*$G$16)*SIN($G$16*K$10))+$I$17*SIN($B$17*PI()*$E26)*(COS($G$17*K$10)-$P$7/(2*$G$17)*SIN($G$17*K$10))+$I$18*SIN($B$18*PI()*$E26)*(COS($G$18*K$10)-$P$7/(2*$G$18)*SIN($G$18*K$10))+$I$19*SIN($B$19*PI()*$E26)*(COS($G$19*K$10)-$P$7/(2*$G$19)*SIN($G$19*K$10))+$I$20*SIN($B$20*PI()*$E26)*(COS($G$20*K$10)-$P$7/(2*$G$20)*SIN($G$20*K$10))+$I$21*SIN($B$21*PI()*$E26)*(COS($G$21*K$10)-$P$7/(2*$G$21)*SIN($G$21*K$10))+$I$22*SIN($B$22*PI()*$E26)*(COS($G$22*K$10)-$P$7/(2*$G$22)*SIN($G$22*K$10))+$I$23*SIN($B$23*PI()*$E26)*(COS($G$23*K$10)-$P$7/(2*$G$23)*SIN($G$23*K$10))+$I$24*SIN($B$24*PI()*$E26)*(COS($G$24*K$10)-$P$7/(2*$G$24)*SIN($G$24*K$10))+$I$25*SIN($B$25*PI()*$E26)*(COS($G$25*K$10)-$P$7/(2*$G$25)*SIN($G$25*K$10))+$I$26*SIN($B$26*PI()*$E26)*(COS($G$26*K$10)-$P$7/(2*$G$26)*SIN($G$26*K$10))+$I$27*SIN($B$27*PI()*$E26)*(COS($G$27*K$10)-$P$7/(2*$G$27)*SIN($G$27*K$10))+$I$28*SIN($B$28*PI()*$E26)*(COS($G$28*K$10)-$P$7/(2*$G$28)*SIN($G$28*K$10))+$I$29*SIN($B$29*PI()*$E26)*(COS($G$29*K$10)-$P$7/(2*$G$29)*SIN($G$29*K$10))+$I$30*SIN($B$30*PI()*$E26)*(COS($G$30*K$10)-$P$7/(2*$G$30)*SIN($G$30*K$10))+$I$31*SIN($B$31*PI()*$E26)*(COS($G$31*K$10)-$P$7/(2*$G$31)*SIN($G$31*K$10))+$I$32*SIN($B$32*PI()*$E26)*(COS($G$32*K$10)-$P$7/(2*$G$32)*SIN($G$32*K$10))+$I$33*SIN($B$33*PI()*$E26)*(COS($G$33*K$10)-$P$7/(2*$G$33)*SIN($G$33*K$10))+$I$34*SIN($B$34*PI()*$E26)*(COS($G$34*K$10)-$P$7/(2*$G$34)*SIN($G$34*K$10))))</f>
        <v>0.55908054104446003</v>
      </c>
      <c r="L26" s="26">
        <f t="shared" si="66"/>
        <v>9.8454102236320257E-2</v>
      </c>
      <c r="M26" s="26">
        <f t="shared" si="66"/>
        <v>-0.4457951646127522</v>
      </c>
      <c r="N26" s="26">
        <f t="shared" si="66"/>
        <v>-0.89381841964914477</v>
      </c>
      <c r="O26" s="26">
        <f t="shared" si="66"/>
        <v>-0.44934134479177684</v>
      </c>
      <c r="P26" s="26">
        <f t="shared" si="66"/>
        <v>7.7846503730197192E-2</v>
      </c>
      <c r="Q26" s="26">
        <f t="shared" si="66"/>
        <v>0.51477772852555759</v>
      </c>
      <c r="R26" s="26">
        <f t="shared" si="66"/>
        <v>0.51128326753128273</v>
      </c>
      <c r="S26" s="26">
        <f t="shared" si="66"/>
        <v>0.50774663396871744</v>
      </c>
      <c r="T26" s="26">
        <f t="shared" si="66"/>
        <v>9.4894083107387284E-2</v>
      </c>
      <c r="U26" s="26">
        <f t="shared" si="66"/>
        <v>-0.39991039978057674</v>
      </c>
      <c r="V26" s="26">
        <f t="shared" si="66"/>
        <v>-0.81255188474322759</v>
      </c>
      <c r="W26" s="26">
        <f t="shared" si="66"/>
        <v>-0.41359817344239086</v>
      </c>
      <c r="X26" s="26">
        <f t="shared" si="66"/>
        <v>6.561671340920569E-2</v>
      </c>
      <c r="Y26" s="26">
        <f t="shared" si="66"/>
        <v>0.46840590143406913</v>
      </c>
      <c r="Z26" s="26">
        <f t="shared" si="66"/>
        <v>0.46472859705145003</v>
      </c>
      <c r="AA26" s="26">
        <f t="shared" si="66"/>
        <v>0.46119393089793548</v>
      </c>
      <c r="AB26" s="26">
        <f t="shared" si="66"/>
        <v>9.1155719647569328E-2</v>
      </c>
      <c r="AC26" s="26">
        <f t="shared" si="66"/>
        <v>-0.35870185538599947</v>
      </c>
      <c r="AD26" s="26">
        <f t="shared" si="66"/>
        <v>-0.73877302382764654</v>
      </c>
      <c r="AE26" s="26">
        <f t="shared" si="66"/>
        <v>-0.38062154949417226</v>
      </c>
      <c r="AF26" s="26">
        <f t="shared" si="66"/>
        <v>5.4987161403843444E-2</v>
      </c>
      <c r="AG26" s="26">
        <f t="shared" si="66"/>
        <v>0.42623146866501005</v>
      </c>
      <c r="AH26" s="26">
        <f t="shared" si="66"/>
        <v>0.42241143436230044</v>
      </c>
      <c r="AI26" s="26">
        <f t="shared" si="66"/>
        <v>0.41898008819352039</v>
      </c>
      <c r="AJ26" s="26">
        <f t="shared" si="66"/>
        <v>8.7292712639956568E-2</v>
      </c>
      <c r="AK26" s="26">
        <f t="shared" si="66"/>
        <v>-0.32170640963913621</v>
      </c>
      <c r="AL26" s="26">
        <f t="shared" si="66"/>
        <v>-0.67177371145556963</v>
      </c>
      <c r="AM26" s="26">
        <f t="shared" si="66"/>
        <v>-0.35019539171669661</v>
      </c>
      <c r="AN26" s="27">
        <f t="shared" si="11"/>
        <v>-4.510548978043905E-6</v>
      </c>
    </row>
    <row r="27" spans="2:40" ht="15.75" x14ac:dyDescent="0.3">
      <c r="B27" s="28">
        <v>17</v>
      </c>
      <c r="C27" s="22">
        <f t="shared" si="12"/>
        <v>0.66666666666666663</v>
      </c>
      <c r="D27" s="29">
        <v>5.0000000000000001E-4</v>
      </c>
      <c r="E27" s="24">
        <f t="shared" si="5"/>
        <v>0.66666666666666663</v>
      </c>
      <c r="F27" s="24">
        <f t="shared" si="1"/>
        <v>0.5</v>
      </c>
      <c r="G27" s="43">
        <f t="shared" si="6"/>
        <v>1020.2582386814097</v>
      </c>
      <c r="H27" s="8" t="s">
        <v>50</v>
      </c>
      <c r="I27" s="25">
        <f t="shared" si="13"/>
        <v>-4.2056101949403133E-3</v>
      </c>
      <c r="J27" s="44">
        <f t="shared" ref="J27" si="67">(2.71818^($P$7*J$10)*($I$11*SIN($B$11*PI()*$E27)*(COS($G$11*J$10)-$P$7/(2*$G$11)*SIN($G$11*J$10))+$I$12*SIN($B$12*PI()*$E27)*(COS($G$12*J$10)-$P$7/(2*$G$12)*SIN($G$12*J$10))+$I$13*SIN($B$13*PI()*$E27)*(COS($G$13*J$10)-$P$7/(2*$G$13)*SIN($G$13*J$10))+$I$14*SIN($B$14*PI()*$E27)*(COS($G$14*J$10)-$P$7/(2*$G$14)*SIN($G$14*J$10))+$I$15*SIN($B$15*PI()*$E27)*(COS($G$15*J$10)-$P$7/(2*$G$15)*SIN($G$15*J$10))+$I$16*SIN($B$16*PI()*$E27)*(COS($G$16*J$10)-$P$7/(2*$G$16)*SIN($G$16*J$10))+$I$17*SIN($B$17*PI()*$E27)*(COS($G$17*J$10)-$P$7/(2*$G$17)*SIN($G$17*J$10))+$I$18*SIN($B$18*PI()*$E27)*(COS($G$18*J$10)-$P$7/(2*$G$18)*SIN($G$18*J$10))+$I$19*SIN($B$19*PI()*$E27)*(COS($G$19*J$10)-$P$7/(2*$G$19)*SIN($G$19*J$10))+$I$20*SIN($B$20*PI()*$E27)*(COS($G$20*J$10)-$P$7/(2*$G$20)*SIN($G36*J$10))+$I$21*SIN($B$21*PI()*$E27)*(COS($G$21*J$10)-$P$7/(2*$G$21)*SIN($G$21*J$10))+$I$22*SIN($B$22*PI()*$E27)*(COS($G$22*J$10)-$P$7/(2*$G$22)*SIN($G$22*J$10))+$I$23*SIN($B$23*PI()*$E27)*(COS($G$23*J$10)-$P$7/(2*$G$23)*SIN($G$23*J$10))+$I$24*SIN($B$24*PI()*$E27)*(COS($G$24*J$10)-$P$7/(2*$G$24)*SIN($G$24*J$10))+$I$25*SIN($B$25*PI()*$E27)*(COS($G$25*J$10)-$P$7/(2*$G$25)*SIN($G$25*J$10))+$I$26*SIN($B$26*PI()*$E27)*(COS($G$26*J$10)-$P$7/(2*$G$26)*SIN($G$26*J$10))+$I$27*SIN($B$27*PI()*$E27)*(COS($G$27*J$10)-$P$7/(2*$G$27)*SIN($G$27*J$10))+$I$28*SIN($B$28*PI()*$E27)*(COS($G$28*J$10)-$P$7/(2*$G$28)*SIN($G$28*J$10))+$I$29*SIN($B$29*PI()*$E27)*(COS($G$29*J$10)-$P$7/(2*$G$29)*SIN($G$29*J$10))+$I$30*SIN($B$30*PI()*$E27)*(COS($G$30*J$10)-$P$7/(2*$G$30)*SIN($G$30*J$10))+$I$31*SIN($B$31*PI()*$E27)*(COS($G$31*J$10)-$P$7/(2*$G$31)*SIN($G$31*J$10))+$I$32*SIN($B$32*PI()*$E27)*(COS($G$32*J$10)-$P$7/(2*$G$32)*SIN($G$32*J$10))+$I$33*SIN($B$33*PI()*$E27)*(COS($G$33*J$10)-$P$7/(2*$G$33)*SIN($G$33*J$10))+$I$34*SIN($B$34*PI()*$E27)*(COS($G$34*J$10)-$P$7/(2*$G$34)*SIN($G$34*J$10))))</f>
        <v>0.49999999999999922</v>
      </c>
      <c r="K27" s="26">
        <f t="shared" ref="K27:R27" si="68">(2.71818^($P$7*K$10)*($I$11*SIN($B$11*PI()*$E27)*(COS($G$11*K$10)-$P$7/(2*$G$11)*SIN($G$11*K$10))+$I$12*SIN($B$12*PI()*$E27)*(COS($G$12*K$10)-$P$7/(2*$G$12)*SIN($G$12*K$10))+$I$13*SIN($B$13*PI()*$E27)*(COS($G$13*K$10)-$P$7/(2*$G$13)*SIN($G$13*K$10))+$I$14*SIN($B$14*PI()*$E27)*(COS($G$14*K$10)-$P$7/(2*$G$14)*SIN($G$14*K$10))+$I$15*SIN($B$15*PI()*$E27)*(COS($G$15*K$10)-$P$7/(2*$G$15)*SIN($G$15*K$10))+$I$16*SIN($B$16*PI()*$E27)*(COS($G$16*K$10)-$P$7/(2*$G$16)*SIN($G$16*K$10))+$I$17*SIN($B$17*PI()*$E27)*(COS($G$17*K$10)-$P$7/(2*$G$17)*SIN($G$17*K$10))+$I$18*SIN($B$18*PI()*$E27)*(COS($G$18*K$10)-$P$7/(2*$G$18)*SIN($G$18*K$10))+$I$19*SIN($B$19*PI()*$E27)*(COS($G$19*K$10)-$P$7/(2*$G$19)*SIN($G$19*K$10))+$I$20*SIN($B$20*PI()*$E27)*(COS($G$20*K$10)-$P$7/(2*$G$20)*SIN($G36*K$10))+$I$21*SIN($B$21*PI()*$E27)*(COS($G$21*K$10)-$P$7/(2*$G$21)*SIN($G$21*K$10))+$I$22*SIN($B$22*PI()*$E27)*(COS($G$22*K$10)-$P$7/(2*$G$22)*SIN($G$22*K$10))+$I$23*SIN($B$23*PI()*$E27)*(COS($G$23*K$10)-$P$7/(2*$G$23)*SIN($G$23*K$10))+$I$24*SIN($B$24*PI()*$E27)*(COS($G$24*K$10)-$P$7/(2*$G$24)*SIN($G$24*K$10))+$I$25*SIN($B$25*PI()*$E27)*(COS($G$25*K$10)-$P$7/(2*$G$25)*SIN($G$25*K$10))+$I$26*SIN($B$26*PI()*$E27)*(COS($G$26*K$10)-$P$7/(2*$G$26)*SIN($G$26*K$10))+$I$27*SIN($B$27*PI()*$E27)*(COS($G$27*K$10)-$P$7/(2*$G$27)*SIN($G$27*K$10))+$I$28*SIN($B$28*PI()*$E27)*(COS($G$28*K$10)-$P$7/(2*$G$28)*SIN($G$28*K$10))+$I$29*SIN($B$29*PI()*$E27)*(COS($G$29*K$10)-$P$7/(2*$G$29)*SIN($G$29*K$10))+$I$30*SIN($B$30*PI()*$E27)*(COS($G$30*K$10)-$P$7/(2*$G$30)*SIN($G$30*K$10))+$I$31*SIN($B$31*PI()*$E27)*(COS($G$31*K$10)-$P$7/(2*$G$31)*SIN($G$31*K$10))+$I$32*SIN($B$32*PI()*$E27)*(COS($G$32*K$10)-$P$7/(2*$G$32)*SIN($G$32*K$10))+$I$33*SIN($B$33*PI()*$E27)*(COS($G$33*K$10)-$P$7/(2*$G$33)*SIN($G$33*K$10))+$I$34*SIN($B$34*PI()*$E27)*(COS($G$34*K$10)-$P$7/(2*$G$34)*SIN($G$34*K$10))))</f>
        <v>0.49711550573172136</v>
      </c>
      <c r="L27" s="26">
        <f t="shared" si="68"/>
        <v>0.1284114092722323</v>
      </c>
      <c r="M27" s="26">
        <f t="shared" si="68"/>
        <v>-0.41615104103767525</v>
      </c>
      <c r="N27" s="26">
        <f t="shared" si="68"/>
        <v>-0.95329624901336518</v>
      </c>
      <c r="O27" s="26">
        <f t="shared" si="68"/>
        <v>-0.41916642984403274</v>
      </c>
      <c r="P27" s="26">
        <f t="shared" si="68"/>
        <v>0.10791111715823158</v>
      </c>
      <c r="Q27" s="26">
        <f t="shared" si="68"/>
        <v>0.45658070617376895</v>
      </c>
      <c r="R27" s="26">
        <f t="shared" si="68"/>
        <v>0.45447000045308172</v>
      </c>
      <c r="S27" s="26">
        <f t="shared" ref="S27:T27" si="69">(2.71818^($P$7*S$10)*($I$11*SIN($B$11*PI()*$E27)*(COS($G$11*S$10)-$P$7/(2*$G$11)*SIN($G$11*S$10))+$I$12*SIN($B$12*PI()*$E27)*(COS($G$12*S$10)-$P$7/(2*$G$12)*SIN($G$12*S$10))+$I$13*SIN($B$13*PI()*$E27)*(COS($G$13*S$10)-$P$7/(2*$G$13)*SIN($G$13*S$10))+$I$14*SIN($B$14*PI()*$E27)*(COS($G$14*S$10)-$P$7/(2*$G$14)*SIN($G$14*S$10))+$I$15*SIN($B$15*PI()*$E27)*(COS($G$15*S$10)-$P$7/(2*$G$15)*SIN($G$15*S$10))+$I$16*SIN($B$16*PI()*$E27)*(COS($G$16*S$10)-$P$7/(2*$G$16)*SIN($G$16*S$10))+$I$17*SIN($B$17*PI()*$E27)*(COS($G$17*S$10)-$P$7/(2*$G$17)*SIN($G$17*S$10))+$I$18*SIN($B$18*PI()*$E27)*(COS($G$18*S$10)-$P$7/(2*$G$18)*SIN($G$18*S$10))+$I$19*SIN($B$19*PI()*$E27)*(COS($G$19*S$10)-$P$7/(2*$G$19)*SIN($G$19*S$10))+$I$20*SIN($B$20*PI()*$E27)*(COS($G$20*S$10)-$P$7/(2*$G$20)*SIN($G36*S$10))+$I$21*SIN($B$21*PI()*$E27)*(COS($G$21*S$10)-$P$7/(2*$G$21)*SIN($G$21*S$10))+$I$22*SIN($B$22*PI()*$E27)*(COS($G$22*S$10)-$P$7/(2*$G$22)*SIN($G$22*S$10))+$I$23*SIN($B$23*PI()*$E27)*(COS($G$23*S$10)-$P$7/(2*$G$23)*SIN($G$23*S$10))+$I$24*SIN($B$24*PI()*$E27)*(COS($G$24*S$10)-$P$7/(2*$G$24)*SIN($G$24*S$10))+$I$25*SIN($B$25*PI()*$E27)*(COS($G$25*S$10)-$P$7/(2*$G$25)*SIN($G$25*S$10))+$I$26*SIN($B$26*PI()*$E27)*(COS($G$26*S$10)-$P$7/(2*$G$26)*SIN($G$26*S$10))+$I$27*SIN($B$27*PI()*$E27)*(COS($G$27*S$10)-$P$7/(2*$G$27)*SIN($G$27*S$10))+$I$28*SIN($B$28*PI()*$E27)*(COS($G$28*S$10)-$P$7/(2*$G$28)*SIN($G$28*S$10))+$I$29*SIN($B$29*PI()*$E27)*(COS($G$29*S$10)-$P$7/(2*$G$29)*SIN($G$29*S$10))+$I$30*SIN($B$30*PI()*$E27)*(COS($G$30*S$10)-$P$7/(2*$G$30)*SIN($G$30*S$10))+$I$31*SIN($B$31*PI()*$E27)*(COS($G$31*S$10)-$P$7/(2*$G$31)*SIN($G$31*S$10))+$I$32*SIN($B$32*PI()*$E27)*(COS($G$32*S$10)-$P$7/(2*$G$32)*SIN($G$32*S$10))+$I$33*SIN($B$33*PI()*$E27)*(COS($G$33*S$10)-$P$7/(2*$G$33)*SIN($G$33*S$10))+$I$34*SIN($B$34*PI()*$E27)*(COS($G$34*S$10)-$P$7/(2*$G$34)*SIN($G$34*S$10))))</f>
        <v>0.45248900940964359</v>
      </c>
      <c r="T27" s="26">
        <f t="shared" si="69"/>
        <v>0.12127016535386058</v>
      </c>
      <c r="U27" s="26">
        <f t="shared" ref="U27:AM27" si="70">(2.71818^($P$7*U$10)*($I$11*SIN($B$11*PI()*$E27)*(COS($G$11*U$10)-$P$7/(2*$G$11)*SIN($G$11*U$10))+$I$12*SIN($B$12*PI()*$E27)*(COS($G$12*U$10)-$P$7/(2*$G$12)*SIN($G$12*U$10))+$I$13*SIN($B$13*PI()*$E27)*(COS($G$13*U$10)-$P$7/(2*$G$13)*SIN($G$13*U$10))+$I$14*SIN($B$14*PI()*$E27)*(COS($G$14*U$10)-$P$7/(2*$G$14)*SIN($G$14*U$10))+$I$15*SIN($B$15*PI()*$E27)*(COS($G$15*U$10)-$P$7/(2*$G$15)*SIN($G$15*U$10))+$I$16*SIN($B$16*PI()*$E27)*(COS($G$16*U$10)-$P$7/(2*$G$16)*SIN($G$16*U$10))+$I$17*SIN($B$17*PI()*$E27)*(COS($G$17*U$10)-$P$7/(2*$G$17)*SIN($G$17*U$10))+$I$18*SIN($B$18*PI()*$E27)*(COS($G$18*U$10)-$P$7/(2*$G$18)*SIN($G$18*U$10))+$I$19*SIN($B$19*PI()*$E27)*(COS($G$19*U$10)-$P$7/(2*$G$19)*SIN($G$19*U$10))+$I$20*SIN($B$20*PI()*$E27)*(COS($G$20*U$10)-$P$7/(2*$G$20)*SIN($G36*U$10))+$I$21*SIN($B$21*PI()*$E27)*(COS($G$21*U$10)-$P$7/(2*$G$21)*SIN($G$21*U$10))+$I$22*SIN($B$22*PI()*$E27)*(COS($G$22*U$10)-$P$7/(2*$G$22)*SIN($G$22*U$10))+$I$23*SIN($B$23*PI()*$E27)*(COS($G$23*U$10)-$P$7/(2*$G$23)*SIN($G$23*U$10))+$I$24*SIN($B$24*PI()*$E27)*(COS($G$24*U$10)-$P$7/(2*$G$24)*SIN($G$24*U$10))+$I$25*SIN($B$25*PI()*$E27)*(COS($G$25*U$10)-$P$7/(2*$G$25)*SIN($G$25*U$10))+$I$26*SIN($B$26*PI()*$E27)*(COS($G$26*U$10)-$P$7/(2*$G$26)*SIN($G$26*U$10))+$I$27*SIN($B$27*PI()*$E27)*(COS($G$27*U$10)-$P$7/(2*$G$27)*SIN($G$27*U$10))+$I$28*SIN($B$28*PI()*$E27)*(COS($G$28*U$10)-$P$7/(2*$G$28)*SIN($G$28*U$10))+$I$29*SIN($B$29*PI()*$E27)*(COS($G$29*U$10)-$P$7/(2*$G$29)*SIN($G$29*U$10))+$I$30*SIN($B$30*PI()*$E27)*(COS($G$30*U$10)-$P$7/(2*$G$30)*SIN($G$30*U$10))+$I$31*SIN($B$31*PI()*$E27)*(COS($G$31*U$10)-$P$7/(2*$G$31)*SIN($G$31*U$10))+$I$32*SIN($B$32*PI()*$E27)*(COS($G$32*U$10)-$P$7/(2*$G$32)*SIN($G$32*U$10))+$I$33*SIN($B$33*PI()*$E27)*(COS($G$33*U$10)-$P$7/(2*$G$33)*SIN($G$33*U$10))+$I$34*SIN($B$34*PI()*$E27)*(COS($G$34*U$10)-$P$7/(2*$G$34)*SIN($G$34*U$10))))</f>
        <v>-0.37383133123997814</v>
      </c>
      <c r="V27" s="26">
        <f t="shared" si="70"/>
        <v>-0.86582187924786436</v>
      </c>
      <c r="W27" s="26">
        <f t="shared" si="70"/>
        <v>-0.38531123432011916</v>
      </c>
      <c r="X27" s="26">
        <f t="shared" si="70"/>
        <v>9.3729736801319047E-2</v>
      </c>
      <c r="Y27" s="26">
        <f t="shared" si="70"/>
        <v>0.41437153716389763</v>
      </c>
      <c r="Z27" s="26">
        <f t="shared" si="70"/>
        <v>0.41307860541217722</v>
      </c>
      <c r="AA27" s="26">
        <f t="shared" si="70"/>
        <v>0.41183204916414373</v>
      </c>
      <c r="AB27" s="26">
        <f t="shared" si="70"/>
        <v>0.11437306984799425</v>
      </c>
      <c r="AC27" s="26">
        <f t="shared" si="70"/>
        <v>-0.33574422465655751</v>
      </c>
      <c r="AD27" s="26">
        <f t="shared" si="70"/>
        <v>-0.78576408198962377</v>
      </c>
      <c r="AE27" s="26">
        <f t="shared" si="70"/>
        <v>-0.3541564580243059</v>
      </c>
      <c r="AF27" s="26">
        <f t="shared" si="70"/>
        <v>8.1211700293246494E-2</v>
      </c>
      <c r="AG27" s="26">
        <f t="shared" si="70"/>
        <v>0.37605705281717366</v>
      </c>
      <c r="AH27" s="26">
        <f t="shared" si="70"/>
        <v>0.37545051917244082</v>
      </c>
      <c r="AI27" s="26">
        <f t="shared" si="70"/>
        <v>0.37478848298920919</v>
      </c>
      <c r="AJ27" s="26">
        <f t="shared" si="70"/>
        <v>0.10774444224175433</v>
      </c>
      <c r="AK27" s="26">
        <f t="shared" si="70"/>
        <v>-0.30146257423669343</v>
      </c>
      <c r="AL27" s="26">
        <f t="shared" si="70"/>
        <v>-0.71256631312909624</v>
      </c>
      <c r="AM27" s="26">
        <f t="shared" si="70"/>
        <v>-0.32550001093869407</v>
      </c>
      <c r="AN27" s="27">
        <f t="shared" si="11"/>
        <v>-4.2056101949403137E-6</v>
      </c>
    </row>
    <row r="28" spans="2:40" ht="15.75" x14ac:dyDescent="0.3">
      <c r="B28" s="28">
        <v>18</v>
      </c>
      <c r="C28" s="22">
        <f t="shared" si="12"/>
        <v>0.70833333333333337</v>
      </c>
      <c r="D28" s="29">
        <v>4.3750000000000001E-4</v>
      </c>
      <c r="E28" s="24">
        <f t="shared" si="5"/>
        <v>0.70833333333333337</v>
      </c>
      <c r="F28" s="24">
        <f t="shared" si="1"/>
        <v>0.4375</v>
      </c>
      <c r="G28" s="43">
        <f t="shared" si="6"/>
        <v>1080.2734758507643</v>
      </c>
      <c r="H28" s="8" t="s">
        <v>51</v>
      </c>
      <c r="I28" s="25">
        <f t="shared" si="13"/>
        <v>-1.7347234759768071E-16</v>
      </c>
      <c r="J28" s="44">
        <f t="shared" ref="J28" si="71">(2.71818^($P$7*J$10)*($I$11*SIN($B$11*PI()*$E28)*(COS($G$11*J$10)-$P$7/(2*$G$11)*SIN($G$11*J$10))+$I$12*SIN($B$12*PI()*$E28)*(COS($G$12*J$10)-$P$7/(2*$G$12)*SIN($G$12*J$10))+$I$13*SIN($B$13*PI()*$E28)*(COS($G$13*J$10)-$P$7/(2*$G$13)*SIN($G$13*J$10))+$I$14*SIN($B$14*PI()*$E28)*(COS($G$14*J$10)-$P$7/(2*$G$14)*SIN($G$14*J$10))+$I$15*SIN($B$15*PI()*$E28)*(COS($G$15*J$10)-$P$7/(2*$G$15)*SIN($G$15*J$10))+$I$16*SIN($B$16*PI()*$E28)*(COS($G$16*J$10)-$P$7/(2*$G$16)*SIN($G$16*J$10))+$I$17*SIN($B$17*PI()*$E28)*(COS($G$17*J$10)-$P$7/(2*$G$17)*SIN($G$17*J$10))+$I$18*SIN($B$18*PI()*$E28)*(COS($G$18*J$10)-$P$7/(2*$G$18)*SIN($G$18*J$10))+$I$19*SIN($B$19*PI()*$E28)*(COS($G$19*J$10)-$P$7/(2*$G$19)*SIN($G$19*J$10))+$I$20*SIN($B$20*PI()*$E28)*(COS($G$20*J$10)-$P$7/(2*$G$20)*SIN($G37*J$10))+$I$21*SIN($B$21*PI()*$E28)*(COS($G$21*J$10)-$P$7/(2*$G$21)*SIN($G$21*J$10))+$I$22*SIN($B$22*PI()*$E28)*(COS($G$22*J$10)-$P$7/(2*$G$22)*SIN($G$22*J$10))+$I$23*SIN($B$23*PI()*$E28)*(COS($G$23*J$10)-$P$7/(2*$G$23)*SIN($G$23*J$10))+$I$24*SIN($B$24*PI()*$E28)*(COS($G$24*J$10)-$P$7/(2*$G$24)*SIN($G$24*J$10))+$I$25*SIN($B$25*PI()*$E28)*(COS($G$25*J$10)-$P$7/(2*$G$25)*SIN($G$25*J$10))+$I$26*SIN($B$26*PI()*$E28)*(COS($G$26*J$10)-$P$7/(2*$G$26)*SIN($G$26*J$10))+$I$27*SIN($B$27*PI()*$E28)*(COS($G$27*J$10)-$P$7/(2*$G$27)*SIN($G$27*J$10))+$I$28*SIN($B$28*PI()*$E28)*(COS($G$28*J$10)-$P$7/(2*$G$28)*SIN($G$28*J$10))+$I$29*SIN($B$29*PI()*$E28)*(COS($G$29*J$10)-$P$7/(2*$G$29)*SIN($G$29*J$10))+$I$30*SIN($B$30*PI()*$E28)*(COS($G$30*J$10)-$P$7/(2*$G$30)*SIN($G$30*J$10))+$I$31*SIN($B$31*PI()*$E28)*(COS($G$31*J$10)-$P$7/(2*$G$31)*SIN($G$31*J$10))+$I$32*SIN($B$32*PI()*$E28)*(COS($G$32*J$10)-$P$7/(2*$G$32)*SIN($G$32*J$10))+$I$33*SIN($B$33*PI()*$E28)*(COS($G$33*J$10)-$P$7/(2*$G$33)*SIN($G$33*J$10))+$I$34*SIN($B$34*PI()*$E28)*(COS($G$34*J$10)-$P$7/(2*$G$34)*SIN($G$34*J$10))))</f>
        <v>0.4375</v>
      </c>
      <c r="K28" s="26">
        <f t="shared" ref="K28:R28" si="72">(2.71818^($P$7*K$10)*($I$11*SIN($B$11*PI()*$E28)*(COS($G$11*K$10)-$P$7/(2*$G$11)*SIN($G$11*K$10))+$I$12*SIN($B$12*PI()*$E28)*(COS($G$12*K$10)-$P$7/(2*$G$12)*SIN($G$12*K$10))+$I$13*SIN($B$13*PI()*$E28)*(COS($G$13*K$10)-$P$7/(2*$G$13)*SIN($G$13*K$10))+$I$14*SIN($B$14*PI()*$E28)*(COS($G$14*K$10)-$P$7/(2*$G$14)*SIN($G$14*K$10))+$I$15*SIN($B$15*PI()*$E28)*(COS($G$15*K$10)-$P$7/(2*$G$15)*SIN($G$15*K$10))+$I$16*SIN($B$16*PI()*$E28)*(COS($G$16*K$10)-$P$7/(2*$G$16)*SIN($G$16*K$10))+$I$17*SIN($B$17*PI()*$E28)*(COS($G$17*K$10)-$P$7/(2*$G$17)*SIN($G$17*K$10))+$I$18*SIN($B$18*PI()*$E28)*(COS($G$18*K$10)-$P$7/(2*$G$18)*SIN($G$18*K$10))+$I$19*SIN($B$19*PI()*$E28)*(COS($G$19*K$10)-$P$7/(2*$G$19)*SIN($G$19*K$10))+$I$20*SIN($B$20*PI()*$E28)*(COS($G$20*K$10)-$P$7/(2*$G$20)*SIN($G37*K$10))+$I$21*SIN($B$21*PI()*$E28)*(COS($G$21*K$10)-$P$7/(2*$G$21)*SIN($G$21*K$10))+$I$22*SIN($B$22*PI()*$E28)*(COS($G$22*K$10)-$P$7/(2*$G$22)*SIN($G$22*K$10))+$I$23*SIN($B$23*PI()*$E28)*(COS($G$23*K$10)-$P$7/(2*$G$23)*SIN($G$23*K$10))+$I$24*SIN($B$24*PI()*$E28)*(COS($G$24*K$10)-$P$7/(2*$G$24)*SIN($G$24*K$10))+$I$25*SIN($B$25*PI()*$E28)*(COS($G$25*K$10)-$P$7/(2*$G$25)*SIN($G$25*K$10))+$I$26*SIN($B$26*PI()*$E28)*(COS($G$26*K$10)-$P$7/(2*$G$26)*SIN($G$26*K$10))+$I$27*SIN($B$27*PI()*$E28)*(COS($G$27*K$10)-$P$7/(2*$G$27)*SIN($G$27*K$10))+$I$28*SIN($B$28*PI()*$E28)*(COS($G$28*K$10)-$P$7/(2*$G$28)*SIN($G$28*K$10))+$I$29*SIN($B$29*PI()*$E28)*(COS($G$29*K$10)-$P$7/(2*$G$29)*SIN($G$29*K$10))+$I$30*SIN($B$30*PI()*$E28)*(COS($G$30*K$10)-$P$7/(2*$G$30)*SIN($G$30*K$10))+$I$31*SIN($B$31*PI()*$E28)*(COS($G$31*K$10)-$P$7/(2*$G$31)*SIN($G$31*K$10))+$I$32*SIN($B$32*PI()*$E28)*(COS($G$32*K$10)-$P$7/(2*$G$32)*SIN($G$32*K$10))+$I$33*SIN($B$33*PI()*$E28)*(COS($G$33*K$10)-$P$7/(2*$G$33)*SIN($G$33*K$10))+$I$34*SIN($B$34*PI()*$E28)*(COS($G$34*K$10)-$P$7/(2*$G$34)*SIN($G$34*K$10))))</f>
        <v>0.43488598719130273</v>
      </c>
      <c r="L28" s="26">
        <f t="shared" si="72"/>
        <v>0.15877053890023776</v>
      </c>
      <c r="M28" s="26">
        <f t="shared" si="72"/>
        <v>-0.38585761992319795</v>
      </c>
      <c r="N28" s="26">
        <f t="shared" si="72"/>
        <v>-0.83423168281036986</v>
      </c>
      <c r="O28" s="26">
        <f t="shared" si="72"/>
        <v>-0.39010137937145889</v>
      </c>
      <c r="P28" s="26">
        <f t="shared" si="72"/>
        <v>0.13667160694720917</v>
      </c>
      <c r="Q28" s="26">
        <f t="shared" si="72"/>
        <v>0.40006246294435954</v>
      </c>
      <c r="R28" s="26">
        <f t="shared" si="72"/>
        <v>0.39766418036420459</v>
      </c>
      <c r="S28" s="26">
        <f t="shared" ref="S28:T28" si="73">(2.71818^($P$7*S$10)*($I$11*SIN($B$11*PI()*$E28)*(COS($G$11*S$10)-$P$7/(2*$G$11)*SIN($G$11*S$10))+$I$12*SIN($B$12*PI()*$E28)*(COS($G$12*S$10)-$P$7/(2*$G$12)*SIN($G$12*S$10))+$I$13*SIN($B$13*PI()*$E28)*(COS($G$13*S$10)-$P$7/(2*$G$13)*SIN($G$13*S$10))+$I$14*SIN($B$14*PI()*$E28)*(COS($G$14*S$10)-$P$7/(2*$G$14)*SIN($G$14*S$10))+$I$15*SIN($B$15*PI()*$E28)*(COS($G$15*S$10)-$P$7/(2*$G$15)*SIN($G$15*S$10))+$I$16*SIN($B$16*PI()*$E28)*(COS($G$16*S$10)-$P$7/(2*$G$16)*SIN($G$16*S$10))+$I$17*SIN($B$17*PI()*$E28)*(COS($G$17*S$10)-$P$7/(2*$G$17)*SIN($G$17*S$10))+$I$18*SIN($B$18*PI()*$E28)*(COS($G$18*S$10)-$P$7/(2*$G$18)*SIN($G$18*S$10))+$I$19*SIN($B$19*PI()*$E28)*(COS($G$19*S$10)-$P$7/(2*$G$19)*SIN($G$19*S$10))+$I$20*SIN($B$20*PI()*$E28)*(COS($G$20*S$10)-$P$7/(2*$G$20)*SIN($G37*S$10))+$I$21*SIN($B$21*PI()*$E28)*(COS($G$21*S$10)-$P$7/(2*$G$21)*SIN($G$21*S$10))+$I$22*SIN($B$22*PI()*$E28)*(COS($G$22*S$10)-$P$7/(2*$G$22)*SIN($G$22*S$10))+$I$23*SIN($B$23*PI()*$E28)*(COS($G$23*S$10)-$P$7/(2*$G$23)*SIN($G$23*S$10))+$I$24*SIN($B$24*PI()*$E28)*(COS($G$24*S$10)-$P$7/(2*$G$24)*SIN($G$24*S$10))+$I$25*SIN($B$25*PI()*$E28)*(COS($G$25*S$10)-$P$7/(2*$G$25)*SIN($G$25*S$10))+$I$26*SIN($B$26*PI()*$E28)*(COS($G$26*S$10)-$P$7/(2*$G$26)*SIN($G$26*S$10))+$I$27*SIN($B$27*PI()*$E28)*(COS($G$27*S$10)-$P$7/(2*$G$27)*SIN($G$27*S$10))+$I$28*SIN($B$28*PI()*$E28)*(COS($G$28*S$10)-$P$7/(2*$G$28)*SIN($G$28*S$10))+$I$29*SIN($B$29*PI()*$E28)*(COS($G$29*S$10)-$P$7/(2*$G$29)*SIN($G$29*S$10))+$I$30*SIN($B$30*PI()*$E28)*(COS($G$30*S$10)-$P$7/(2*$G$30)*SIN($G$30*S$10))+$I$31*SIN($B$31*PI()*$E28)*(COS($G$31*S$10)-$P$7/(2*$G$31)*SIN($G$31*S$10))+$I$32*SIN($B$32*PI()*$E28)*(COS($G$32*S$10)-$P$7/(2*$G$32)*SIN($G$32*S$10))+$I$33*SIN($B$33*PI()*$E28)*(COS($G$33*S$10)-$P$7/(2*$G$33)*SIN($G$33*S$10))+$I$34*SIN($B$34*PI()*$E28)*(COS($G$34*S$10)-$P$7/(2*$G$34)*SIN($G$34*S$10))))</f>
        <v>0.39527213402761113</v>
      </c>
      <c r="T28" s="26">
        <f t="shared" si="73"/>
        <v>0.14979045600309251</v>
      </c>
      <c r="U28" s="26">
        <f t="shared" ref="U28:AM28" si="74">(2.71818^($P$7*U$10)*($I$11*SIN($B$11*PI()*$E28)*(COS($G$11*U$10)-$P$7/(2*$G$11)*SIN($G$11*U$10))+$I$12*SIN($B$12*PI()*$E28)*(COS($G$12*U$10)-$P$7/(2*$G$12)*SIN($G$12*U$10))+$I$13*SIN($B$13*PI()*$E28)*(COS($G$13*U$10)-$P$7/(2*$G$13)*SIN($G$13*U$10))+$I$14*SIN($B$14*PI()*$E28)*(COS($G$14*U$10)-$P$7/(2*$G$14)*SIN($G$14*U$10))+$I$15*SIN($B$15*PI()*$E28)*(COS($G$15*U$10)-$P$7/(2*$G$15)*SIN($G$15*U$10))+$I$16*SIN($B$16*PI()*$E28)*(COS($G$16*U$10)-$P$7/(2*$G$16)*SIN($G$16*U$10))+$I$17*SIN($B$17*PI()*$E28)*(COS($G$17*U$10)-$P$7/(2*$G$17)*SIN($G$17*U$10))+$I$18*SIN($B$18*PI()*$E28)*(COS($G$18*U$10)-$P$7/(2*$G$18)*SIN($G$18*U$10))+$I$19*SIN($B$19*PI()*$E28)*(COS($G$19*U$10)-$P$7/(2*$G$19)*SIN($G$19*U$10))+$I$20*SIN($B$20*PI()*$E28)*(COS($G$20*U$10)-$P$7/(2*$G$20)*SIN($G37*U$10))+$I$21*SIN($B$21*PI()*$E28)*(COS($G$21*U$10)-$P$7/(2*$G$21)*SIN($G$21*U$10))+$I$22*SIN($B$22*PI()*$E28)*(COS($G$22*U$10)-$P$7/(2*$G$22)*SIN($G$22*U$10))+$I$23*SIN($B$23*PI()*$E28)*(COS($G$23*U$10)-$P$7/(2*$G$23)*SIN($G$23*U$10))+$I$24*SIN($B$24*PI()*$E28)*(COS($G$24*U$10)-$P$7/(2*$G$24)*SIN($G$24*U$10))+$I$25*SIN($B$25*PI()*$E28)*(COS($G$25*U$10)-$P$7/(2*$G$25)*SIN($G$25*U$10))+$I$26*SIN($B$26*PI()*$E28)*(COS($G$26*U$10)-$P$7/(2*$G$26)*SIN($G$26*U$10))+$I$27*SIN($B$27*PI()*$E28)*(COS($G$27*U$10)-$P$7/(2*$G$27)*SIN($G$27*U$10))+$I$28*SIN($B$28*PI()*$E28)*(COS($G$28*U$10)-$P$7/(2*$G$28)*SIN($G$28*U$10))+$I$29*SIN($B$29*PI()*$E28)*(COS($G$29*U$10)-$P$7/(2*$G$29)*SIN($G$29*U$10))+$I$30*SIN($B$30*PI()*$E28)*(COS($G$30*U$10)-$P$7/(2*$G$30)*SIN($G$30*U$10))+$I$31*SIN($B$31*PI()*$E28)*(COS($G$31*U$10)-$P$7/(2*$G$31)*SIN($G$31*U$10))+$I$32*SIN($B$32*PI()*$E28)*(COS($G$32*U$10)-$P$7/(2*$G$32)*SIN($G$32*U$10))+$I$33*SIN($B$33*PI()*$E28)*(COS($G$33*U$10)-$P$7/(2*$G$33)*SIN($G$33*U$10))+$I$34*SIN($B$34*PI()*$E28)*(COS($G$34*U$10)-$P$7/(2*$G$34)*SIN($G$34*U$10))))</f>
        <v>-0.34544566041641722</v>
      </c>
      <c r="V28" s="26">
        <f t="shared" si="74"/>
        <v>-0.75839092210993952</v>
      </c>
      <c r="W28" s="26">
        <f t="shared" si="74"/>
        <v>-0.35973702825027548</v>
      </c>
      <c r="X28" s="26">
        <f t="shared" si="74"/>
        <v>0.11903191515706367</v>
      </c>
      <c r="Y28" s="26">
        <f t="shared" si="74"/>
        <v>0.36366242598757909</v>
      </c>
      <c r="Z28" s="26">
        <f t="shared" si="74"/>
        <v>0.36145363220733961</v>
      </c>
      <c r="AA28" s="26">
        <f t="shared" si="74"/>
        <v>0.35928000486702594</v>
      </c>
      <c r="AB28" s="26">
        <f t="shared" si="74"/>
        <v>0.14112093871564207</v>
      </c>
      <c r="AC28" s="26">
        <f t="shared" si="74"/>
        <v>-0.30921091099125048</v>
      </c>
      <c r="AD28" s="26">
        <f t="shared" si="74"/>
        <v>-0.68954415533989721</v>
      </c>
      <c r="AE28" s="26">
        <f t="shared" si="74"/>
        <v>-0.3316503124446547</v>
      </c>
      <c r="AF28" s="26">
        <f t="shared" si="74"/>
        <v>0.10350032606189148</v>
      </c>
      <c r="AG28" s="26">
        <f t="shared" si="74"/>
        <v>0.33056919609482083</v>
      </c>
      <c r="AH28" s="26">
        <f t="shared" si="74"/>
        <v>0.32853844150531752</v>
      </c>
      <c r="AI28" s="26">
        <f t="shared" si="74"/>
        <v>0.32658176950405471</v>
      </c>
      <c r="AJ28" s="26">
        <f t="shared" si="74"/>
        <v>0.13276812250542491</v>
      </c>
      <c r="AK28" s="26">
        <f t="shared" si="74"/>
        <v>-0.27673609114720243</v>
      </c>
      <c r="AL28" s="26">
        <f t="shared" si="74"/>
        <v>-0.62702816195715183</v>
      </c>
      <c r="AM28" s="26">
        <f t="shared" si="74"/>
        <v>-0.3056693389020067</v>
      </c>
      <c r="AN28" s="27">
        <f t="shared" si="11"/>
        <v>-1.7347234759768072E-19</v>
      </c>
    </row>
    <row r="29" spans="2:40" ht="15.75" x14ac:dyDescent="0.3">
      <c r="B29" s="28">
        <v>19</v>
      </c>
      <c r="C29" s="22">
        <f t="shared" si="12"/>
        <v>0.75</v>
      </c>
      <c r="D29" s="29">
        <v>3.7499999999999898E-4</v>
      </c>
      <c r="E29" s="24">
        <f t="shared" si="5"/>
        <v>0.75</v>
      </c>
      <c r="F29" s="24">
        <f t="shared" si="1"/>
        <v>0.37499999999999895</v>
      </c>
      <c r="G29" s="43">
        <f t="shared" si="6"/>
        <v>1140.2887106345602</v>
      </c>
      <c r="H29" s="8" t="s">
        <v>52</v>
      </c>
      <c r="I29" s="25">
        <f t="shared" si="13"/>
        <v>3.7727219254892188E-3</v>
      </c>
      <c r="J29" s="44">
        <f t="shared" ref="J29" si="75">(2.71818^($P$7*J$10)*($I$11*SIN($B$11*PI()*$E29)*(COS($G$11*J$10)-$P$7/(2*$G$11)*SIN($G$11*J$10))+$I$12*SIN($B$12*PI()*$E29)*(COS($G$12*J$10)-$P$7/(2*$G$12)*SIN($G$12*J$10))+$I$13*SIN($B$13*PI()*$E29)*(COS($G$13*J$10)-$P$7/(2*$G$13)*SIN($G$13*J$10))+$I$14*SIN($B$14*PI()*$E29)*(COS($G$14*J$10)-$P$7/(2*$G$14)*SIN($G$14*J$10))+$I$15*SIN($B$15*PI()*$E29)*(COS($G$15*J$10)-$P$7/(2*$G$15)*SIN($G$15*J$10))+$I$16*SIN($B$16*PI()*$E29)*(COS($G$16*J$10)-$P$7/(2*$G$16)*SIN($G$16*J$10))+$I$17*SIN($B$17*PI()*$E29)*(COS($G$17*J$10)-$P$7/(2*$G$17)*SIN($G$17*J$10))+$I$18*SIN($B$18*PI()*$E29)*(COS($G$18*J$10)-$P$7/(2*$G$18)*SIN($G$18*J$10))+$I$19*SIN($B$19*PI()*$E29)*(COS($G$19*J$10)-$P$7/(2*$G$19)*SIN($G$19*J$10))+$I$20*SIN($B$20*PI()*$E29)*(COS($G$20*J$10)-$P$7/(2*$G$20)*SIN($G38*J$10))+$I$21*SIN($B$21*PI()*$E29)*(COS($G$21*J$10)-$P$7/(2*$G$21)*SIN($G$21*J$10))+$I$22*SIN($B$22*PI()*$E29)*(COS($G$22*J$10)-$P$7/(2*$G$22)*SIN($G$22*J$10))+$I$23*SIN($B$23*PI()*$E29)*(COS($G$23*J$10)-$P$7/(2*$G$23)*SIN($G$23*J$10))+$I$24*SIN($B$24*PI()*$E29)*(COS($G$24*J$10)-$P$7/(2*$G$24)*SIN($G$24*J$10))+$I$25*SIN($B$25*PI()*$E29)*(COS($G$25*J$10)-$P$7/(2*$G$25)*SIN($G$25*J$10))+$I$26*SIN($B$26*PI()*$E29)*(COS($G$26*J$10)-$P$7/(2*$G$26)*SIN($G$26*J$10))+$I$27*SIN($B$27*PI()*$E29)*(COS($G$27*J$10)-$P$7/(2*$G$27)*SIN($G$27*J$10))+$I$28*SIN($B$28*PI()*$E29)*(COS($G$28*J$10)-$P$7/(2*$G$28)*SIN($G$28*J$10))+$I$29*SIN($B$29*PI()*$E29)*(COS($G$29*J$10)-$P$7/(2*$G$29)*SIN($G$29*J$10))+$I$30*SIN($B$30*PI()*$E29)*(COS($G$30*J$10)-$P$7/(2*$G$30)*SIN($G$30*J$10))+$I$31*SIN($B$31*PI()*$E29)*(COS($G$31*J$10)-$P$7/(2*$G$31)*SIN($G$31*J$10))+$I$32*SIN($B$32*PI()*$E29)*(COS($G$32*J$10)-$P$7/(2*$G$32)*SIN($G$32*J$10))+$I$33*SIN($B$33*PI()*$E29)*(COS($G$33*J$10)-$P$7/(2*$G$33)*SIN($G$33*J$10))+$I$34*SIN($B$34*PI()*$E29)*(COS($G$34*J$10)-$P$7/(2*$G$34)*SIN($G$34*J$10))))</f>
        <v>0.37499999999999983</v>
      </c>
      <c r="K29" s="26">
        <f t="shared" ref="K29:R29" si="76">(2.71818^($P$7*K$10)*($I$11*SIN($B$11*PI()*$E29)*(COS($G$11*K$10)-$P$7/(2*$G$11)*SIN($G$11*K$10))+$I$12*SIN($B$12*PI()*$E29)*(COS($G$12*K$10)-$P$7/(2*$G$12)*SIN($G$12*K$10))+$I$13*SIN($B$13*PI()*$E29)*(COS($G$13*K$10)-$P$7/(2*$G$13)*SIN($G$13*K$10))+$I$14*SIN($B$14*PI()*$E29)*(COS($G$14*K$10)-$P$7/(2*$G$14)*SIN($G$14*K$10))+$I$15*SIN($B$15*PI()*$E29)*(COS($G$15*K$10)-$P$7/(2*$G$15)*SIN($G$15*K$10))+$I$16*SIN($B$16*PI()*$E29)*(COS($G$16*K$10)-$P$7/(2*$G$16)*SIN($G$16*K$10))+$I$17*SIN($B$17*PI()*$E29)*(COS($G$17*K$10)-$P$7/(2*$G$17)*SIN($G$17*K$10))+$I$18*SIN($B$18*PI()*$E29)*(COS($G$18*K$10)-$P$7/(2*$G$18)*SIN($G$18*K$10))+$I$19*SIN($B$19*PI()*$E29)*(COS($G$19*K$10)-$P$7/(2*$G$19)*SIN($G$19*K$10))+$I$20*SIN($B$20*PI()*$E29)*(COS($G$20*K$10)-$P$7/(2*$G$20)*SIN($G38*K$10))+$I$21*SIN($B$21*PI()*$E29)*(COS($G$21*K$10)-$P$7/(2*$G$21)*SIN($G$21*K$10))+$I$22*SIN($B$22*PI()*$E29)*(COS($G$22*K$10)-$P$7/(2*$G$22)*SIN($G$22*K$10))+$I$23*SIN($B$23*PI()*$E29)*(COS($G$23*K$10)-$P$7/(2*$G$23)*SIN($G$23*K$10))+$I$24*SIN($B$24*PI()*$E29)*(COS($G$24*K$10)-$P$7/(2*$G$24)*SIN($G$24*K$10))+$I$25*SIN($B$25*PI()*$E29)*(COS($G$25*K$10)-$P$7/(2*$G$25)*SIN($G$25*K$10))+$I$26*SIN($B$26*PI()*$E29)*(COS($G$26*K$10)-$P$7/(2*$G$26)*SIN($G$26*K$10))+$I$27*SIN($B$27*PI()*$E29)*(COS($G$27*K$10)-$P$7/(2*$G$27)*SIN($G$27*K$10))+$I$28*SIN($B$28*PI()*$E29)*(COS($G$28*K$10)-$P$7/(2*$G$28)*SIN($G$28*K$10))+$I$29*SIN($B$29*PI()*$E29)*(COS($G$29*K$10)-$P$7/(2*$G$29)*SIN($G$29*K$10))+$I$30*SIN($B$30*PI()*$E29)*(COS($G$30*K$10)-$P$7/(2*$G$30)*SIN($G$30*K$10))+$I$31*SIN($B$31*PI()*$E29)*(COS($G$31*K$10)-$P$7/(2*$G$31)*SIN($G$31*K$10))+$I$32*SIN($B$32*PI()*$E29)*(COS($G$32*K$10)-$P$7/(2*$G$32)*SIN($G$32*K$10))+$I$33*SIN($B$33*PI()*$E29)*(COS($G$33*K$10)-$P$7/(2*$G$33)*SIN($G$33*K$10))+$I$34*SIN($B$34*PI()*$E29)*(COS($G$34*K$10)-$P$7/(2*$G$34)*SIN($G$34*K$10))))</f>
        <v>0.37280673942332804</v>
      </c>
      <c r="L29" s="26">
        <f t="shared" si="76"/>
        <v>0.18843786137226179</v>
      </c>
      <c r="M29" s="26">
        <f t="shared" si="76"/>
        <v>-0.35642219024072264</v>
      </c>
      <c r="N29" s="26">
        <f t="shared" si="76"/>
        <v>-0.71503459186645069</v>
      </c>
      <c r="O29" s="26">
        <f t="shared" si="76"/>
        <v>-0.35969687287117202</v>
      </c>
      <c r="P29" s="26">
        <f t="shared" si="76"/>
        <v>0.16720582698078987</v>
      </c>
      <c r="Q29" s="26">
        <f t="shared" si="76"/>
        <v>0.3425701905846974</v>
      </c>
      <c r="R29" s="26">
        <f t="shared" si="76"/>
        <v>0.34085338007990973</v>
      </c>
      <c r="S29" s="26">
        <f t="shared" ref="S29:T29" si="77">(2.71818^($P$7*S$10)*($I$11*SIN($B$11*PI()*$E29)*(COS($G$11*S$10)-$P$7/(2*$G$11)*SIN($G$11*S$10))+$I$12*SIN($B$12*PI()*$E29)*(COS($G$12*S$10)-$P$7/(2*$G$12)*SIN($G$12*S$10))+$I$13*SIN($B$13*PI()*$E29)*(COS($G$13*S$10)-$P$7/(2*$G$13)*SIN($G$13*S$10))+$I$14*SIN($B$14*PI()*$E29)*(COS($G$14*S$10)-$P$7/(2*$G$14)*SIN($G$14*S$10))+$I$15*SIN($B$15*PI()*$E29)*(COS($G$15*S$10)-$P$7/(2*$G$15)*SIN($G$15*S$10))+$I$16*SIN($B$16*PI()*$E29)*(COS($G$16*S$10)-$P$7/(2*$G$16)*SIN($G$16*S$10))+$I$17*SIN($B$17*PI()*$E29)*(COS($G$17*S$10)-$P$7/(2*$G$17)*SIN($G$17*S$10))+$I$18*SIN($B$18*PI()*$E29)*(COS($G$18*S$10)-$P$7/(2*$G$18)*SIN($G$18*S$10))+$I$19*SIN($B$19*PI()*$E29)*(COS($G$19*S$10)-$P$7/(2*$G$19)*SIN($G$19*S$10))+$I$20*SIN($B$20*PI()*$E29)*(COS($G$20*S$10)-$P$7/(2*$G$20)*SIN($G38*S$10))+$I$21*SIN($B$21*PI()*$E29)*(COS($G$21*S$10)-$P$7/(2*$G$21)*SIN($G$21*S$10))+$I$22*SIN($B$22*PI()*$E29)*(COS($G$22*S$10)-$P$7/(2*$G$22)*SIN($G$22*S$10))+$I$23*SIN($B$23*PI()*$E29)*(COS($G$23*S$10)-$P$7/(2*$G$23)*SIN($G$23*S$10))+$I$24*SIN($B$24*PI()*$E29)*(COS($G$24*S$10)-$P$7/(2*$G$24)*SIN($G$24*S$10))+$I$25*SIN($B$25*PI()*$E29)*(COS($G$25*S$10)-$P$7/(2*$G$25)*SIN($G$25*S$10))+$I$26*SIN($B$26*PI()*$E29)*(COS($G$26*S$10)-$P$7/(2*$G$26)*SIN($G$26*S$10))+$I$27*SIN($B$27*PI()*$E29)*(COS($G$27*S$10)-$P$7/(2*$G$27)*SIN($G$27*S$10))+$I$28*SIN($B$28*PI()*$E29)*(COS($G$28*S$10)-$P$7/(2*$G$28)*SIN($G$28*S$10))+$I$29*SIN($B$29*PI()*$E29)*(COS($G$29*S$10)-$P$7/(2*$G$29)*SIN($G$29*S$10))+$I$30*SIN($B$30*PI()*$E29)*(COS($G$30*S$10)-$P$7/(2*$G$30)*SIN($G$30*S$10))+$I$31*SIN($B$31*PI()*$E29)*(COS($G$31*S$10)-$P$7/(2*$G$31)*SIN($G$31*S$10))+$I$32*SIN($B$32*PI()*$E29)*(COS($G$32*S$10)-$P$7/(2*$G$32)*SIN($G$32*S$10))+$I$33*SIN($B$33*PI()*$E29)*(COS($G$33*S$10)-$P$7/(2*$G$33)*SIN($G$33*S$10))+$I$34*SIN($B$34*PI()*$E29)*(COS($G$34*S$10)-$P$7/(2*$G$34)*SIN($G$34*S$10))))</f>
        <v>0.33921314408386333</v>
      </c>
      <c r="T29" s="26">
        <f t="shared" si="77"/>
        <v>0.1755016149014807</v>
      </c>
      <c r="U29" s="26">
        <f t="shared" ref="U29:AM29" si="78">(2.71818^($P$7*U$10)*($I$11*SIN($B$11*PI()*$E29)*(COS($G$11*U$10)-$P$7/(2*$G$11)*SIN($G$11*U$10))+$I$12*SIN($B$12*PI()*$E29)*(COS($G$12*U$10)-$P$7/(2*$G$12)*SIN($G$12*U$10))+$I$13*SIN($B$13*PI()*$E29)*(COS($G$13*U$10)-$P$7/(2*$G$13)*SIN($G$13*U$10))+$I$14*SIN($B$14*PI()*$E29)*(COS($G$14*U$10)-$P$7/(2*$G$14)*SIN($G$14*U$10))+$I$15*SIN($B$15*PI()*$E29)*(COS($G$15*U$10)-$P$7/(2*$G$15)*SIN($G$15*U$10))+$I$16*SIN($B$16*PI()*$E29)*(COS($G$16*U$10)-$P$7/(2*$G$16)*SIN($G$16*U$10))+$I$17*SIN($B$17*PI()*$E29)*(COS($G$17*U$10)-$P$7/(2*$G$17)*SIN($G$17*U$10))+$I$18*SIN($B$18*PI()*$E29)*(COS($G$18*U$10)-$P$7/(2*$G$18)*SIN($G$18*U$10))+$I$19*SIN($B$19*PI()*$E29)*(COS($G$19*U$10)-$P$7/(2*$G$19)*SIN($G$19*U$10))+$I$20*SIN($B$20*PI()*$E29)*(COS($G$20*U$10)-$P$7/(2*$G$20)*SIN($G38*U$10))+$I$21*SIN($B$21*PI()*$E29)*(COS($G$21*U$10)-$P$7/(2*$G$21)*SIN($G$21*U$10))+$I$22*SIN($B$22*PI()*$E29)*(COS($G$22*U$10)-$P$7/(2*$G$22)*SIN($G$22*U$10))+$I$23*SIN($B$23*PI()*$E29)*(COS($G$23*U$10)-$P$7/(2*$G$23)*SIN($G$23*U$10))+$I$24*SIN($B$24*PI()*$E29)*(COS($G$24*U$10)-$P$7/(2*$G$24)*SIN($G$24*U$10))+$I$25*SIN($B$25*PI()*$E29)*(COS($G$25*U$10)-$P$7/(2*$G$25)*SIN($G$25*U$10))+$I$26*SIN($B$26*PI()*$E29)*(COS($G$26*U$10)-$P$7/(2*$G$26)*SIN($G$26*U$10))+$I$27*SIN($B$27*PI()*$E29)*(COS($G$27*U$10)-$P$7/(2*$G$27)*SIN($G$27*U$10))+$I$28*SIN($B$28*PI()*$E29)*(COS($G$28*U$10)-$P$7/(2*$G$28)*SIN($G$28*U$10))+$I$29*SIN($B$29*PI()*$E29)*(COS($G$29*U$10)-$P$7/(2*$G$29)*SIN($G$29*U$10))+$I$30*SIN($B$30*PI()*$E29)*(COS($G$30*U$10)-$P$7/(2*$G$30)*SIN($G$30*U$10))+$I$31*SIN($B$31*PI()*$E29)*(COS($G$31*U$10)-$P$7/(2*$G$31)*SIN($G$31*U$10))+$I$32*SIN($B$32*PI()*$E29)*(COS($G$32*U$10)-$P$7/(2*$G$32)*SIN($G$32*U$10))+$I$33*SIN($B$33*PI()*$E29)*(COS($G$33*U$10)-$P$7/(2*$G$33)*SIN($G$33*U$10))+$I$34*SIN($B$34*PI()*$E29)*(COS($G$34*U$10)-$P$7/(2*$G$34)*SIN($G$34*U$10))))</f>
        <v>-0.31964985221338266</v>
      </c>
      <c r="V29" s="26">
        <f t="shared" si="78"/>
        <v>-0.64987922654691521</v>
      </c>
      <c r="W29" s="26">
        <f t="shared" si="78"/>
        <v>-0.33114839610020658</v>
      </c>
      <c r="X29" s="26">
        <f t="shared" si="78"/>
        <v>0.14790375337551259</v>
      </c>
      <c r="Y29" s="26">
        <f t="shared" si="78"/>
        <v>0.31103681161778107</v>
      </c>
      <c r="Z29" s="26">
        <f t="shared" si="78"/>
        <v>0.30981105483208848</v>
      </c>
      <c r="AA29" s="26">
        <f t="shared" si="78"/>
        <v>0.30863236495396967</v>
      </c>
      <c r="AB29" s="26">
        <f t="shared" si="78"/>
        <v>0.16335867003782242</v>
      </c>
      <c r="AC29" s="26">
        <f t="shared" si="78"/>
        <v>-0.2865921147060238</v>
      </c>
      <c r="AD29" s="26">
        <f t="shared" si="78"/>
        <v>-0.59061587053537323</v>
      </c>
      <c r="AE29" s="26">
        <f t="shared" si="78"/>
        <v>-0.30482854872372134</v>
      </c>
      <c r="AF29" s="26">
        <f t="shared" si="78"/>
        <v>0.13068363255055776</v>
      </c>
      <c r="AG29" s="26">
        <f t="shared" si="78"/>
        <v>0.28240460095517955</v>
      </c>
      <c r="AH29" s="26">
        <f t="shared" si="78"/>
        <v>0.28159139299707442</v>
      </c>
      <c r="AI29" s="26">
        <f t="shared" si="78"/>
        <v>0.28079235791166235</v>
      </c>
      <c r="AJ29" s="26">
        <f t="shared" si="78"/>
        <v>0.15198799412248984</v>
      </c>
      <c r="AK29" s="26">
        <f t="shared" si="78"/>
        <v>-0.25686921665312284</v>
      </c>
      <c r="AL29" s="26">
        <f t="shared" si="78"/>
        <v>-0.53671972425060788</v>
      </c>
      <c r="AM29" s="26">
        <f t="shared" si="78"/>
        <v>-0.28057848810302533</v>
      </c>
      <c r="AN29" s="27">
        <f t="shared" si="11"/>
        <v>3.7727219254892188E-6</v>
      </c>
    </row>
    <row r="30" spans="2:40" ht="15.75" x14ac:dyDescent="0.3">
      <c r="B30" s="28">
        <v>20</v>
      </c>
      <c r="C30" s="22">
        <f t="shared" si="12"/>
        <v>0.79166666666666663</v>
      </c>
      <c r="D30" s="29">
        <v>3.1249999999999898E-4</v>
      </c>
      <c r="E30" s="24">
        <f t="shared" si="5"/>
        <v>0.79166666666666663</v>
      </c>
      <c r="F30" s="24">
        <f t="shared" si="1"/>
        <v>0.31249999999999895</v>
      </c>
      <c r="G30" s="43">
        <f t="shared" si="6"/>
        <v>1200.3039433906322</v>
      </c>
      <c r="H30" s="8" t="s">
        <v>53</v>
      </c>
      <c r="I30" s="25">
        <f t="shared" si="13"/>
        <v>3.625793868264253E-3</v>
      </c>
      <c r="J30" s="44">
        <f t="shared" ref="J30" si="79">(2.71818^($P$7*J$10)*($I$11*SIN($B$11*PI()*$E30)*(COS($G$11*J$10)-$P$7/(2*$G$11)*SIN($G$11*J$10))+$I$12*SIN($B$12*PI()*$E30)*(COS($G$12*J$10)-$P$7/(2*$G$12)*SIN($G$12*J$10))+$I$13*SIN($B$13*PI()*$E30)*(COS($G$13*J$10)-$P$7/(2*$G$13)*SIN($G$13*J$10))+$I$14*SIN($B$14*PI()*$E30)*(COS($G$14*J$10)-$P$7/(2*$G$14)*SIN($G$14*J$10))+$I$15*SIN($B$15*PI()*$E30)*(COS($G$15*J$10)-$P$7/(2*$G$15)*SIN($G$15*J$10))+$I$16*SIN($B$16*PI()*$E30)*(COS($G$16*J$10)-$P$7/(2*$G$16)*SIN($G$16*J$10))+$I$17*SIN($B$17*PI()*$E30)*(COS($G$17*J$10)-$P$7/(2*$G$17)*SIN($G$17*J$10))+$I$18*SIN($B$18*PI()*$E30)*(COS($G$18*J$10)-$P$7/(2*$G$18)*SIN($G$18*J$10))+$I$19*SIN($B$19*PI()*$E30)*(COS($G$19*J$10)-$P$7/(2*$G$19)*SIN($G$19*J$10))+$I$20*SIN($B$20*PI()*$E30)*(COS($G$20*J$10)-$P$7/(2*$G$20)*SIN($G39*J$10))+$I$21*SIN($B$21*PI()*$E30)*(COS($G$21*J$10)-$P$7/(2*$G$21)*SIN($G$21*J$10))+$I$22*SIN($B$22*PI()*$E30)*(COS($G$22*J$10)-$P$7/(2*$G$22)*SIN($G$22*J$10))+$I$23*SIN($B$23*PI()*$E30)*(COS($G$23*J$10)-$P$7/(2*$G$23)*SIN($G$23*J$10))+$I$24*SIN($B$24*PI()*$E30)*(COS($G$24*J$10)-$P$7/(2*$G$24)*SIN($G$24*J$10))+$I$25*SIN($B$25*PI()*$E30)*(COS($G$25*J$10)-$P$7/(2*$G$25)*SIN($G$25*J$10))+$I$26*SIN($B$26*PI()*$E30)*(COS($G$26*J$10)-$P$7/(2*$G$26)*SIN($G$26*J$10))+$I$27*SIN($B$27*PI()*$E30)*(COS($G$27*J$10)-$P$7/(2*$G$27)*SIN($G$27*J$10))+$I$28*SIN($B$28*PI()*$E30)*(COS($G$28*J$10)-$P$7/(2*$G$28)*SIN($G$28*J$10))+$I$29*SIN($B$29*PI()*$E30)*(COS($G$29*J$10)-$P$7/(2*$G$29)*SIN($G$29*J$10))+$I$30*SIN($B$30*PI()*$E30)*(COS($G$30*J$10)-$P$7/(2*$G$30)*SIN($G$30*J$10))+$I$31*SIN($B$31*PI()*$E30)*(COS($G$31*J$10)-$P$7/(2*$G$31)*SIN($G$31*J$10))+$I$32*SIN($B$32*PI()*$E30)*(COS($G$32*J$10)-$P$7/(2*$G$32)*SIN($G$32*J$10))+$I$33*SIN($B$33*PI()*$E30)*(COS($G$33*J$10)-$P$7/(2*$G$33)*SIN($G$33*J$10))+$I$34*SIN($B$34*PI()*$E30)*(COS($G$34*J$10)-$P$7/(2*$G$34)*SIN($G$34*J$10))))</f>
        <v>0.31249999999999856</v>
      </c>
      <c r="K30" s="26">
        <f t="shared" ref="K30:R30" si="80">(2.71818^($P$7*K$10)*($I$11*SIN($B$11*PI()*$E30)*(COS($G$11*K$10)-$P$7/(2*$G$11)*SIN($G$11*K$10))+$I$12*SIN($B$12*PI()*$E30)*(COS($G$12*K$10)-$P$7/(2*$G$12)*SIN($G$12*K$10))+$I$13*SIN($B$13*PI()*$E30)*(COS($G$13*K$10)-$P$7/(2*$G$13)*SIN($G$13*K$10))+$I$14*SIN($B$14*PI()*$E30)*(COS($G$14*K$10)-$P$7/(2*$G$14)*SIN($G$14*K$10))+$I$15*SIN($B$15*PI()*$E30)*(COS($G$15*K$10)-$P$7/(2*$G$15)*SIN($G$15*K$10))+$I$16*SIN($B$16*PI()*$E30)*(COS($G$16*K$10)-$P$7/(2*$G$16)*SIN($G$16*K$10))+$I$17*SIN($B$17*PI()*$E30)*(COS($G$17*K$10)-$P$7/(2*$G$17)*SIN($G$17*K$10))+$I$18*SIN($B$18*PI()*$E30)*(COS($G$18*K$10)-$P$7/(2*$G$18)*SIN($G$18*K$10))+$I$19*SIN($B$19*PI()*$E30)*(COS($G$19*K$10)-$P$7/(2*$G$19)*SIN($G$19*K$10))+$I$20*SIN($B$20*PI()*$E30)*(COS($G$20*K$10)-$P$7/(2*$G$20)*SIN($G39*K$10))+$I$21*SIN($B$21*PI()*$E30)*(COS($G$21*K$10)-$P$7/(2*$G$21)*SIN($G$21*K$10))+$I$22*SIN($B$22*PI()*$E30)*(COS($G$22*K$10)-$P$7/(2*$G$22)*SIN($G$22*K$10))+$I$23*SIN($B$23*PI()*$E30)*(COS($G$23*K$10)-$P$7/(2*$G$23)*SIN($G$23*K$10))+$I$24*SIN($B$24*PI()*$E30)*(COS($G$24*K$10)-$P$7/(2*$G$24)*SIN($G$24*K$10))+$I$25*SIN($B$25*PI()*$E30)*(COS($G$25*K$10)-$P$7/(2*$G$25)*SIN($G$25*K$10))+$I$26*SIN($B$26*PI()*$E30)*(COS($G$26*K$10)-$P$7/(2*$G$26)*SIN($G$26*K$10))+$I$27*SIN($B$27*PI()*$E30)*(COS($G$27*K$10)-$P$7/(2*$G$27)*SIN($G$27*K$10))+$I$28*SIN($B$28*PI()*$E30)*(COS($G$28*K$10)-$P$7/(2*$G$28)*SIN($G$28*K$10))+$I$29*SIN($B$29*PI()*$E30)*(COS($G$29*K$10)-$P$7/(2*$G$29)*SIN($G$29*K$10))+$I$30*SIN($B$30*PI()*$E30)*(COS($G$30*K$10)-$P$7/(2*$G$30)*SIN($G$30*K$10))+$I$31*SIN($B$31*PI()*$E30)*(COS($G$31*K$10)-$P$7/(2*$G$31)*SIN($G$31*K$10))+$I$32*SIN($B$32*PI()*$E30)*(COS($G$32*K$10)-$P$7/(2*$G$32)*SIN($G$32*K$10))+$I$33*SIN($B$33*PI()*$E30)*(COS($G$33*K$10)-$P$7/(2*$G$33)*SIN($G$33*K$10))+$I$34*SIN($B$34*PI()*$E30)*(COS($G$34*K$10)-$P$7/(2*$G$34)*SIN($G$34*K$10))))</f>
        <v>0.31064090655735488</v>
      </c>
      <c r="L30" s="26">
        <f t="shared" si="80"/>
        <v>0.21882346349351953</v>
      </c>
      <c r="M30" s="26">
        <f t="shared" si="80"/>
        <v>-0.3262482868092188</v>
      </c>
      <c r="N30" s="26">
        <f t="shared" si="80"/>
        <v>-0.59587047483224698</v>
      </c>
      <c r="O30" s="26">
        <f t="shared" si="80"/>
        <v>-0.33056469549016249</v>
      </c>
      <c r="P30" s="26">
        <f t="shared" si="80"/>
        <v>0.19557514197816728</v>
      </c>
      <c r="Q30" s="26">
        <f t="shared" si="80"/>
        <v>0.28570240185784845</v>
      </c>
      <c r="R30" s="26">
        <f t="shared" si="80"/>
        <v>0.28404558939047875</v>
      </c>
      <c r="S30" s="26">
        <f t="shared" ref="S30:T30" si="81">(2.71818^($P$7*S$10)*($I$11*SIN($B$11*PI()*$E30)*(COS($G$11*S$10)-$P$7/(2*$G$11)*SIN($G$11*S$10))+$I$12*SIN($B$12*PI()*$E30)*(COS($G$12*S$10)-$P$7/(2*$G$12)*SIN($G$12*S$10))+$I$13*SIN($B$13*PI()*$E30)*(COS($G$13*S$10)-$P$7/(2*$G$13)*SIN($G$13*S$10))+$I$14*SIN($B$14*PI()*$E30)*(COS($G$14*S$10)-$P$7/(2*$G$14)*SIN($G$14*S$10))+$I$15*SIN($B$15*PI()*$E30)*(COS($G$15*S$10)-$P$7/(2*$G$15)*SIN($G$15*S$10))+$I$16*SIN($B$16*PI()*$E30)*(COS($G$16*S$10)-$P$7/(2*$G$16)*SIN($G$16*S$10))+$I$17*SIN($B$17*PI()*$E30)*(COS($G$17*S$10)-$P$7/(2*$G$17)*SIN($G$17*S$10))+$I$18*SIN($B$18*PI()*$E30)*(COS($G$18*S$10)-$P$7/(2*$G$18)*SIN($G$18*S$10))+$I$19*SIN($B$19*PI()*$E30)*(COS($G$19*S$10)-$P$7/(2*$G$19)*SIN($G$19*S$10))+$I$20*SIN($B$20*PI()*$E30)*(COS($G$20*S$10)-$P$7/(2*$G$20)*SIN($G39*S$10))+$I$21*SIN($B$21*PI()*$E30)*(COS($G$21*S$10)-$P$7/(2*$G$21)*SIN($G$21*S$10))+$I$22*SIN($B$22*PI()*$E30)*(COS($G$22*S$10)-$P$7/(2*$G$22)*SIN($G$22*S$10))+$I$23*SIN($B$23*PI()*$E30)*(COS($G$23*S$10)-$P$7/(2*$G$23)*SIN($G$23*S$10))+$I$24*SIN($B$24*PI()*$E30)*(COS($G$24*S$10)-$P$7/(2*$G$24)*SIN($G$24*S$10))+$I$25*SIN($B$25*PI()*$E30)*(COS($G$25*S$10)-$P$7/(2*$G$25)*SIN($G$25*S$10))+$I$26*SIN($B$26*PI()*$E30)*(COS($G$26*S$10)-$P$7/(2*$G$26)*SIN($G$26*S$10))+$I$27*SIN($B$27*PI()*$E30)*(COS($G$27*S$10)-$P$7/(2*$G$27)*SIN($G$27*S$10))+$I$28*SIN($B$28*PI()*$E30)*(COS($G$28*S$10)-$P$7/(2*$G$28)*SIN($G$28*S$10))+$I$29*SIN($B$29*PI()*$E30)*(COS($G$29*S$10)-$P$7/(2*$G$29)*SIN($G$29*S$10))+$I$30*SIN($B$30*PI()*$E30)*(COS($G$30*S$10)-$P$7/(2*$G$30)*SIN($G$30*S$10))+$I$31*SIN($B$31*PI()*$E30)*(COS($G$31*S$10)-$P$7/(2*$G$31)*SIN($G$31*S$10))+$I$32*SIN($B$32*PI()*$E30)*(COS($G$32*S$10)-$P$7/(2*$G$32)*SIN($G$32*S$10))+$I$33*SIN($B$33*PI()*$E30)*(COS($G$33*S$10)-$P$7/(2*$G$33)*SIN($G$33*S$10))+$I$34*SIN($B$34*PI()*$E30)*(COS($G$34*S$10)-$P$7/(2*$G$34)*SIN($G$34*S$10))))</f>
        <v>0.28240315684252648</v>
      </c>
      <c r="T30" s="26">
        <f t="shared" si="81"/>
        <v>0.20483716571074492</v>
      </c>
      <c r="U30" s="26">
        <f t="shared" ref="U30:AM30" si="82">(2.71818^($P$7*U$10)*($I$11*SIN($B$11*PI()*$E30)*(COS($G$11*U$10)-$P$7/(2*$G$11)*SIN($G$11*U$10))+$I$12*SIN($B$12*PI()*$E30)*(COS($G$12*U$10)-$P$7/(2*$G$12)*SIN($G$12*U$10))+$I$13*SIN($B$13*PI()*$E30)*(COS($G$13*U$10)-$P$7/(2*$G$13)*SIN($G$13*U$10))+$I$14*SIN($B$14*PI()*$E30)*(COS($G$14*U$10)-$P$7/(2*$G$14)*SIN($G$14*U$10))+$I$15*SIN($B$15*PI()*$E30)*(COS($G$15*U$10)-$P$7/(2*$G$15)*SIN($G$15*U$10))+$I$16*SIN($B$16*PI()*$E30)*(COS($G$16*U$10)-$P$7/(2*$G$16)*SIN($G$16*U$10))+$I$17*SIN($B$17*PI()*$E30)*(COS($G$17*U$10)-$P$7/(2*$G$17)*SIN($G$17*U$10))+$I$18*SIN($B$18*PI()*$E30)*(COS($G$18*U$10)-$P$7/(2*$G$18)*SIN($G$18*U$10))+$I$19*SIN($B$19*PI()*$E30)*(COS($G$19*U$10)-$P$7/(2*$G$19)*SIN($G$19*U$10))+$I$20*SIN($B$20*PI()*$E30)*(COS($G$20*U$10)-$P$7/(2*$G$20)*SIN($G39*U$10))+$I$21*SIN($B$21*PI()*$E30)*(COS($G$21*U$10)-$P$7/(2*$G$21)*SIN($G$21*U$10))+$I$22*SIN($B$22*PI()*$E30)*(COS($G$22*U$10)-$P$7/(2*$G$22)*SIN($G$22*U$10))+$I$23*SIN($B$23*PI()*$E30)*(COS($G$23*U$10)-$P$7/(2*$G$23)*SIN($G$23*U$10))+$I$24*SIN($B$24*PI()*$E30)*(COS($G$24*U$10)-$P$7/(2*$G$24)*SIN($G$24*U$10))+$I$25*SIN($B$25*PI()*$E30)*(COS($G$25*U$10)-$P$7/(2*$G$25)*SIN($G$25*U$10))+$I$26*SIN($B$26*PI()*$E30)*(COS($G$26*U$10)-$P$7/(2*$G$26)*SIN($G$26*U$10))+$I$27*SIN($B$27*PI()*$E30)*(COS($G$27*U$10)-$P$7/(2*$G$27)*SIN($G$27*U$10))+$I$28*SIN($B$28*PI()*$E30)*(COS($G$28*U$10)-$P$7/(2*$G$28)*SIN($G$28*U$10))+$I$29*SIN($B$29*PI()*$E30)*(COS($G$29*U$10)-$P$7/(2*$G$29)*SIN($G$29*U$10))+$I$30*SIN($B$30*PI()*$E30)*(COS($G$30*U$10)-$P$7/(2*$G$30)*SIN($G$30*U$10))+$I$31*SIN($B$31*PI()*$E30)*(COS($G$31*U$10)-$P$7/(2*$G$31)*SIN($G$31*U$10))+$I$32*SIN($B$32*PI()*$E30)*(COS($G$32*U$10)-$P$7/(2*$G$32)*SIN($G$32*U$10))+$I$33*SIN($B$33*PI()*$E30)*(COS($G$33*U$10)-$P$7/(2*$G$33)*SIN($G$33*U$10))+$I$34*SIN($B$34*PI()*$E30)*(COS($G$34*U$10)-$P$7/(2*$G$34)*SIN($G$34*U$10))))</f>
        <v>-0.29120360872186168</v>
      </c>
      <c r="V30" s="26">
        <f t="shared" si="82"/>
        <v>-0.54163297889273943</v>
      </c>
      <c r="W30" s="26">
        <f t="shared" si="82"/>
        <v>-0.30569088080910889</v>
      </c>
      <c r="X30" s="26">
        <f t="shared" si="82"/>
        <v>0.17223400152352472</v>
      </c>
      <c r="Y30" s="26">
        <f t="shared" si="82"/>
        <v>0.25964610352344814</v>
      </c>
      <c r="Z30" s="26">
        <f t="shared" si="82"/>
        <v>0.2581803870660595</v>
      </c>
      <c r="AA30" s="26">
        <f t="shared" si="82"/>
        <v>0.2567364976344354</v>
      </c>
      <c r="AB30" s="26">
        <f t="shared" si="82"/>
        <v>0.19160928082353842</v>
      </c>
      <c r="AC30" s="26">
        <f t="shared" si="82"/>
        <v>-0.25986225278997993</v>
      </c>
      <c r="AD30" s="26">
        <f t="shared" si="82"/>
        <v>-0.49234568199389878</v>
      </c>
      <c r="AE30" s="26">
        <f t="shared" si="82"/>
        <v>-0.28258855592895571</v>
      </c>
      <c r="AF30" s="26">
        <f t="shared" si="82"/>
        <v>0.15160649896851511</v>
      </c>
      <c r="AG30" s="26">
        <f t="shared" si="82"/>
        <v>0.23596171487858278</v>
      </c>
      <c r="AH30" s="26">
        <f t="shared" si="82"/>
        <v>0.23466884503815569</v>
      </c>
      <c r="AI30" s="26">
        <f t="shared" si="82"/>
        <v>0.23340870886017698</v>
      </c>
      <c r="AJ30" s="26">
        <f t="shared" si="82"/>
        <v>0.17909169074530479</v>
      </c>
      <c r="AK30" s="26">
        <f t="shared" si="82"/>
        <v>-0.2318501384695959</v>
      </c>
      <c r="AL30" s="26">
        <f t="shared" si="82"/>
        <v>-0.4475536039468142</v>
      </c>
      <c r="AM30" s="26">
        <f t="shared" si="82"/>
        <v>-0.26112940416166597</v>
      </c>
      <c r="AN30" s="27">
        <f t="shared" si="11"/>
        <v>3.625793868264253E-6</v>
      </c>
    </row>
    <row r="31" spans="2:40" ht="15.75" x14ac:dyDescent="0.3">
      <c r="B31" s="28">
        <v>21</v>
      </c>
      <c r="C31" s="22">
        <f t="shared" si="12"/>
        <v>0.83333333333333337</v>
      </c>
      <c r="D31" s="29">
        <v>2.4999999999999898E-4</v>
      </c>
      <c r="E31" s="24">
        <f t="shared" si="5"/>
        <v>0.83333333333333337</v>
      </c>
      <c r="F31" s="24">
        <f t="shared" si="1"/>
        <v>0.24999999999999897</v>
      </c>
      <c r="G31" s="43">
        <f t="shared" si="6"/>
        <v>1260.3191744086546</v>
      </c>
      <c r="H31" s="8" t="s">
        <v>54</v>
      </c>
      <c r="I31" s="25">
        <f t="shared" si="13"/>
        <v>1.2808041664295425E-16</v>
      </c>
      <c r="J31" s="44">
        <f t="shared" ref="J31" si="83">(2.71818^($P$7*J$10)*($I$11*SIN($B$11*PI()*$E31)*(COS($G$11*J$10)-$P$7/(2*$G$11)*SIN($G$11*J$10))+$I$12*SIN($B$12*PI()*$E31)*(COS($G$12*J$10)-$P$7/(2*$G$12)*SIN($G$12*J$10))+$I$13*SIN($B$13*PI()*$E31)*(COS($G$13*J$10)-$P$7/(2*$G$13)*SIN($G$13*J$10))+$I$14*SIN($B$14*PI()*$E31)*(COS($G$14*J$10)-$P$7/(2*$G$14)*SIN($G$14*J$10))+$I$15*SIN($B$15*PI()*$E31)*(COS($G$15*J$10)-$P$7/(2*$G$15)*SIN($G$15*J$10))+$I$16*SIN($B$16*PI()*$E31)*(COS($G$16*J$10)-$P$7/(2*$G$16)*SIN($G$16*J$10))+$I$17*SIN($B$17*PI()*$E31)*(COS($G$17*J$10)-$P$7/(2*$G$17)*SIN($G$17*J$10))+$I$18*SIN($B$18*PI()*$E31)*(COS($G$18*J$10)-$P$7/(2*$G$18)*SIN($G$18*J$10))+$I$19*SIN($B$19*PI()*$E31)*(COS($G$19*J$10)-$P$7/(2*$G$19)*SIN($G$19*J$10))+$I$20*SIN($B$20*PI()*$E31)*(COS($G$20*J$10)-$P$7/(2*$G$20)*SIN($G40*J$10))+$I$21*SIN($B$21*PI()*$E31)*(COS($G$21*J$10)-$P$7/(2*$G$21)*SIN($G$21*J$10))+$I$22*SIN($B$22*PI()*$E31)*(COS($G$22*J$10)-$P$7/(2*$G$22)*SIN($G$22*J$10))+$I$23*SIN($B$23*PI()*$E31)*(COS($G$23*J$10)-$P$7/(2*$G$23)*SIN($G$23*J$10))+$I$24*SIN($B$24*PI()*$E31)*(COS($G$24*J$10)-$P$7/(2*$G$24)*SIN($G$24*J$10))+$I$25*SIN($B$25*PI()*$E31)*(COS($G$25*J$10)-$P$7/(2*$G$25)*SIN($G$25*J$10))+$I$26*SIN($B$26*PI()*$E31)*(COS($G$26*J$10)-$P$7/(2*$G$26)*SIN($G$26*J$10))+$I$27*SIN($B$27*PI()*$E31)*(COS($G$27*J$10)-$P$7/(2*$G$27)*SIN($G$27*J$10))+$I$28*SIN($B$28*PI()*$E31)*(COS($G$28*J$10)-$P$7/(2*$G$28)*SIN($G$28*J$10))+$I$29*SIN($B$29*PI()*$E31)*(COS($G$29*J$10)-$P$7/(2*$G$29)*SIN($G$29*J$10))+$I$30*SIN($B$30*PI()*$E31)*(COS($G$30*J$10)-$P$7/(2*$G$30)*SIN($G$30*J$10))+$I$31*SIN($B$31*PI()*$E31)*(COS($G$31*J$10)-$P$7/(2*$G$31)*SIN($G$31*J$10))+$I$32*SIN($B$32*PI()*$E31)*(COS($G$32*J$10)-$P$7/(2*$G$32)*SIN($G$32*J$10))+$I$33*SIN($B$33*PI()*$E31)*(COS($G$33*J$10)-$P$7/(2*$G$33)*SIN($G$33*J$10))+$I$34*SIN($B$34*PI()*$E31)*(COS($G$34*J$10)-$P$7/(2*$G$34)*SIN($G$34*J$10))))</f>
        <v>0.2499999999999982</v>
      </c>
      <c r="K31" s="26">
        <f t="shared" ref="K31:R31" si="84">(2.71818^($P$7*K$10)*($I$11*SIN($B$11*PI()*$E31)*(COS($G$11*K$10)-$P$7/(2*$G$11)*SIN($G$11*K$10))+$I$12*SIN($B$12*PI()*$E31)*(COS($G$12*K$10)-$P$7/(2*$G$12)*SIN($G$12*K$10))+$I$13*SIN($B$13*PI()*$E31)*(COS($G$13*K$10)-$P$7/(2*$G$13)*SIN($G$13*K$10))+$I$14*SIN($B$14*PI()*$E31)*(COS($G$14*K$10)-$P$7/(2*$G$14)*SIN($G$14*K$10))+$I$15*SIN($B$15*PI()*$E31)*(COS($G$15*K$10)-$P$7/(2*$G$15)*SIN($G$15*K$10))+$I$16*SIN($B$16*PI()*$E31)*(COS($G$16*K$10)-$P$7/(2*$G$16)*SIN($G$16*K$10))+$I$17*SIN($B$17*PI()*$E31)*(COS($G$17*K$10)-$P$7/(2*$G$17)*SIN($G$17*K$10))+$I$18*SIN($B$18*PI()*$E31)*(COS($G$18*K$10)-$P$7/(2*$G$18)*SIN($G$18*K$10))+$I$19*SIN($B$19*PI()*$E31)*(COS($G$19*K$10)-$P$7/(2*$G$19)*SIN($G$19*K$10))+$I$20*SIN($B$20*PI()*$E31)*(COS($G$20*K$10)-$P$7/(2*$G$20)*SIN($G40*K$10))+$I$21*SIN($B$21*PI()*$E31)*(COS($G$21*K$10)-$P$7/(2*$G$21)*SIN($G$21*K$10))+$I$22*SIN($B$22*PI()*$E31)*(COS($G$22*K$10)-$P$7/(2*$G$22)*SIN($G$22*K$10))+$I$23*SIN($B$23*PI()*$E31)*(COS($G$23*K$10)-$P$7/(2*$G$23)*SIN($G$23*K$10))+$I$24*SIN($B$24*PI()*$E31)*(COS($G$24*K$10)-$P$7/(2*$G$24)*SIN($G$24*K$10))+$I$25*SIN($B$25*PI()*$E31)*(COS($G$25*K$10)-$P$7/(2*$G$25)*SIN($G$25*K$10))+$I$26*SIN($B$26*PI()*$E31)*(COS($G$26*K$10)-$P$7/(2*$G$26)*SIN($G$26*K$10))+$I$27*SIN($B$27*PI()*$E31)*(COS($G$27*K$10)-$P$7/(2*$G$27)*SIN($G$27*K$10))+$I$28*SIN($B$28*PI()*$E31)*(COS($G$28*K$10)-$P$7/(2*$G$28)*SIN($G$28*K$10))+$I$29*SIN($B$29*PI()*$E31)*(COS($G$29*K$10)-$P$7/(2*$G$29)*SIN($G$29*K$10))+$I$30*SIN($B$30*PI()*$E31)*(COS($G$30*K$10)-$P$7/(2*$G$30)*SIN($G$30*K$10))+$I$31*SIN($B$31*PI()*$E31)*(COS($G$31*K$10)-$P$7/(2*$G$31)*SIN($G$31*K$10))+$I$32*SIN($B$32*PI()*$E31)*(COS($G$32*K$10)-$P$7/(2*$G$32)*SIN($G$32*K$10))+$I$33*SIN($B$33*PI()*$E31)*(COS($G$33*K$10)-$P$7/(2*$G$33)*SIN($G$33*K$10))+$I$34*SIN($B$34*PI()*$E31)*(COS($G$34*K$10)-$P$7/(2*$G$34)*SIN($G$34*K$10))))</f>
        <v>0.24854415754066544</v>
      </c>
      <c r="L31" s="26">
        <f t="shared" si="84"/>
        <v>0.24765873359912263</v>
      </c>
      <c r="M31" s="26">
        <f t="shared" si="84"/>
        <v>-0.2971666840326751</v>
      </c>
      <c r="N31" s="26">
        <f t="shared" si="84"/>
        <v>-0.47669249488856225</v>
      </c>
      <c r="O31" s="26">
        <f t="shared" si="84"/>
        <v>-0.29970387067555876</v>
      </c>
      <c r="P31" s="26">
        <f t="shared" si="84"/>
        <v>0.22799020927228145</v>
      </c>
      <c r="Q31" s="26">
        <f t="shared" si="84"/>
        <v>0.22839788682170964</v>
      </c>
      <c r="R31" s="26">
        <f t="shared" si="84"/>
        <v>0.2272349207299689</v>
      </c>
      <c r="S31" s="26">
        <f t="shared" ref="S31:T31" si="85">(2.71818^($P$7*S$10)*($I$11*SIN($B$11*PI()*$E31)*(COS($G$11*S$10)-$P$7/(2*$G$11)*SIN($G$11*S$10))+$I$12*SIN($B$12*PI()*$E31)*(COS($G$12*S$10)-$P$7/(2*$G$12)*SIN($G$12*S$10))+$I$13*SIN($B$13*PI()*$E31)*(COS($G$13*S$10)-$P$7/(2*$G$13)*SIN($G$13*S$10))+$I$14*SIN($B$14*PI()*$E31)*(COS($G$14*S$10)-$P$7/(2*$G$14)*SIN($G$14*S$10))+$I$15*SIN($B$15*PI()*$E31)*(COS($G$15*S$10)-$P$7/(2*$G$15)*SIN($G$15*S$10))+$I$16*SIN($B$16*PI()*$E31)*(COS($G$16*S$10)-$P$7/(2*$G$16)*SIN($G$16*S$10))+$I$17*SIN($B$17*PI()*$E31)*(COS($G$17*S$10)-$P$7/(2*$G$17)*SIN($G$17*S$10))+$I$18*SIN($B$18*PI()*$E31)*(COS($G$18*S$10)-$P$7/(2*$G$18)*SIN($G$18*S$10))+$I$19*SIN($B$19*PI()*$E31)*(COS($G$19*S$10)-$P$7/(2*$G$19)*SIN($G$19*S$10))+$I$20*SIN($B$20*PI()*$E31)*(COS($G$20*S$10)-$P$7/(2*$G$20)*SIN($G40*S$10))+$I$21*SIN($B$21*PI()*$E31)*(COS($G$21*S$10)-$P$7/(2*$G$21)*SIN($G$21*S$10))+$I$22*SIN($B$22*PI()*$E31)*(COS($G$22*S$10)-$P$7/(2*$G$22)*SIN($G$22*S$10))+$I$23*SIN($B$23*PI()*$E31)*(COS($G$23*S$10)-$P$7/(2*$G$23)*SIN($G$23*S$10))+$I$24*SIN($B$24*PI()*$E31)*(COS($G$24*S$10)-$P$7/(2*$G$24)*SIN($G$24*S$10))+$I$25*SIN($B$25*PI()*$E31)*(COS($G$25*S$10)-$P$7/(2*$G$25)*SIN($G$25*S$10))+$I$26*SIN($B$26*PI()*$E31)*(COS($G$26*S$10)-$P$7/(2*$G$26)*SIN($G$26*S$10))+$I$27*SIN($B$27*PI()*$E31)*(COS($G$27*S$10)-$P$7/(2*$G$27)*SIN($G$27*S$10))+$I$28*SIN($B$28*PI()*$E31)*(COS($G$28*S$10)-$P$7/(2*$G$28)*SIN($G$28*S$10))+$I$29*SIN($B$29*PI()*$E31)*(COS($G$29*S$10)-$P$7/(2*$G$29)*SIN($G$29*S$10))+$I$30*SIN($B$30*PI()*$E31)*(COS($G$30*S$10)-$P$7/(2*$G$30)*SIN($G$30*S$10))+$I$31*SIN($B$31*PI()*$E31)*(COS($G$31*S$10)-$P$7/(2*$G$31)*SIN($G$31*S$10))+$I$32*SIN($B$32*PI()*$E31)*(COS($G$32*S$10)-$P$7/(2*$G$32)*SIN($G$32*S$10))+$I$33*SIN($B$33*PI()*$E31)*(COS($G$33*S$10)-$P$7/(2*$G$33)*SIN($G$33*S$10))+$I$34*SIN($B$34*PI()*$E31)*(COS($G$34*S$10)-$P$7/(2*$G$34)*SIN($G$34*S$10))))</f>
        <v>0.22611898285825671</v>
      </c>
      <c r="T31" s="26">
        <f t="shared" si="85"/>
        <v>0.22720987065764389</v>
      </c>
      <c r="U31" s="26">
        <f t="shared" ref="U31:AM31" si="86">(2.71818^($P$7*U$10)*($I$11*SIN($B$11*PI()*$E31)*(COS($G$11*U$10)-$P$7/(2*$G$11)*SIN($G$11*U$10))+$I$12*SIN($B$12*PI()*$E31)*(COS($G$12*U$10)-$P$7/(2*$G$12)*SIN($G$12*U$10))+$I$13*SIN($B$13*PI()*$E31)*(COS($G$13*U$10)-$P$7/(2*$G$13)*SIN($G$13*U$10))+$I$14*SIN($B$14*PI()*$E31)*(COS($G$14*U$10)-$P$7/(2*$G$14)*SIN($G$14*U$10))+$I$15*SIN($B$15*PI()*$E31)*(COS($G$15*U$10)-$P$7/(2*$G$15)*SIN($G$15*U$10))+$I$16*SIN($B$16*PI()*$E31)*(COS($G$16*U$10)-$P$7/(2*$G$16)*SIN($G$16*U$10))+$I$17*SIN($B$17*PI()*$E31)*(COS($G$17*U$10)-$P$7/(2*$G$17)*SIN($G$17*U$10))+$I$18*SIN($B$18*PI()*$E31)*(COS($G$18*U$10)-$P$7/(2*$G$18)*SIN($G$18*U$10))+$I$19*SIN($B$19*PI()*$E31)*(COS($G$19*U$10)-$P$7/(2*$G$19)*SIN($G$19*U$10))+$I$20*SIN($B$20*PI()*$E31)*(COS($G$20*U$10)-$P$7/(2*$G$20)*SIN($G40*U$10))+$I$21*SIN($B$21*PI()*$E31)*(COS($G$21*U$10)-$P$7/(2*$G$21)*SIN($G$21*U$10))+$I$22*SIN($B$22*PI()*$E31)*(COS($G$22*U$10)-$P$7/(2*$G$22)*SIN($G$22*U$10))+$I$23*SIN($B$23*PI()*$E31)*(COS($G$23*U$10)-$P$7/(2*$G$23)*SIN($G$23*U$10))+$I$24*SIN($B$24*PI()*$E31)*(COS($G$24*U$10)-$P$7/(2*$G$24)*SIN($G$24*U$10))+$I$25*SIN($B$25*PI()*$E31)*(COS($G$25*U$10)-$P$7/(2*$G$25)*SIN($G$25*U$10))+$I$26*SIN($B$26*PI()*$E31)*(COS($G$26*U$10)-$P$7/(2*$G$26)*SIN($G$26*U$10))+$I$27*SIN($B$27*PI()*$E31)*(COS($G$27*U$10)-$P$7/(2*$G$27)*SIN($G$27*U$10))+$I$28*SIN($B$28*PI()*$E31)*(COS($G$28*U$10)-$P$7/(2*$G$28)*SIN($G$28*U$10))+$I$29*SIN($B$29*PI()*$E31)*(COS($G$29*U$10)-$P$7/(2*$G$29)*SIN($G$29*U$10))+$I$30*SIN($B$30*PI()*$E31)*(COS($G$30*U$10)-$P$7/(2*$G$30)*SIN($G$30*U$10))+$I$31*SIN($B$31*PI()*$E31)*(COS($G$31*U$10)-$P$7/(2*$G$31)*SIN($G$31*U$10))+$I$32*SIN($B$32*PI()*$E31)*(COS($G$32*U$10)-$P$7/(2*$G$32)*SIN($G$32*U$10))+$I$33*SIN($B$33*PI()*$E31)*(COS($G$33*U$10)-$P$7/(2*$G$33)*SIN($G$33*U$10))+$I$34*SIN($B$34*PI()*$E31)*(COS($G$34*U$10)-$P$7/(2*$G$34)*SIN($G$34*U$10))))</f>
        <v>-0.26610141874116772</v>
      </c>
      <c r="V31" s="26">
        <f t="shared" si="86"/>
        <v>-0.43327371201578169</v>
      </c>
      <c r="W31" s="26">
        <f t="shared" si="86"/>
        <v>-0.27628838010031564</v>
      </c>
      <c r="X31" s="26">
        <f t="shared" si="86"/>
        <v>0.20457463153658939</v>
      </c>
      <c r="Y31" s="26">
        <f t="shared" si="86"/>
        <v>0.20740350780018743</v>
      </c>
      <c r="Z31" s="26">
        <f t="shared" si="86"/>
        <v>0.20653966671677951</v>
      </c>
      <c r="AA31" s="26">
        <f t="shared" si="86"/>
        <v>0.20570996831762375</v>
      </c>
      <c r="AB31" s="26">
        <f t="shared" si="86"/>
        <v>0.208127434907148</v>
      </c>
      <c r="AC31" s="26">
        <f t="shared" si="86"/>
        <v>-0.23818333407930906</v>
      </c>
      <c r="AD31" s="26">
        <f t="shared" si="86"/>
        <v>-0.3937950144116385</v>
      </c>
      <c r="AE31" s="26">
        <f t="shared" si="86"/>
        <v>-0.25466135930151251</v>
      </c>
      <c r="AF31" s="26">
        <f t="shared" si="86"/>
        <v>0.1832326766217417</v>
      </c>
      <c r="AG31" s="26">
        <f t="shared" si="86"/>
        <v>0.18833818246351816</v>
      </c>
      <c r="AH31" s="26">
        <f t="shared" si="86"/>
        <v>0.1877264083702099</v>
      </c>
      <c r="AI31" s="26">
        <f t="shared" si="86"/>
        <v>0.18713489919459092</v>
      </c>
      <c r="AJ31" s="26">
        <f t="shared" si="86"/>
        <v>0.19036957342798105</v>
      </c>
      <c r="AK31" s="26">
        <f t="shared" si="86"/>
        <v>-0.21308676875658483</v>
      </c>
      <c r="AL31" s="26">
        <f t="shared" si="86"/>
        <v>-0.35790130230035272</v>
      </c>
      <c r="AM31" s="26">
        <f t="shared" si="86"/>
        <v>-0.23470769686971638</v>
      </c>
      <c r="AN31" s="27">
        <f t="shared" si="11"/>
        <v>1.2808041664295426E-19</v>
      </c>
    </row>
    <row r="32" spans="2:40" ht="15.75" x14ac:dyDescent="0.3">
      <c r="B32" s="28">
        <v>22</v>
      </c>
      <c r="C32" s="22">
        <f t="shared" si="12"/>
        <v>0.875</v>
      </c>
      <c r="D32" s="29">
        <v>1.87499999999999E-4</v>
      </c>
      <c r="E32" s="24">
        <f t="shared" si="5"/>
        <v>0.875</v>
      </c>
      <c r="F32" s="24">
        <f t="shared" si="1"/>
        <v>0.187499999999999</v>
      </c>
      <c r="G32" s="43">
        <f t="shared" si="6"/>
        <v>1320.3344039256342</v>
      </c>
      <c r="H32" s="8" t="s">
        <v>55</v>
      </c>
      <c r="I32" s="25">
        <f t="shared" si="13"/>
        <v>-3.4415456456148852E-3</v>
      </c>
      <c r="J32" s="44">
        <f t="shared" ref="J32" si="87">(2.71818^($P$7*J$10)*($I$11*SIN($B$11*PI()*$E32)*(COS($G$11*J$10)-$P$7/(2*$G$11)*SIN($G$11*J$10))+$I$12*SIN($B$12*PI()*$E32)*(COS($G$12*J$10)-$P$7/(2*$G$12)*SIN($G$12*J$10))+$I$13*SIN($B$13*PI()*$E32)*(COS($G$13*J$10)-$P$7/(2*$G$13)*SIN($G$13*J$10))+$I$14*SIN($B$14*PI()*$E32)*(COS($G$14*J$10)-$P$7/(2*$G$14)*SIN($G$14*J$10))+$I$15*SIN($B$15*PI()*$E32)*(COS($G$15*J$10)-$P$7/(2*$G$15)*SIN($G$15*J$10))+$I$16*SIN($B$16*PI()*$E32)*(COS($G$16*J$10)-$P$7/(2*$G$16)*SIN($G$16*J$10))+$I$17*SIN($B$17*PI()*$E32)*(COS($G$17*J$10)-$P$7/(2*$G$17)*SIN($G$17*J$10))+$I$18*SIN($B$18*PI()*$E32)*(COS($G$18*J$10)-$P$7/(2*$G$18)*SIN($G$18*J$10))+$I$19*SIN($B$19*PI()*$E32)*(COS($G$19*J$10)-$P$7/(2*$G$19)*SIN($G$19*J$10))+$I$20*SIN($B$20*PI()*$E32)*(COS($G$20*J$10)-$P$7/(2*$G$20)*SIN($G41*J$10))+$I$21*SIN($B$21*PI()*$E32)*(COS($G$21*J$10)-$P$7/(2*$G$21)*SIN($G$21*J$10))+$I$22*SIN($B$22*PI()*$E32)*(COS($G$22*J$10)-$P$7/(2*$G$22)*SIN($G$22*J$10))+$I$23*SIN($B$23*PI()*$E32)*(COS($G$23*J$10)-$P$7/(2*$G$23)*SIN($G$23*J$10))+$I$24*SIN($B$24*PI()*$E32)*(COS($G$24*J$10)-$P$7/(2*$G$24)*SIN($G$24*J$10))+$I$25*SIN($B$25*PI()*$E32)*(COS($G$25*J$10)-$P$7/(2*$G$25)*SIN($G$25*J$10))+$I$26*SIN($B$26*PI()*$E32)*(COS($G$26*J$10)-$P$7/(2*$G$26)*SIN($G$26*J$10))+$I$27*SIN($B$27*PI()*$E32)*(COS($G$27*J$10)-$P$7/(2*$G$27)*SIN($G$27*J$10))+$I$28*SIN($B$28*PI()*$E32)*(COS($G$28*J$10)-$P$7/(2*$G$28)*SIN($G$28*J$10))+$I$29*SIN($B$29*PI()*$E32)*(COS($G$29*J$10)-$P$7/(2*$G$29)*SIN($G$29*J$10))+$I$30*SIN($B$30*PI()*$E32)*(COS($G$30*J$10)-$P$7/(2*$G$30)*SIN($G$30*J$10))+$I$31*SIN($B$31*PI()*$E32)*(COS($G$31*J$10)-$P$7/(2*$G$31)*SIN($G$31*J$10))+$I$32*SIN($B$32*PI()*$E32)*(COS($G$32*J$10)-$P$7/(2*$G$32)*SIN($G$32*J$10))+$I$33*SIN($B$33*PI()*$E32)*(COS($G$33*J$10)-$P$7/(2*$G$33)*SIN($G$33*J$10))+$I$34*SIN($B$34*PI()*$E32)*(COS($G$34*J$10)-$P$7/(2*$G$34)*SIN($G$34*J$10))))</f>
        <v>0.18749999999999978</v>
      </c>
      <c r="K32" s="26">
        <f t="shared" ref="K32:R32" si="88">(2.71818^($P$7*K$10)*($I$11*SIN($B$11*PI()*$E32)*(COS($G$11*K$10)-$P$7/(2*$G$11)*SIN($G$11*K$10))+$I$12*SIN($B$12*PI()*$E32)*(COS($G$12*K$10)-$P$7/(2*$G$12)*SIN($G$12*K$10))+$I$13*SIN($B$13*PI()*$E32)*(COS($G$13*K$10)-$P$7/(2*$G$13)*SIN($G$13*K$10))+$I$14*SIN($B$14*PI()*$E32)*(COS($G$14*K$10)-$P$7/(2*$G$14)*SIN($G$14*K$10))+$I$15*SIN($B$15*PI()*$E32)*(COS($G$15*K$10)-$P$7/(2*$G$15)*SIN($G$15*K$10))+$I$16*SIN($B$16*PI()*$E32)*(COS($G$16*K$10)-$P$7/(2*$G$16)*SIN($G$16*K$10))+$I$17*SIN($B$17*PI()*$E32)*(COS($G$17*K$10)-$P$7/(2*$G$17)*SIN($G$17*K$10))+$I$18*SIN($B$18*PI()*$E32)*(COS($G$18*K$10)-$P$7/(2*$G$18)*SIN($G$18*K$10))+$I$19*SIN($B$19*PI()*$E32)*(COS($G$19*K$10)-$P$7/(2*$G$19)*SIN($G$19*K$10))+$I$20*SIN($B$20*PI()*$E32)*(COS($G$20*K$10)-$P$7/(2*$G$20)*SIN($G41*K$10))+$I$21*SIN($B$21*PI()*$E32)*(COS($G$21*K$10)-$P$7/(2*$G$21)*SIN($G$21*K$10))+$I$22*SIN($B$22*PI()*$E32)*(COS($G$22*K$10)-$P$7/(2*$G$22)*SIN($G$22*K$10))+$I$23*SIN($B$23*PI()*$E32)*(COS($G$23*K$10)-$P$7/(2*$G$23)*SIN($G$23*K$10))+$I$24*SIN($B$24*PI()*$E32)*(COS($G$24*K$10)-$P$7/(2*$G$24)*SIN($G$24*K$10))+$I$25*SIN($B$25*PI()*$E32)*(COS($G$25*K$10)-$P$7/(2*$G$25)*SIN($G$25*K$10))+$I$26*SIN($B$26*PI()*$E32)*(COS($G$26*K$10)-$P$7/(2*$G$26)*SIN($G$26*K$10))+$I$27*SIN($B$27*PI()*$E32)*(COS($G$27*K$10)-$P$7/(2*$G$27)*SIN($G$27*K$10))+$I$28*SIN($B$28*PI()*$E32)*(COS($G$28*K$10)-$P$7/(2*$G$28)*SIN($G$28*K$10))+$I$29*SIN($B$29*PI()*$E32)*(COS($G$29*K$10)-$P$7/(2*$G$29)*SIN($G$29*K$10))+$I$30*SIN($B$30*PI()*$E32)*(COS($G$30*K$10)-$P$7/(2*$G$30)*SIN($G$30*K$10))+$I$31*SIN($B$31*PI()*$E32)*(COS($G$31*K$10)-$P$7/(2*$G$31)*SIN($G$31*K$10))+$I$32*SIN($B$32*PI()*$E32)*(COS($G$32*K$10)-$P$7/(2*$G$32)*SIN($G$32*K$10))+$I$33*SIN($B$33*PI()*$E32)*(COS($G$33*K$10)-$P$7/(2*$G$33)*SIN($G$33*K$10))+$I$34*SIN($B$34*PI()*$E32)*(COS($G$34*K$10)-$P$7/(2*$G$34)*SIN($G$34*K$10))))</f>
        <v>0.18639245413811975</v>
      </c>
      <c r="L32" s="26">
        <f t="shared" si="88"/>
        <v>0.18512619814319503</v>
      </c>
      <c r="M32" s="26">
        <f t="shared" si="88"/>
        <v>-0.26685092895672713</v>
      </c>
      <c r="N32" s="26">
        <f t="shared" si="88"/>
        <v>-0.35752161071904892</v>
      </c>
      <c r="O32" s="26">
        <f t="shared" si="88"/>
        <v>-0.27093567559733456</v>
      </c>
      <c r="P32" s="26">
        <f t="shared" si="88"/>
        <v>0.17287684886612809</v>
      </c>
      <c r="Q32" s="26">
        <f t="shared" si="88"/>
        <v>0.1714027409670148</v>
      </c>
      <c r="R32" s="26">
        <f t="shared" si="88"/>
        <v>0.17042686592453532</v>
      </c>
      <c r="S32" s="26">
        <f t="shared" ref="S32:T32" si="89">(2.71818^($P$7*S$10)*($I$11*SIN($B$11*PI()*$E32)*(COS($G$11*S$10)-$P$7/(2*$G$11)*SIN($G$11*S$10))+$I$12*SIN($B$12*PI()*$E32)*(COS($G$12*S$10)-$P$7/(2*$G$12)*SIN($G$12*S$10))+$I$13*SIN($B$13*PI()*$E32)*(COS($G$13*S$10)-$P$7/(2*$G$13)*SIN($G$13*S$10))+$I$14*SIN($B$14*PI()*$E32)*(COS($G$14*S$10)-$P$7/(2*$G$14)*SIN($G$14*S$10))+$I$15*SIN($B$15*PI()*$E32)*(COS($G$15*S$10)-$P$7/(2*$G$15)*SIN($G$15*S$10))+$I$16*SIN($B$16*PI()*$E32)*(COS($G$16*S$10)-$P$7/(2*$G$16)*SIN($G$16*S$10))+$I$17*SIN($B$17*PI()*$E32)*(COS($G$17*S$10)-$P$7/(2*$G$17)*SIN($G$17*S$10))+$I$18*SIN($B$18*PI()*$E32)*(COS($G$18*S$10)-$P$7/(2*$G$18)*SIN($G$18*S$10))+$I$19*SIN($B$19*PI()*$E32)*(COS($G$19*S$10)-$P$7/(2*$G$19)*SIN($G$19*S$10))+$I$20*SIN($B$20*PI()*$E32)*(COS($G$20*S$10)-$P$7/(2*$G$20)*SIN($G41*S$10))+$I$21*SIN($B$21*PI()*$E32)*(COS($G$21*S$10)-$P$7/(2*$G$21)*SIN($G$21*S$10))+$I$22*SIN($B$22*PI()*$E32)*(COS($G$22*S$10)-$P$7/(2*$G$22)*SIN($G$22*S$10))+$I$23*SIN($B$23*PI()*$E32)*(COS($G$23*S$10)-$P$7/(2*$G$23)*SIN($G$23*S$10))+$I$24*SIN($B$24*PI()*$E32)*(COS($G$24*S$10)-$P$7/(2*$G$24)*SIN($G$24*S$10))+$I$25*SIN($B$25*PI()*$E32)*(COS($G$25*S$10)-$P$7/(2*$G$25)*SIN($G$25*S$10))+$I$26*SIN($B$26*PI()*$E32)*(COS($G$26*S$10)-$P$7/(2*$G$26)*SIN($G$26*S$10))+$I$27*SIN($B$27*PI()*$E32)*(COS($G$27*S$10)-$P$7/(2*$G$27)*SIN($G$27*S$10))+$I$28*SIN($B$28*PI()*$E32)*(COS($G$28*S$10)-$P$7/(2*$G$28)*SIN($G$28*S$10))+$I$29*SIN($B$29*PI()*$E32)*(COS($G$29*S$10)-$P$7/(2*$G$29)*SIN($G$29*S$10))+$I$30*SIN($B$30*PI()*$E32)*(COS($G$30*S$10)-$P$7/(2*$G$30)*SIN($G$30*S$10))+$I$31*SIN($B$31*PI()*$E32)*(COS($G$31*S$10)-$P$7/(2*$G$31)*SIN($G$31*S$10))+$I$32*SIN($B$32*PI()*$E32)*(COS($G$32*S$10)-$P$7/(2*$G$32)*SIN($G$32*S$10))+$I$33*SIN($B$33*PI()*$E32)*(COS($G$33*S$10)-$P$7/(2*$G$33)*SIN($G$33*S$10))+$I$34*SIN($B$34*PI()*$E32)*(COS($G$34*S$10)-$P$7/(2*$G$34)*SIN($G$34*S$10))))</f>
        <v>0.16946281999121118</v>
      </c>
      <c r="T32" s="26">
        <f t="shared" si="89"/>
        <v>0.16781497781543064</v>
      </c>
      <c r="U32" s="26">
        <f t="shared" ref="U32:AM32" si="90">(2.71818^($P$7*U$10)*($I$11*SIN($B$11*PI()*$E32)*(COS($G$11*U$10)-$P$7/(2*$G$11)*SIN($G$11*U$10))+$I$12*SIN($B$12*PI()*$E32)*(COS($G$12*U$10)-$P$7/(2*$G$12)*SIN($G$12*U$10))+$I$13*SIN($B$13*PI()*$E32)*(COS($G$13*U$10)-$P$7/(2*$G$13)*SIN($G$13*U$10))+$I$14*SIN($B$14*PI()*$E32)*(COS($G$14*U$10)-$P$7/(2*$G$14)*SIN($G$14*U$10))+$I$15*SIN($B$15*PI()*$E32)*(COS($G$15*U$10)-$P$7/(2*$G$15)*SIN($G$15*U$10))+$I$16*SIN($B$16*PI()*$E32)*(COS($G$16*U$10)-$P$7/(2*$G$16)*SIN($G$16*U$10))+$I$17*SIN($B$17*PI()*$E32)*(COS($G$17*U$10)-$P$7/(2*$G$17)*SIN($G$17*U$10))+$I$18*SIN($B$18*PI()*$E32)*(COS($G$18*U$10)-$P$7/(2*$G$18)*SIN($G$18*U$10))+$I$19*SIN($B$19*PI()*$E32)*(COS($G$19*U$10)-$P$7/(2*$G$19)*SIN($G$19*U$10))+$I$20*SIN($B$20*PI()*$E32)*(COS($G$20*U$10)-$P$7/(2*$G$20)*SIN($G41*U$10))+$I$21*SIN($B$21*PI()*$E32)*(COS($G$21*U$10)-$P$7/(2*$G$21)*SIN($G$21*U$10))+$I$22*SIN($B$22*PI()*$E32)*(COS($G$22*U$10)-$P$7/(2*$G$22)*SIN($G$22*U$10))+$I$23*SIN($B$23*PI()*$E32)*(COS($G$23*U$10)-$P$7/(2*$G$23)*SIN($G$23*U$10))+$I$24*SIN($B$24*PI()*$E32)*(COS($G$24*U$10)-$P$7/(2*$G$24)*SIN($G$24*U$10))+$I$25*SIN($B$25*PI()*$E32)*(COS($G$25*U$10)-$P$7/(2*$G$25)*SIN($G$25*U$10))+$I$26*SIN($B$26*PI()*$E32)*(COS($G$26*U$10)-$P$7/(2*$G$26)*SIN($G$26*U$10))+$I$27*SIN($B$27*PI()*$E32)*(COS($G$27*U$10)-$P$7/(2*$G$27)*SIN($G$27*U$10))+$I$28*SIN($B$28*PI()*$E32)*(COS($G$28*U$10)-$P$7/(2*$G$28)*SIN($G$28*U$10))+$I$29*SIN($B$29*PI()*$E32)*(COS($G$29*U$10)-$P$7/(2*$G$29)*SIN($G$29*U$10))+$I$30*SIN($B$30*PI()*$E32)*(COS($G$30*U$10)-$P$7/(2*$G$30)*SIN($G$30*U$10))+$I$31*SIN($B$31*PI()*$E32)*(COS($G$31*U$10)-$P$7/(2*$G$31)*SIN($G$31*U$10))+$I$32*SIN($B$32*PI()*$E32)*(COS($G$32*U$10)-$P$7/(2*$G$32)*SIN($G$32*U$10))+$I$33*SIN($B$33*PI()*$E32)*(COS($G$33*U$10)-$P$7/(2*$G$33)*SIN($G$33*U$10))+$I$34*SIN($B$34*PI()*$E32)*(COS($G$34*U$10)-$P$7/(2*$G$34)*SIN($G$34*U$10))))</f>
        <v>-0.2368138057777584</v>
      </c>
      <c r="V32" s="26">
        <f t="shared" si="90"/>
        <v>-0.32497346439211211</v>
      </c>
      <c r="W32" s="26">
        <f t="shared" si="90"/>
        <v>-0.25197591940080821</v>
      </c>
      <c r="X32" s="26">
        <f t="shared" si="90"/>
        <v>0.15767897635366976</v>
      </c>
      <c r="Y32" s="26">
        <f t="shared" si="90"/>
        <v>0.15575666030145585</v>
      </c>
      <c r="Z32" s="26">
        <f t="shared" si="90"/>
        <v>0.15490724891138991</v>
      </c>
      <c r="AA32" s="26">
        <f t="shared" si="90"/>
        <v>0.1540723098566367</v>
      </c>
      <c r="AB32" s="26">
        <f t="shared" si="90"/>
        <v>0.15218959049904029</v>
      </c>
      <c r="AC32" s="26">
        <f t="shared" si="90"/>
        <v>-0.2101160560742768</v>
      </c>
      <c r="AD32" s="26">
        <f t="shared" si="90"/>
        <v>-0.29539130908519534</v>
      </c>
      <c r="AE32" s="26">
        <f t="shared" si="90"/>
        <v>-0.2342317797921383</v>
      </c>
      <c r="AF32" s="26">
        <f t="shared" si="90"/>
        <v>0.14384217097537838</v>
      </c>
      <c r="AG32" s="26">
        <f t="shared" si="90"/>
        <v>0.14153615470576472</v>
      </c>
      <c r="AH32" s="26">
        <f t="shared" si="90"/>
        <v>0.14079984368641879</v>
      </c>
      <c r="AI32" s="26">
        <f t="shared" si="90"/>
        <v>0.14008197528363608</v>
      </c>
      <c r="AJ32" s="26">
        <f t="shared" si="90"/>
        <v>0.13808785437766524</v>
      </c>
      <c r="AK32" s="26">
        <f t="shared" si="90"/>
        <v>-0.18640839836118245</v>
      </c>
      <c r="AL32" s="26">
        <f t="shared" si="90"/>
        <v>-0.26850394618297435</v>
      </c>
      <c r="AM32" s="26">
        <f t="shared" si="90"/>
        <v>-0.21761300587951246</v>
      </c>
      <c r="AN32" s="27">
        <f t="shared" si="11"/>
        <v>-3.4415456456148852E-6</v>
      </c>
    </row>
    <row r="33" spans="2:40" ht="15.75" x14ac:dyDescent="0.3">
      <c r="B33" s="28">
        <v>23</v>
      </c>
      <c r="C33" s="22">
        <f t="shared" si="12"/>
        <v>0.91666666666666663</v>
      </c>
      <c r="D33" s="29">
        <v>1.24999999999999E-4</v>
      </c>
      <c r="E33" s="24">
        <f t="shared" si="5"/>
        <v>0.91666666666666663</v>
      </c>
      <c r="F33" s="24">
        <f t="shared" si="1"/>
        <v>0.124999999999999</v>
      </c>
      <c r="G33" s="43">
        <f t="shared" si="6"/>
        <v>1380.3496321373598</v>
      </c>
      <c r="H33" s="8" t="s">
        <v>56</v>
      </c>
      <c r="I33" s="25">
        <f t="shared" si="13"/>
        <v>-3.3974445380322025E-3</v>
      </c>
      <c r="J33" s="44">
        <f t="shared" ref="J33" si="91">(2.71818^($P$7*J$10)*($I$11*SIN($B$11*PI()*$E33)*(COS($G$11*J$10)-$P$7/(2*$G$11)*SIN($G$11*J$10))+$I$12*SIN($B$12*PI()*$E33)*(COS($G$12*J$10)-$P$7/(2*$G$12)*SIN($G$12*J$10))+$I$13*SIN($B$13*PI()*$E33)*(COS($G$13*J$10)-$P$7/(2*$G$13)*SIN($G$13*J$10))+$I$14*SIN($B$14*PI()*$E33)*(COS($G$14*J$10)-$P$7/(2*$G$14)*SIN($G$14*J$10))+$I$15*SIN($B$15*PI()*$E33)*(COS($G$15*J$10)-$P$7/(2*$G$15)*SIN($G$15*J$10))+$I$16*SIN($B$16*PI()*$E33)*(COS($G$16*J$10)-$P$7/(2*$G$16)*SIN($G$16*J$10))+$I$17*SIN($B$17*PI()*$E33)*(COS($G$17*J$10)-$P$7/(2*$G$17)*SIN($G$17*J$10))+$I$18*SIN($B$18*PI()*$E33)*(COS($G$18*J$10)-$P$7/(2*$G$18)*SIN($G$18*J$10))+$I$19*SIN($B$19*PI()*$E33)*(COS($G$19*J$10)-$P$7/(2*$G$19)*SIN($G$19*J$10))+$I$20*SIN($B$20*PI()*$E33)*(COS($G$20*J$10)-$P$7/(2*$G$20)*SIN($G42*J$10))+$I$21*SIN($B$21*PI()*$E33)*(COS($G$21*J$10)-$P$7/(2*$G$21)*SIN($G$21*J$10))+$I$22*SIN($B$22*PI()*$E33)*(COS($G$22*J$10)-$P$7/(2*$G$22)*SIN($G$22*J$10))+$I$23*SIN($B$23*PI()*$E33)*(COS($G$23*J$10)-$P$7/(2*$G$23)*SIN($G$23*J$10))+$I$24*SIN($B$24*PI()*$E33)*(COS($G$24*J$10)-$P$7/(2*$G$24)*SIN($G$24*J$10))+$I$25*SIN($B$25*PI()*$E33)*(COS($G$25*J$10)-$P$7/(2*$G$25)*SIN($G$25*J$10))+$I$26*SIN($B$26*PI()*$E33)*(COS($G$26*J$10)-$P$7/(2*$G$26)*SIN($G$26*J$10))+$I$27*SIN($B$27*PI()*$E33)*(COS($G$27*J$10)-$P$7/(2*$G$27)*SIN($G$27*J$10))+$I$28*SIN($B$28*PI()*$E33)*(COS($G$28*J$10)-$P$7/(2*$G$28)*SIN($G$28*J$10))+$I$29*SIN($B$29*PI()*$E33)*(COS($G$29*J$10)-$P$7/(2*$G$29)*SIN($G$29*J$10))+$I$30*SIN($B$30*PI()*$E33)*(COS($G$30*J$10)-$P$7/(2*$G$30)*SIN($G$30*J$10))+$I$31*SIN($B$31*PI()*$E33)*(COS($G$31*J$10)-$P$7/(2*$G$31)*SIN($G$31*J$10))+$I$32*SIN($B$32*PI()*$E33)*(COS($G$32*J$10)-$P$7/(2*$G$32)*SIN($G$32*J$10))+$I$33*SIN($B$33*PI()*$E33)*(COS($G$33*J$10)-$P$7/(2*$G$33)*SIN($G$33*J$10))+$I$34*SIN($B$34*PI()*$E33)*(COS($G$34*J$10)-$P$7/(2*$G$34)*SIN($G$34*J$10))))</f>
        <v>0.12499999999999915</v>
      </c>
      <c r="K33" s="26">
        <f t="shared" ref="K33:R33" si="92">(2.71818^($P$7*K$10)*($I$11*SIN($B$11*PI()*$E33)*(COS($G$11*K$10)-$P$7/(2*$G$11)*SIN($G$11*K$10))+$I$12*SIN($B$12*PI()*$E33)*(COS($G$12*K$10)-$P$7/(2*$G$12)*SIN($G$12*K$10))+$I$13*SIN($B$13*PI()*$E33)*(COS($G$13*K$10)-$P$7/(2*$G$13)*SIN($G$13*K$10))+$I$14*SIN($B$14*PI()*$E33)*(COS($G$14*K$10)-$P$7/(2*$G$14)*SIN($G$14*K$10))+$I$15*SIN($B$15*PI()*$E33)*(COS($G$15*K$10)-$P$7/(2*$G$15)*SIN($G$15*K$10))+$I$16*SIN($B$16*PI()*$E33)*(COS($G$16*K$10)-$P$7/(2*$G$16)*SIN($G$16*K$10))+$I$17*SIN($B$17*PI()*$E33)*(COS($G$17*K$10)-$P$7/(2*$G$17)*SIN($G$17*K$10))+$I$18*SIN($B$18*PI()*$E33)*(COS($G$18*K$10)-$P$7/(2*$G$18)*SIN($G$18*K$10))+$I$19*SIN($B$19*PI()*$E33)*(COS($G$19*K$10)-$P$7/(2*$G$19)*SIN($G$19*K$10))+$I$20*SIN($B$20*PI()*$E33)*(COS($G$20*K$10)-$P$7/(2*$G$20)*SIN($G42*K$10))+$I$21*SIN($B$21*PI()*$E33)*(COS($G$21*K$10)-$P$7/(2*$G$21)*SIN($G$21*K$10))+$I$22*SIN($B$22*PI()*$E33)*(COS($G$22*K$10)-$P$7/(2*$G$22)*SIN($G$22*K$10))+$I$23*SIN($B$23*PI()*$E33)*(COS($G$23*K$10)-$P$7/(2*$G$23)*SIN($G$23*K$10))+$I$24*SIN($B$24*PI()*$E33)*(COS($G$24*K$10)-$P$7/(2*$G$24)*SIN($G$24*K$10))+$I$25*SIN($B$25*PI()*$E33)*(COS($G$25*K$10)-$P$7/(2*$G$25)*SIN($G$25*K$10))+$I$26*SIN($B$26*PI()*$E33)*(COS($G$26*K$10)-$P$7/(2*$G$26)*SIN($G$26*K$10))+$I$27*SIN($B$27*PI()*$E33)*(COS($G$27*K$10)-$P$7/(2*$G$27)*SIN($G$27*K$10))+$I$28*SIN($B$28*PI()*$E33)*(COS($G$28*K$10)-$P$7/(2*$G$28)*SIN($G$28*K$10))+$I$29*SIN($B$29*PI()*$E33)*(COS($G$29*K$10)-$P$7/(2*$G$29)*SIN($G$29*K$10))+$I$30*SIN($B$30*PI()*$E33)*(COS($G$30*K$10)-$P$7/(2*$G$30)*SIN($G$30*K$10))+$I$31*SIN($B$31*PI()*$E33)*(COS($G$31*K$10)-$P$7/(2*$G$31)*SIN($G$31*K$10))+$I$32*SIN($B$32*PI()*$E33)*(COS($G$32*K$10)-$P$7/(2*$G$32)*SIN($G$32*K$10))+$I$33*SIN($B$33*PI()*$E33)*(COS($G$33*K$10)-$P$7/(2*$G$33)*SIN($G$33*K$10))+$I$34*SIN($B$34*PI()*$E33)*(COS($G$34*K$10)-$P$7/(2*$G$34)*SIN($G$34*K$10))))</f>
        <v>0.12426483250675913</v>
      </c>
      <c r="L33" s="26">
        <f t="shared" si="92"/>
        <v>0.1236309785726408</v>
      </c>
      <c r="M33" s="26">
        <f t="shared" si="92"/>
        <v>-0.23888053958108021</v>
      </c>
      <c r="N33" s="26">
        <f t="shared" si="92"/>
        <v>-0.23834628601841387</v>
      </c>
      <c r="O33" s="26">
        <f t="shared" si="92"/>
        <v>-0.23825487720994798</v>
      </c>
      <c r="P33" s="26">
        <f t="shared" si="92"/>
        <v>0.11461960751431992</v>
      </c>
      <c r="Q33" s="26">
        <f t="shared" si="92"/>
        <v>0.11421045099789461</v>
      </c>
      <c r="R33" s="26">
        <f t="shared" si="92"/>
        <v>0.11361788329288075</v>
      </c>
      <c r="S33" s="26">
        <f t="shared" ref="S33:T33" si="93">(2.71818^($P$7*S$10)*($I$11*SIN($B$11*PI()*$E33)*(COS($G$11*S$10)-$P$7/(2*$G$11)*SIN($G$11*S$10))+$I$12*SIN($B$12*PI()*$E33)*(COS($G$12*S$10)-$P$7/(2*$G$12)*SIN($G$12*S$10))+$I$13*SIN($B$13*PI()*$E33)*(COS($G$13*S$10)-$P$7/(2*$G$13)*SIN($G$13*S$10))+$I$14*SIN($B$14*PI()*$E33)*(COS($G$14*S$10)-$P$7/(2*$G$14)*SIN($G$14*S$10))+$I$15*SIN($B$15*PI()*$E33)*(COS($G$15*S$10)-$P$7/(2*$G$15)*SIN($G$15*S$10))+$I$16*SIN($B$16*PI()*$E33)*(COS($G$16*S$10)-$P$7/(2*$G$16)*SIN($G$16*S$10))+$I$17*SIN($B$17*PI()*$E33)*(COS($G$17*S$10)-$P$7/(2*$G$17)*SIN($G$17*S$10))+$I$18*SIN($B$18*PI()*$E33)*(COS($G$18*S$10)-$P$7/(2*$G$18)*SIN($G$18*S$10))+$I$19*SIN($B$19*PI()*$E33)*(COS($G$19*S$10)-$P$7/(2*$G$19)*SIN($G$19*S$10))+$I$20*SIN($B$20*PI()*$E33)*(COS($G$20*S$10)-$P$7/(2*$G$20)*SIN($G42*S$10))+$I$21*SIN($B$21*PI()*$E33)*(COS($G$21*S$10)-$P$7/(2*$G$21)*SIN($G$21*S$10))+$I$22*SIN($B$22*PI()*$E33)*(COS($G$22*S$10)-$P$7/(2*$G$22)*SIN($G$22*S$10))+$I$23*SIN($B$23*PI()*$E33)*(COS($G$23*S$10)-$P$7/(2*$G$23)*SIN($G$23*S$10))+$I$24*SIN($B$24*PI()*$E33)*(COS($G$24*S$10)-$P$7/(2*$G$24)*SIN($G$24*S$10))+$I$25*SIN($B$25*PI()*$E33)*(COS($G$25*S$10)-$P$7/(2*$G$25)*SIN($G$25*S$10))+$I$26*SIN($B$26*PI()*$E33)*(COS($G$26*S$10)-$P$7/(2*$G$26)*SIN($G$26*S$10))+$I$27*SIN($B$27*PI()*$E33)*(COS($G$27*S$10)-$P$7/(2*$G$27)*SIN($G$27*S$10))+$I$28*SIN($B$28*PI()*$E33)*(COS($G$28*S$10)-$P$7/(2*$G$28)*SIN($G$28*S$10))+$I$29*SIN($B$29*PI()*$E33)*(COS($G$29*S$10)-$P$7/(2*$G$29)*SIN($G$29*S$10))+$I$30*SIN($B$30*PI()*$E33)*(COS($G$30*S$10)-$P$7/(2*$G$30)*SIN($G$30*S$10))+$I$31*SIN($B$31*PI()*$E33)*(COS($G$31*S$10)-$P$7/(2*$G$31)*SIN($G$31*S$10))+$I$32*SIN($B$32*PI()*$E33)*(COS($G$32*S$10)-$P$7/(2*$G$32)*SIN($G$32*S$10))+$I$33*SIN($B$33*PI()*$E33)*(COS($G$33*S$10)-$P$7/(2*$G$33)*SIN($G$33*S$10))+$I$34*SIN($B$34*PI()*$E33)*(COS($G$34*S$10)-$P$7/(2*$G$34)*SIN($G$34*S$10))))</f>
        <v>0.11304702168987339</v>
      </c>
      <c r="T33" s="26">
        <f t="shared" si="93"/>
        <v>0.11279807619265389</v>
      </c>
      <c r="U33" s="26">
        <f t="shared" ref="U33:AM33" si="94">(2.71818^($P$7*U$10)*($I$11*SIN($B$11*PI()*$E33)*(COS($G$11*U$10)-$P$7/(2*$G$11)*SIN($G$11*U$10))+$I$12*SIN($B$12*PI()*$E33)*(COS($G$12*U$10)-$P$7/(2*$G$12)*SIN($G$12*U$10))+$I$13*SIN($B$13*PI()*$E33)*(COS($G$13*U$10)-$P$7/(2*$G$13)*SIN($G$13*U$10))+$I$14*SIN($B$14*PI()*$E33)*(COS($G$14*U$10)-$P$7/(2*$G$14)*SIN($G$14*U$10))+$I$15*SIN($B$15*PI()*$E33)*(COS($G$15*U$10)-$P$7/(2*$G$15)*SIN($G$15*U$10))+$I$16*SIN($B$16*PI()*$E33)*(COS($G$16*U$10)-$P$7/(2*$G$16)*SIN($G$16*U$10))+$I$17*SIN($B$17*PI()*$E33)*(COS($G$17*U$10)-$P$7/(2*$G$17)*SIN($G$17*U$10))+$I$18*SIN($B$18*PI()*$E33)*(COS($G$18*U$10)-$P$7/(2*$G$18)*SIN($G$18*U$10))+$I$19*SIN($B$19*PI()*$E33)*(COS($G$19*U$10)-$P$7/(2*$G$19)*SIN($G$19*U$10))+$I$20*SIN($B$20*PI()*$E33)*(COS($G$20*U$10)-$P$7/(2*$G$20)*SIN($G42*U$10))+$I$21*SIN($B$21*PI()*$E33)*(COS($G$21*U$10)-$P$7/(2*$G$21)*SIN($G$21*U$10))+$I$22*SIN($B$22*PI()*$E33)*(COS($G$22*U$10)-$P$7/(2*$G$22)*SIN($G$22*U$10))+$I$23*SIN($B$23*PI()*$E33)*(COS($G$23*U$10)-$P$7/(2*$G$23)*SIN($G$23*U$10))+$I$24*SIN($B$24*PI()*$E33)*(COS($G$24*U$10)-$P$7/(2*$G$24)*SIN($G$24*U$10))+$I$25*SIN($B$25*PI()*$E33)*(COS($G$25*U$10)-$P$7/(2*$G$25)*SIN($G$25*U$10))+$I$26*SIN($B$26*PI()*$E33)*(COS($G$26*U$10)-$P$7/(2*$G$26)*SIN($G$26*U$10))+$I$27*SIN($B$27*PI()*$E33)*(COS($G$27*U$10)-$P$7/(2*$G$27)*SIN($G$27*U$10))+$I$28*SIN($B$28*PI()*$E33)*(COS($G$28*U$10)-$P$7/(2*$G$28)*SIN($G$28*U$10))+$I$29*SIN($B$29*PI()*$E33)*(COS($G$29*U$10)-$P$7/(2*$G$29)*SIN($G$29*U$10))+$I$30*SIN($B$30*PI()*$E33)*(COS($G$30*U$10)-$P$7/(2*$G$30)*SIN($G$30*U$10))+$I$31*SIN($B$31*PI()*$E33)*(COS($G$31*U$10)-$P$7/(2*$G$31)*SIN($G$31*U$10))+$I$32*SIN($B$32*PI()*$E33)*(COS($G$32*U$10)-$P$7/(2*$G$32)*SIN($G$32*U$10))+$I$33*SIN($B$33*PI()*$E33)*(COS($G$33*U$10)-$P$7/(2*$G$33)*SIN($G$33*U$10))+$I$34*SIN($B$34*PI()*$E33)*(COS($G$34*U$10)-$P$7/(2*$G$34)*SIN($G$34*U$10))))</f>
        <v>-0.21476058541486609</v>
      </c>
      <c r="V33" s="26">
        <f t="shared" si="94"/>
        <v>-0.21663847883713594</v>
      </c>
      <c r="W33" s="26">
        <f t="shared" si="94"/>
        <v>-0.21822492018355863</v>
      </c>
      <c r="X33" s="26">
        <f t="shared" si="94"/>
        <v>0.10374293276543935</v>
      </c>
      <c r="Y33" s="26">
        <f t="shared" si="94"/>
        <v>0.10371807344704249</v>
      </c>
      <c r="Z33" s="26">
        <f t="shared" si="94"/>
        <v>0.10327064184568302</v>
      </c>
      <c r="AA33" s="26">
        <f t="shared" si="94"/>
        <v>0.10283876365013668</v>
      </c>
      <c r="AB33" s="26">
        <f t="shared" si="94"/>
        <v>0.10288524566914059</v>
      </c>
      <c r="AC33" s="26">
        <f t="shared" si="94"/>
        <v>-0.19274032756266291</v>
      </c>
      <c r="AD33" s="26">
        <f t="shared" si="94"/>
        <v>-0.19690217103319549</v>
      </c>
      <c r="AE33" s="26">
        <f t="shared" si="94"/>
        <v>-0.19958608209952267</v>
      </c>
      <c r="AF33" s="26">
        <f t="shared" si="94"/>
        <v>9.3891082203790735E-2</v>
      </c>
      <c r="AG33" s="26">
        <f t="shared" si="94"/>
        <v>9.4189197831339944E-2</v>
      </c>
      <c r="AH33" s="26">
        <f t="shared" si="94"/>
        <v>9.3864355297846189E-2</v>
      </c>
      <c r="AI33" s="26">
        <f t="shared" si="94"/>
        <v>9.3548793899950161E-2</v>
      </c>
      <c r="AJ33" s="26">
        <f t="shared" si="94"/>
        <v>9.3812533016947905E-2</v>
      </c>
      <c r="AK33" s="26">
        <f t="shared" si="94"/>
        <v>-0.17266497725373384</v>
      </c>
      <c r="AL33" s="26">
        <f t="shared" si="94"/>
        <v>-0.17895919548863476</v>
      </c>
      <c r="AM33" s="26">
        <f t="shared" si="94"/>
        <v>-0.18228948101860304</v>
      </c>
      <c r="AN33" s="27">
        <f t="shared" si="11"/>
        <v>-3.3974445380322024E-6</v>
      </c>
    </row>
    <row r="34" spans="2:40" ht="15.75" x14ac:dyDescent="0.3">
      <c r="B34" s="28">
        <v>24</v>
      </c>
      <c r="C34" s="22">
        <f t="shared" si="12"/>
        <v>0.95833333333333337</v>
      </c>
      <c r="D34" s="29">
        <v>6.2499999999998998E-5</v>
      </c>
      <c r="E34" s="24">
        <f t="shared" si="5"/>
        <v>0.95833333333333337</v>
      </c>
      <c r="F34" s="24">
        <f t="shared" si="1"/>
        <v>6.2499999999998994E-2</v>
      </c>
      <c r="G34" s="43">
        <f t="shared" si="6"/>
        <v>1440.3648592069883</v>
      </c>
      <c r="H34" s="8" t="s">
        <v>57</v>
      </c>
      <c r="I34" s="25">
        <f t="shared" si="13"/>
        <v>4.6259292692714879E-16</v>
      </c>
      <c r="J34" s="44">
        <f t="shared" ref="J34" si="95">(2.71818^($P$7*J$10)*($I$11*SIN($B$11*PI()*$E34)*(COS($G$11*J$10)-$P$7/(2*$G$11)*SIN($G$11*J$10))+$I$12*SIN($B$12*PI()*$E34)*(COS($G$12*J$10)-$P$7/(2*$G$12)*SIN($G$12*J$10))+$I$13*SIN($B$13*PI()*$E34)*(COS($G$13*J$10)-$P$7/(2*$G$13)*SIN($G$13*J$10))+$I$14*SIN($B$14*PI()*$E34)*(COS($G$14*J$10)-$P$7/(2*$G$14)*SIN($G$14*J$10))+$I$15*SIN($B$15*PI()*$E34)*(COS($G$15*J$10)-$P$7/(2*$G$15)*SIN($G$15*J$10))+$I$16*SIN($B$16*PI()*$E34)*(COS($G$16*J$10)-$P$7/(2*$G$16)*SIN($G$16*J$10))+$I$17*SIN($B$17*PI()*$E34)*(COS($G$17*J$10)-$P$7/(2*$G$17)*SIN($G$17*J$10))+$I$18*SIN($B$18*PI()*$E34)*(COS($G$18*J$10)-$P$7/(2*$G$18)*SIN($G$18*J$10))+$I$19*SIN($B$19*PI()*$E34)*(COS($G$19*J$10)-$P$7/(2*$G$19)*SIN($G$19*J$10))+$I$20*SIN($B$20*PI()*$E34)*(COS($G$20*J$10)-$P$7/(2*$G$20)*SIN($G43*J$10))+$I$21*SIN($B$21*PI()*$E34)*(COS($G$21*J$10)-$P$7/(2*$G$21)*SIN($G$21*J$10))+$I$22*SIN($B$22*PI()*$E34)*(COS($G$22*J$10)-$P$7/(2*$G$22)*SIN($G$22*J$10))+$I$23*SIN($B$23*PI()*$E34)*(COS($G$23*J$10)-$P$7/(2*$G$23)*SIN($G$23*J$10))+$I$24*SIN($B$24*PI()*$E34)*(COS($G$24*J$10)-$P$7/(2*$G$24)*SIN($G$24*J$10))+$I$25*SIN($B$25*PI()*$E34)*(COS($G$25*J$10)-$P$7/(2*$G$25)*SIN($G$25*J$10))+$I$26*SIN($B$26*PI()*$E34)*(COS($G$26*J$10)-$P$7/(2*$G$26)*SIN($G$26*J$10))+$I$27*SIN($B$27*PI()*$E34)*(COS($G$27*J$10)-$P$7/(2*$G$27)*SIN($G$27*J$10))+$I$28*SIN($B$28*PI()*$E34)*(COS($G$28*J$10)-$P$7/(2*$G$28)*SIN($G$28*J$10))+$I$29*SIN($B$29*PI()*$E34)*(COS($G$29*J$10)-$P$7/(2*$G$29)*SIN($G$29*J$10))+$I$30*SIN($B$30*PI()*$E34)*(COS($G$30*J$10)-$P$7/(2*$G$30)*SIN($G$30*J$10))+$I$31*SIN($B$31*PI()*$E34)*(COS($G$31*J$10)-$P$7/(2*$G$31)*SIN($G$31*J$10))+$I$32*SIN($B$32*PI()*$E34)*(COS($G$32*J$10)-$P$7/(2*$G$32)*SIN($G$32*J$10))+$I$33*SIN($B$33*PI()*$E34)*(COS($G$33*J$10)-$P$7/(2*$G$33)*SIN($G$33*J$10))+$I$34*SIN($B$34*PI()*$E34)*(COS($G$34*J$10)-$P$7/(2*$G$34)*SIN($G$34*J$10))))</f>
        <v>6.2499999999997842E-2</v>
      </c>
      <c r="K34" s="26">
        <f t="shared" ref="K34:R34" si="96">(2.71818^($P$7*K$10)*($I$11*SIN($B$11*PI()*$E34)*(COS($G$11*K$10)-$P$7/(2*$G$11)*SIN($G$11*K$10))+$I$12*SIN($B$12*PI()*$E34)*(COS($G$12*K$10)-$P$7/(2*$G$12)*SIN($G$12*K$10))+$I$13*SIN($B$13*PI()*$E34)*(COS($G$13*K$10)-$P$7/(2*$G$13)*SIN($G$13*K$10))+$I$14*SIN($B$14*PI()*$E34)*(COS($G$14*K$10)-$P$7/(2*$G$14)*SIN($G$14*K$10))+$I$15*SIN($B$15*PI()*$E34)*(COS($G$15*K$10)-$P$7/(2*$G$15)*SIN($G$15*K$10))+$I$16*SIN($B$16*PI()*$E34)*(COS($G$16*K$10)-$P$7/(2*$G$16)*SIN($G$16*K$10))+$I$17*SIN($B$17*PI()*$E34)*(COS($G$17*K$10)-$P$7/(2*$G$17)*SIN($G$17*K$10))+$I$18*SIN($B$18*PI()*$E34)*(COS($G$18*K$10)-$P$7/(2*$G$18)*SIN($G$18*K$10))+$I$19*SIN($B$19*PI()*$E34)*(COS($G$19*K$10)-$P$7/(2*$G$19)*SIN($G$19*K$10))+$I$20*SIN($B$20*PI()*$E34)*(COS($G$20*K$10)-$P$7/(2*$G$20)*SIN($G43*K$10))+$I$21*SIN($B$21*PI()*$E34)*(COS($G$21*K$10)-$P$7/(2*$G$21)*SIN($G$21*K$10))+$I$22*SIN($B$22*PI()*$E34)*(COS($G$22*K$10)-$P$7/(2*$G$22)*SIN($G$22*K$10))+$I$23*SIN($B$23*PI()*$E34)*(COS($G$23*K$10)-$P$7/(2*$G$23)*SIN($G$23*K$10))+$I$24*SIN($B$24*PI()*$E34)*(COS($G$24*K$10)-$P$7/(2*$G$24)*SIN($G$24*K$10))+$I$25*SIN($B$25*PI()*$E34)*(COS($G$25*K$10)-$P$7/(2*$G$25)*SIN($G$25*K$10))+$I$26*SIN($B$26*PI()*$E34)*(COS($G$26*K$10)-$P$7/(2*$G$26)*SIN($G$26*K$10))+$I$27*SIN($B$27*PI()*$E34)*(COS($G$27*K$10)-$P$7/(2*$G$27)*SIN($G$27*K$10))+$I$28*SIN($B$28*PI()*$E34)*(COS($G$28*K$10)-$P$7/(2*$G$28)*SIN($G$28*K$10))+$I$29*SIN($B$29*PI()*$E34)*(COS($G$29*K$10)-$P$7/(2*$G$29)*SIN($G$29*K$10))+$I$30*SIN($B$30*PI()*$E34)*(COS($G$30*K$10)-$P$7/(2*$G$30)*SIN($G$30*K$10))+$I$31*SIN($B$31*PI()*$E34)*(COS($G$31*K$10)-$P$7/(2*$G$31)*SIN($G$31*K$10))+$I$32*SIN($B$32*PI()*$E34)*(COS($G$32*K$10)-$P$7/(2*$G$32)*SIN($G$32*K$10))+$I$33*SIN($B$33*PI()*$E34)*(COS($G$33*K$10)-$P$7/(2*$G$33)*SIN($G$33*K$10))+$I$34*SIN($B$34*PI()*$E34)*(COS($G$34*K$10)-$P$7/(2*$G$34)*SIN($G$34*K$10))))</f>
        <v>6.2122833596889616E-2</v>
      </c>
      <c r="L34" s="26">
        <f t="shared" si="96"/>
        <v>6.1736050838623442E-2</v>
      </c>
      <c r="M34" s="26">
        <f t="shared" si="96"/>
        <v>-0.12006253254192596</v>
      </c>
      <c r="N34" s="26">
        <f t="shared" si="96"/>
        <v>-0.11917350475083789</v>
      </c>
      <c r="O34" s="26">
        <f t="shared" si="96"/>
        <v>-0.11818669225163982</v>
      </c>
      <c r="P34" s="26">
        <f t="shared" si="96"/>
        <v>5.7541860659435333E-2</v>
      </c>
      <c r="Q34" s="26">
        <f t="shared" si="96"/>
        <v>5.7140226182797363E-2</v>
      </c>
      <c r="R34" s="26">
        <f t="shared" si="96"/>
        <v>5.6809482095928093E-2</v>
      </c>
      <c r="S34" s="26">
        <f t="shared" ref="S34:T34" si="97">(2.71818^($P$7*S$10)*($I$11*SIN($B$11*PI()*$E34)*(COS($G$11*S$10)-$P$7/(2*$G$11)*SIN($G$11*S$10))+$I$12*SIN($B$12*PI()*$E34)*(COS($G$12*S$10)-$P$7/(2*$G$12)*SIN($G$12*S$10))+$I$13*SIN($B$13*PI()*$E34)*(COS($G$13*S$10)-$P$7/(2*$G$13)*SIN($G$13*S$10))+$I$14*SIN($B$14*PI()*$E34)*(COS($G$14*S$10)-$P$7/(2*$G$14)*SIN($G$14*S$10))+$I$15*SIN($B$15*PI()*$E34)*(COS($G$15*S$10)-$P$7/(2*$G$15)*SIN($G$15*S$10))+$I$16*SIN($B$16*PI()*$E34)*(COS($G$16*S$10)-$P$7/(2*$G$16)*SIN($G$16*S$10))+$I$17*SIN($B$17*PI()*$E34)*(COS($G$17*S$10)-$P$7/(2*$G$17)*SIN($G$17*S$10))+$I$18*SIN($B$18*PI()*$E34)*(COS($G$18*S$10)-$P$7/(2*$G$18)*SIN($G$18*S$10))+$I$19*SIN($B$19*PI()*$E34)*(COS($G$19*S$10)-$P$7/(2*$G$19)*SIN($G$19*S$10))+$I$20*SIN($B$20*PI()*$E34)*(COS($G$20*S$10)-$P$7/(2*$G$20)*SIN($G43*S$10))+$I$21*SIN($B$21*PI()*$E34)*(COS($G$21*S$10)-$P$7/(2*$G$21)*SIN($G$21*S$10))+$I$22*SIN($B$22*PI()*$E34)*(COS($G$22*S$10)-$P$7/(2*$G$22)*SIN($G$22*S$10))+$I$23*SIN($B$23*PI()*$E34)*(COS($G$23*S$10)-$P$7/(2*$G$23)*SIN($G$23*S$10))+$I$24*SIN($B$24*PI()*$E34)*(COS($G$24*S$10)-$P$7/(2*$G$24)*SIN($G$24*S$10))+$I$25*SIN($B$25*PI()*$E34)*(COS($G$25*S$10)-$P$7/(2*$G$25)*SIN($G$25*S$10))+$I$26*SIN($B$26*PI()*$E34)*(COS($G$26*S$10)-$P$7/(2*$G$26)*SIN($G$26*S$10))+$I$27*SIN($B$27*PI()*$E34)*(COS($G$27*S$10)-$P$7/(2*$G$27)*SIN($G$27*S$10))+$I$28*SIN($B$28*PI()*$E34)*(COS($G$28*S$10)-$P$7/(2*$G$28)*SIN($G$28*S$10))+$I$29*SIN($B$29*PI()*$E34)*(COS($G$29*S$10)-$P$7/(2*$G$29)*SIN($G$29*S$10))+$I$30*SIN($B$30*PI()*$E34)*(COS($G$30*S$10)-$P$7/(2*$G$30)*SIN($G$30*S$10))+$I$31*SIN($B$31*PI()*$E34)*(COS($G$31*S$10)-$P$7/(2*$G$31)*SIN($G$31*S$10))+$I$32*SIN($B$32*PI()*$E34)*(COS($G$32*S$10)-$P$7/(2*$G$32)*SIN($G$32*S$10))+$I$33*SIN($B$33*PI()*$E34)*(COS($G$33*S$10)-$P$7/(2*$G$33)*SIN($G$33*S$10))+$I$34*SIN($B$34*PI()*$E34)*(COS($G$34*S$10)-$P$7/(2*$G$34)*SIN($G$34*S$10))))</f>
        <v>5.6482124775703885E-2</v>
      </c>
      <c r="T34" s="26">
        <f t="shared" si="97"/>
        <v>5.6053213746044619E-2</v>
      </c>
      <c r="U34" s="26">
        <f t="shared" ref="U34:AM34" si="98">(2.71818^($P$7*U$10)*($I$11*SIN($B$11*PI()*$E34)*(COS($G$11*U$10)-$P$7/(2*$G$11)*SIN($G$11*U$10))+$I$12*SIN($B$12*PI()*$E34)*(COS($G$12*U$10)-$P$7/(2*$G$12)*SIN($G$12*U$10))+$I$13*SIN($B$13*PI()*$E34)*(COS($G$13*U$10)-$P$7/(2*$G$13)*SIN($G$13*U$10))+$I$14*SIN($B$14*PI()*$E34)*(COS($G$14*U$10)-$P$7/(2*$G$14)*SIN($G$14*U$10))+$I$15*SIN($B$15*PI()*$E34)*(COS($G$15*U$10)-$P$7/(2*$G$15)*SIN($G$15*U$10))+$I$16*SIN($B$16*PI()*$E34)*(COS($G$16*U$10)-$P$7/(2*$G$16)*SIN($G$16*U$10))+$I$17*SIN($B$17*PI()*$E34)*(COS($G$17*U$10)-$P$7/(2*$G$17)*SIN($G$17*U$10))+$I$18*SIN($B$18*PI()*$E34)*(COS($G$18*U$10)-$P$7/(2*$G$18)*SIN($G$18*U$10))+$I$19*SIN($B$19*PI()*$E34)*(COS($G$19*U$10)-$P$7/(2*$G$19)*SIN($G$19*U$10))+$I$20*SIN($B$20*PI()*$E34)*(COS($G$20*U$10)-$P$7/(2*$G$20)*SIN($G43*U$10))+$I$21*SIN($B$21*PI()*$E34)*(COS($G$21*U$10)-$P$7/(2*$G$21)*SIN($G$21*U$10))+$I$22*SIN($B$22*PI()*$E34)*(COS($G$22*U$10)-$P$7/(2*$G$22)*SIN($G$22*U$10))+$I$23*SIN($B$23*PI()*$E34)*(COS($G$23*U$10)-$P$7/(2*$G$23)*SIN($G$23*U$10))+$I$24*SIN($B$24*PI()*$E34)*(COS($G$24*U$10)-$P$7/(2*$G$24)*SIN($G$24*U$10))+$I$25*SIN($B$25*PI()*$E34)*(COS($G$25*U$10)-$P$7/(2*$G$25)*SIN($G$25*U$10))+$I$26*SIN($B$26*PI()*$E34)*(COS($G$26*U$10)-$P$7/(2*$G$26)*SIN($G$26*U$10))+$I$27*SIN($B$27*PI()*$E34)*(COS($G$27*U$10)-$P$7/(2*$G$27)*SIN($G$27*U$10))+$I$28*SIN($B$28*PI()*$E34)*(COS($G$28*U$10)-$P$7/(2*$G$28)*SIN($G$28*U$10))+$I$29*SIN($B$29*PI()*$E34)*(COS($G$29*U$10)-$P$7/(2*$G$29)*SIN($G$29*U$10))+$I$30*SIN($B$30*PI()*$E34)*(COS($G$30*U$10)-$P$7/(2*$G$30)*SIN($G$30*U$10))+$I$31*SIN($B$31*PI()*$E34)*(COS($G$31*U$10)-$P$7/(2*$G$31)*SIN($G$31*U$10))+$I$32*SIN($B$32*PI()*$E34)*(COS($G$32*U$10)-$P$7/(2*$G$32)*SIN($G$32*U$10))+$I$33*SIN($B$33*PI()*$E34)*(COS($G$33*U$10)-$P$7/(2*$G$33)*SIN($G$33*U$10))+$I$34*SIN($B$34*PI()*$E34)*(COS($G$34*U$10)-$P$7/(2*$G$34)*SIN($G$34*U$10))))</f>
        <v>-0.10960751919005463</v>
      </c>
      <c r="V34" s="26">
        <f t="shared" si="98"/>
        <v>-0.10832309721807759</v>
      </c>
      <c r="W34" s="26">
        <f t="shared" si="98"/>
        <v>-0.1070608249767447</v>
      </c>
      <c r="X34" s="26">
        <f t="shared" si="98"/>
        <v>5.2372261349531588E-2</v>
      </c>
      <c r="Y34" s="26">
        <f t="shared" si="98"/>
        <v>5.1922501730185464E-2</v>
      </c>
      <c r="Z34" s="26">
        <f t="shared" si="98"/>
        <v>5.163669057777525E-2</v>
      </c>
      <c r="AA34" s="26">
        <f t="shared" si="98"/>
        <v>5.1353974678125656E-2</v>
      </c>
      <c r="AB34" s="26">
        <f t="shared" si="98"/>
        <v>5.0903072676930838E-2</v>
      </c>
      <c r="AC34" s="26">
        <f t="shared" si="98"/>
        <v>-0.10009376583501231</v>
      </c>
      <c r="AD34" s="26">
        <f t="shared" si="98"/>
        <v>-9.8461092334003311E-2</v>
      </c>
      <c r="AE34" s="26">
        <f t="shared" si="98"/>
        <v>-9.7036049542438566E-2</v>
      </c>
      <c r="AF34" s="26">
        <f t="shared" si="98"/>
        <v>4.7667176917442294E-2</v>
      </c>
      <c r="AG34" s="26">
        <f t="shared" si="98"/>
        <v>4.7180328905643158E-2</v>
      </c>
      <c r="AH34" s="26">
        <f t="shared" si="98"/>
        <v>4.693454016314097E-2</v>
      </c>
      <c r="AI34" s="26">
        <f t="shared" si="98"/>
        <v>4.6692109066406438E-2</v>
      </c>
      <c r="AJ34" s="26">
        <f t="shared" si="98"/>
        <v>4.623702175967169E-2</v>
      </c>
      <c r="AK34" s="26">
        <f t="shared" si="98"/>
        <v>-9.1422684139487911E-2</v>
      </c>
      <c r="AL34" s="26">
        <f t="shared" si="98"/>
        <v>-8.9497237522577877E-2</v>
      </c>
      <c r="AM34" s="26">
        <f t="shared" si="98"/>
        <v>-8.8002474015806478E-2</v>
      </c>
      <c r="AN34" s="27">
        <f t="shared" si="11"/>
        <v>4.6259292692714884E-19</v>
      </c>
    </row>
    <row r="35" spans="2:40" x14ac:dyDescent="0.2">
      <c r="B35" s="21">
        <v>25</v>
      </c>
      <c r="C35" s="22">
        <f>(B35-1)*$D$7/24</f>
        <v>1</v>
      </c>
      <c r="D35" s="23">
        <v>1.1749999996417399E-10</v>
      </c>
      <c r="E35" s="24">
        <f t="shared" si="5"/>
        <v>1</v>
      </c>
      <c r="F35" s="24">
        <f t="shared" si="1"/>
        <v>1.1749999996417399E-7</v>
      </c>
      <c r="G35" s="43" t="s">
        <v>68</v>
      </c>
      <c r="H35" s="8" t="s">
        <v>16</v>
      </c>
      <c r="I35" s="8" t="s">
        <v>16</v>
      </c>
      <c r="J35" s="44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 t="s">
        <v>17</v>
      </c>
    </row>
    <row r="36" spans="2:40" ht="15.75" x14ac:dyDescent="0.3">
      <c r="B36" t="s">
        <v>3</v>
      </c>
      <c r="C36" s="35" t="s">
        <v>58</v>
      </c>
      <c r="D36" s="36">
        <f>MAX(D11:D35)</f>
        <v>1E-3</v>
      </c>
      <c r="E36" s="37"/>
      <c r="F36" s="38"/>
      <c r="G36" s="38"/>
    </row>
    <row r="37" spans="2:40" x14ac:dyDescent="0.2">
      <c r="B37" t="s">
        <v>3</v>
      </c>
      <c r="P37" t="s">
        <v>77</v>
      </c>
      <c r="Q37" t="s">
        <v>78</v>
      </c>
      <c r="R37" s="61">
        <f>J10</f>
        <v>0</v>
      </c>
      <c r="S37" s="61">
        <f>R10</f>
        <v>0.10457406357574048</v>
      </c>
      <c r="T37" s="61">
        <f>Z10</f>
        <v>0.20914812715148096</v>
      </c>
      <c r="U37" s="61">
        <f>AH10</f>
        <v>0.31372219072722146</v>
      </c>
    </row>
    <row r="38" spans="2:40" x14ac:dyDescent="0.2">
      <c r="Q38" t="s">
        <v>79</v>
      </c>
      <c r="R38" s="62">
        <f>J19</f>
        <v>1.0000000000000013</v>
      </c>
      <c r="S38" s="62">
        <f>R19</f>
        <v>0.90859490880296379</v>
      </c>
      <c r="T38" s="62">
        <f>Z19</f>
        <v>0.82490036808786282</v>
      </c>
      <c r="U38" s="62">
        <f>AH19</f>
        <v>0.74833924294397436</v>
      </c>
    </row>
    <row r="56" spans="40:40" x14ac:dyDescent="0.2">
      <c r="AN56" t="s">
        <v>59</v>
      </c>
    </row>
  </sheetData>
  <mergeCells count="7">
    <mergeCell ref="H10:I10"/>
    <mergeCell ref="B3:M3"/>
    <mergeCell ref="B4:H4"/>
    <mergeCell ref="I4:M4"/>
    <mergeCell ref="C9:D9"/>
    <mergeCell ref="E9:F9"/>
    <mergeCell ref="H9:I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5:C35"/>
  <sheetViews>
    <sheetView showGridLines="0" tabSelected="1" zoomScale="80" zoomScaleNormal="80" workbookViewId="0">
      <selection activeCell="C3" sqref="C3"/>
    </sheetView>
  </sheetViews>
  <sheetFormatPr baseColWidth="10" defaultRowHeight="18" x14ac:dyDescent="0.25"/>
  <cols>
    <col min="2" max="2" width="88.5" customWidth="1"/>
    <col min="3" max="3" width="7.1640625" style="253" customWidth="1"/>
    <col min="4" max="16384" width="12" style="253"/>
  </cols>
  <sheetData>
    <row r="5" spans="1:3" customFormat="1" ht="23.25" x14ac:dyDescent="0.35">
      <c r="B5" s="252" t="s">
        <v>156</v>
      </c>
      <c r="C5" s="253"/>
    </row>
    <row r="6" spans="1:3" customFormat="1" x14ac:dyDescent="0.25">
      <c r="B6" s="255" t="s">
        <v>151</v>
      </c>
      <c r="C6" s="253"/>
    </row>
    <row r="7" spans="1:3" customFormat="1" x14ac:dyDescent="0.25">
      <c r="B7" s="255"/>
      <c r="C7" s="253"/>
    </row>
    <row r="8" spans="1:3" customFormat="1" x14ac:dyDescent="0.25">
      <c r="B8" s="257" t="s">
        <v>157</v>
      </c>
      <c r="C8" s="253"/>
    </row>
    <row r="9" spans="1:3" customFormat="1" x14ac:dyDescent="0.25">
      <c r="B9" s="255"/>
      <c r="C9" s="253"/>
    </row>
    <row r="10" spans="1:3" customFormat="1" ht="19.5" x14ac:dyDescent="0.3">
      <c r="A10" s="271" t="s">
        <v>155</v>
      </c>
      <c r="B10" s="271"/>
      <c r="C10" s="271"/>
    </row>
    <row r="11" spans="1:3" customFormat="1" ht="19.5" x14ac:dyDescent="0.3">
      <c r="A11" s="271" t="s">
        <v>152</v>
      </c>
      <c r="B11" s="271"/>
      <c r="C11" s="271"/>
    </row>
    <row r="12" spans="1:3" customFormat="1" x14ac:dyDescent="0.25">
      <c r="B12" s="256" t="s">
        <v>150</v>
      </c>
      <c r="C12" s="253"/>
    </row>
    <row r="13" spans="1:3" customFormat="1" x14ac:dyDescent="0.25">
      <c r="B13" s="254"/>
      <c r="C13" s="253"/>
    </row>
    <row r="14" spans="1:3" customFormat="1" x14ac:dyDescent="0.25">
      <c r="B14" s="254"/>
      <c r="C14" s="253"/>
    </row>
    <row r="15" spans="1:3" customFormat="1" x14ac:dyDescent="0.25">
      <c r="B15" s="254"/>
      <c r="C15" s="253"/>
    </row>
    <row r="16" spans="1:3" customFormat="1" x14ac:dyDescent="0.25">
      <c r="B16" s="254"/>
      <c r="C16" s="253"/>
    </row>
    <row r="17" spans="2:3" customFormat="1" x14ac:dyDescent="0.25">
      <c r="B17" s="254"/>
      <c r="C17" s="253"/>
    </row>
    <row r="18" spans="2:3" customFormat="1" x14ac:dyDescent="0.25">
      <c r="B18" s="254"/>
      <c r="C18" s="253"/>
    </row>
    <row r="19" spans="2:3" customFormat="1" x14ac:dyDescent="0.25">
      <c r="B19" s="254"/>
      <c r="C19" s="253"/>
    </row>
    <row r="20" spans="2:3" customFormat="1" x14ac:dyDescent="0.25">
      <c r="B20" s="254"/>
      <c r="C20" s="253"/>
    </row>
    <row r="21" spans="2:3" customFormat="1" x14ac:dyDescent="0.25">
      <c r="B21" s="254"/>
      <c r="C21" s="253"/>
    </row>
    <row r="22" spans="2:3" customFormat="1" x14ac:dyDescent="0.25">
      <c r="B22" s="254"/>
      <c r="C22" s="253"/>
    </row>
    <row r="23" spans="2:3" customFormat="1" x14ac:dyDescent="0.25">
      <c r="B23" s="254"/>
      <c r="C23" s="253"/>
    </row>
    <row r="24" spans="2:3" customFormat="1" x14ac:dyDescent="0.25">
      <c r="B24" s="254"/>
      <c r="C24" s="253"/>
    </row>
    <row r="25" spans="2:3" customFormat="1" x14ac:dyDescent="0.25">
      <c r="B25" s="254"/>
      <c r="C25" s="253"/>
    </row>
    <row r="26" spans="2:3" customFormat="1" x14ac:dyDescent="0.25">
      <c r="B26" s="254"/>
      <c r="C26" s="253"/>
    </row>
    <row r="27" spans="2:3" customFormat="1" x14ac:dyDescent="0.25">
      <c r="B27" s="254"/>
      <c r="C27" s="253"/>
    </row>
    <row r="29" spans="2:3" x14ac:dyDescent="0.25">
      <c r="B29" s="259" t="s">
        <v>159</v>
      </c>
      <c r="C29" s="253" t="s">
        <v>158</v>
      </c>
    </row>
    <row r="30" spans="2:3" x14ac:dyDescent="0.25">
      <c r="B30" s="259" t="s">
        <v>160</v>
      </c>
    </row>
    <row r="31" spans="2:3" x14ac:dyDescent="0.25">
      <c r="B31" s="259" t="s">
        <v>162</v>
      </c>
    </row>
    <row r="32" spans="2:3" x14ac:dyDescent="0.25">
      <c r="B32" s="259" t="s">
        <v>161</v>
      </c>
    </row>
    <row r="33" spans="2:2" x14ac:dyDescent="0.25">
      <c r="B33" s="258"/>
    </row>
    <row r="34" spans="2:2" x14ac:dyDescent="0.25">
      <c r="B34" s="255" t="s">
        <v>154</v>
      </c>
    </row>
    <row r="35" spans="2:2" x14ac:dyDescent="0.25">
      <c r="B35" s="256" t="s">
        <v>153</v>
      </c>
    </row>
  </sheetData>
  <sheetProtection password="CECE" sheet="1" objects="1" scenarios="1"/>
  <mergeCells count="2">
    <mergeCell ref="A10:C10"/>
    <mergeCell ref="A11:C11"/>
  </mergeCells>
  <hyperlinks>
    <hyperlink ref="B12" r:id="rId1"/>
    <hyperlink ref="B35" r:id="rId2"/>
  </hyperlinks>
  <pageMargins left="0.9055118110236221" right="0.51181102362204722" top="0.78740157480314965" bottom="0.78740157480314965" header="0.31496062992125984" footer="0.31496062992125984"/>
  <pageSetup paperSize="9" orientation="portrait" r:id="rId3"/>
  <headerFooter>
    <oddFooter>&amp;L&amp;8&amp;F / &amp;A
https://www.jbladt.de/ &amp;C
&amp;R&amp;8(C) Bladt: 23.02.2018
changed: 23.03.2018
printed: &amp;D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485"/>
  </sheetPr>
  <dimension ref="A1:AO61"/>
  <sheetViews>
    <sheetView showGridLines="0" showRowColHeaders="0" zoomScale="120" zoomScaleNormal="120" workbookViewId="0">
      <selection activeCell="S7" sqref="S7"/>
    </sheetView>
  </sheetViews>
  <sheetFormatPr baseColWidth="10" defaultRowHeight="12.75" x14ac:dyDescent="0.2"/>
  <cols>
    <col min="1" max="1" width="7" customWidth="1"/>
    <col min="2" max="2" width="7.1640625" customWidth="1"/>
    <col min="3" max="3" width="10.33203125" customWidth="1"/>
    <col min="4" max="4" width="10.1640625" customWidth="1"/>
    <col min="5" max="5" width="10" customWidth="1"/>
    <col min="6" max="7" width="10.83203125" customWidth="1"/>
    <col min="8" max="8" width="10" customWidth="1"/>
    <col min="9" max="9" width="11.1640625" customWidth="1"/>
    <col min="10" max="10" width="14.83203125" customWidth="1"/>
    <col min="11" max="11" width="12.1640625" customWidth="1"/>
    <col min="12" max="13" width="12.6640625" customWidth="1"/>
    <col min="14" max="15" width="13.1640625" customWidth="1"/>
    <col min="16" max="16" width="12.6640625" customWidth="1"/>
    <col min="17" max="39" width="13" customWidth="1"/>
    <col min="40" max="40" width="11.1640625" customWidth="1"/>
  </cols>
  <sheetData>
    <row r="1" spans="1:41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89" t="s">
        <v>144</v>
      </c>
      <c r="O1" s="272"/>
      <c r="P1" s="2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89" t="s">
        <v>142</v>
      </c>
      <c r="O2" s="272"/>
      <c r="P2" s="2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89" t="s">
        <v>143</v>
      </c>
      <c r="O3" s="272"/>
      <c r="P3" s="2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1" ht="15.75" x14ac:dyDescent="0.25">
      <c r="A4" s="72"/>
      <c r="B4" s="262" t="s">
        <v>146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75"/>
      <c r="O4" s="275"/>
      <c r="P4" s="237" t="s">
        <v>0</v>
      </c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41" ht="21.75" customHeight="1" x14ac:dyDescent="0.2">
      <c r="A5" s="72"/>
      <c r="B5" s="276" t="s">
        <v>19</v>
      </c>
      <c r="C5" s="276"/>
      <c r="D5" s="276"/>
      <c r="E5" s="276"/>
      <c r="F5" s="276"/>
      <c r="G5" s="276"/>
      <c r="H5" s="276"/>
      <c r="I5" s="276" t="s">
        <v>20</v>
      </c>
      <c r="J5" s="277"/>
      <c r="K5" s="277"/>
      <c r="L5" s="277"/>
      <c r="M5" s="277"/>
      <c r="N5" s="72"/>
      <c r="O5" s="72" t="s">
        <v>69</v>
      </c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</row>
    <row r="6" spans="1:41" ht="15.75" x14ac:dyDescent="0.3">
      <c r="A6" s="72"/>
      <c r="B6" s="73" t="s">
        <v>21</v>
      </c>
      <c r="C6" s="73" t="s">
        <v>22</v>
      </c>
      <c r="D6" s="73" t="s">
        <v>63</v>
      </c>
      <c r="E6" s="73" t="s">
        <v>64</v>
      </c>
      <c r="F6" s="73" t="s">
        <v>60</v>
      </c>
      <c r="G6" s="73" t="s">
        <v>71</v>
      </c>
      <c r="H6" s="73" t="s">
        <v>61</v>
      </c>
      <c r="I6" s="74" t="s">
        <v>1</v>
      </c>
      <c r="J6" s="73" t="s">
        <v>23</v>
      </c>
      <c r="K6" s="210" t="s">
        <v>121</v>
      </c>
      <c r="L6" s="216" t="s">
        <v>128</v>
      </c>
      <c r="M6" s="75" t="s">
        <v>25</v>
      </c>
      <c r="N6" s="73" t="s">
        <v>115</v>
      </c>
      <c r="O6" s="73" t="s">
        <v>116</v>
      </c>
      <c r="P6" s="76" t="s">
        <v>126</v>
      </c>
      <c r="Q6" s="77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</row>
    <row r="7" spans="1:41" ht="15.75" x14ac:dyDescent="0.3">
      <c r="A7" s="72"/>
      <c r="B7" s="75" t="s">
        <v>4</v>
      </c>
      <c r="C7" s="75" t="s">
        <v>4</v>
      </c>
      <c r="D7" s="73" t="s">
        <v>5</v>
      </c>
      <c r="E7" s="73" t="s">
        <v>86</v>
      </c>
      <c r="F7" s="73" t="s">
        <v>6</v>
      </c>
      <c r="G7" s="73" t="s">
        <v>72</v>
      </c>
      <c r="H7" s="73" t="s">
        <v>26</v>
      </c>
      <c r="I7" s="75" t="s">
        <v>85</v>
      </c>
      <c r="J7" s="73" t="s">
        <v>62</v>
      </c>
      <c r="K7" s="210" t="s">
        <v>122</v>
      </c>
      <c r="L7" s="216" t="s">
        <v>124</v>
      </c>
      <c r="M7" s="73" t="s">
        <v>123</v>
      </c>
      <c r="N7" s="75" t="s">
        <v>85</v>
      </c>
      <c r="O7" s="78" t="s">
        <v>120</v>
      </c>
      <c r="P7" s="75"/>
      <c r="Q7" s="79"/>
      <c r="R7" s="72"/>
      <c r="S7" s="72" t="s">
        <v>3</v>
      </c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</row>
    <row r="8" spans="1:41" x14ac:dyDescent="0.2">
      <c r="A8" s="72"/>
      <c r="B8" s="80">
        <v>24</v>
      </c>
      <c r="C8" s="80">
        <v>8</v>
      </c>
      <c r="D8" s="10">
        <v>1</v>
      </c>
      <c r="E8" s="11">
        <v>7850</v>
      </c>
      <c r="F8" s="145">
        <f>D38</f>
        <v>1E-3</v>
      </c>
      <c r="G8" s="221">
        <f>D38</f>
        <v>1E-3</v>
      </c>
      <c r="H8" s="219">
        <f>F8^2*PI()/4</f>
        <v>7.8539816339744823E-7</v>
      </c>
      <c r="I8" s="11">
        <v>1000</v>
      </c>
      <c r="J8" s="83">
        <f>$I$8/$H$8</f>
        <v>1273239544.7351627</v>
      </c>
      <c r="K8" s="212">
        <f>(PI()^2/O8)^0.5</f>
        <v>1265.2318140287446</v>
      </c>
      <c r="L8" s="217">
        <f>(ABS($P$8^2-PI()^2/($O$8)))^0.5</f>
        <v>1262.6300518625585</v>
      </c>
      <c r="M8" s="144">
        <f>2*PI()/L8/$C$8</f>
        <v>6.2203347864156608E-4</v>
      </c>
      <c r="N8" s="214">
        <v>1E-3</v>
      </c>
      <c r="O8" s="83">
        <f>E8*D8^2/J8</f>
        <v>6.1653755826699692E-6</v>
      </c>
      <c r="P8" s="84">
        <f>-N8/(2*O8)</f>
        <v>-81.098060174214183</v>
      </c>
      <c r="Q8" s="85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</row>
    <row r="9" spans="1:41" ht="13.5" x14ac:dyDescent="0.25">
      <c r="A9" s="72"/>
      <c r="B9" s="86"/>
      <c r="C9" s="86"/>
      <c r="D9" s="227" t="s">
        <v>7</v>
      </c>
      <c r="E9" s="228" t="s">
        <v>8</v>
      </c>
      <c r="F9" s="228" t="s">
        <v>9</v>
      </c>
      <c r="G9" s="220"/>
      <c r="H9" s="87" t="s">
        <v>99</v>
      </c>
      <c r="I9" s="228" t="s">
        <v>9</v>
      </c>
      <c r="J9" s="156">
        <f>I8/(PI()*10^6*F8^2/4)</f>
        <v>1273.239544735163</v>
      </c>
      <c r="K9" s="213" t="s">
        <v>91</v>
      </c>
      <c r="L9" s="218" t="s">
        <v>98</v>
      </c>
      <c r="M9" s="88"/>
      <c r="N9" s="229" t="s">
        <v>9</v>
      </c>
      <c r="O9" s="89"/>
      <c r="P9" s="89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</row>
    <row r="10" spans="1:41" x14ac:dyDescent="0.2">
      <c r="A10" s="72"/>
      <c r="B10" s="90"/>
      <c r="C10" s="90"/>
      <c r="D10" s="91"/>
      <c r="E10" s="92"/>
      <c r="F10" s="92"/>
      <c r="G10" s="93" t="s">
        <v>59</v>
      </c>
      <c r="H10" s="94"/>
      <c r="I10" s="92"/>
      <c r="J10" s="95"/>
      <c r="K10" s="95"/>
      <c r="L10" s="96"/>
      <c r="M10" s="96"/>
      <c r="N10" s="79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</row>
    <row r="11" spans="1:41" ht="30.75" customHeight="1" x14ac:dyDescent="0.2">
      <c r="A11" s="72"/>
      <c r="B11" s="97" t="s">
        <v>10</v>
      </c>
      <c r="C11" s="278" t="s">
        <v>11</v>
      </c>
      <c r="D11" s="279"/>
      <c r="E11" s="278" t="s">
        <v>12</v>
      </c>
      <c r="F11" s="280"/>
      <c r="G11" s="98" t="s">
        <v>67</v>
      </c>
      <c r="H11" s="281" t="s">
        <v>13</v>
      </c>
      <c r="I11" s="282"/>
      <c r="J11" s="99">
        <v>1</v>
      </c>
      <c r="K11" s="99">
        <v>2</v>
      </c>
      <c r="L11" s="99">
        <v>3</v>
      </c>
      <c r="M11" s="99">
        <v>4</v>
      </c>
      <c r="N11" s="100">
        <v>5</v>
      </c>
      <c r="O11" s="99">
        <v>6</v>
      </c>
      <c r="P11" s="99">
        <v>7</v>
      </c>
      <c r="Q11" s="99">
        <v>8</v>
      </c>
      <c r="R11" s="99">
        <v>9</v>
      </c>
      <c r="S11" s="101">
        <v>10</v>
      </c>
      <c r="T11" s="101">
        <v>11</v>
      </c>
      <c r="U11" s="101">
        <v>12</v>
      </c>
      <c r="V11" s="101">
        <v>13</v>
      </c>
      <c r="W11" s="101">
        <v>14</v>
      </c>
      <c r="X11" s="101">
        <v>15</v>
      </c>
      <c r="Y11" s="101">
        <v>16</v>
      </c>
      <c r="Z11" s="101">
        <v>17</v>
      </c>
      <c r="AA11" s="101">
        <v>18</v>
      </c>
      <c r="AB11" s="102">
        <v>19</v>
      </c>
      <c r="AC11" s="102">
        <v>20</v>
      </c>
      <c r="AD11" s="102">
        <v>21</v>
      </c>
      <c r="AE11" s="102">
        <v>22</v>
      </c>
      <c r="AF11" s="102">
        <v>23</v>
      </c>
      <c r="AG11" s="102">
        <v>24</v>
      </c>
      <c r="AH11" s="102">
        <v>25</v>
      </c>
      <c r="AI11" s="102">
        <v>26</v>
      </c>
      <c r="AJ11" s="102">
        <v>27</v>
      </c>
      <c r="AK11" s="103">
        <v>28</v>
      </c>
      <c r="AL11" s="103">
        <v>29</v>
      </c>
      <c r="AM11" s="103">
        <v>30</v>
      </c>
      <c r="AN11" s="104" t="s">
        <v>14</v>
      </c>
      <c r="AO11" s="1"/>
    </row>
    <row r="12" spans="1:41" ht="15.75" x14ac:dyDescent="0.3">
      <c r="A12" s="72"/>
      <c r="B12" s="105" t="s">
        <v>15</v>
      </c>
      <c r="C12" s="105" t="s">
        <v>29</v>
      </c>
      <c r="D12" s="226" t="s">
        <v>130</v>
      </c>
      <c r="E12" s="73" t="s">
        <v>76</v>
      </c>
      <c r="F12" s="161" t="s">
        <v>31</v>
      </c>
      <c r="G12" s="98" t="s">
        <v>75</v>
      </c>
      <c r="H12" s="273" t="s">
        <v>32</v>
      </c>
      <c r="I12" s="274"/>
      <c r="J12" s="235">
        <f>(J$11-1)*$M$8</f>
        <v>0</v>
      </c>
      <c r="K12" s="235">
        <f t="shared" ref="K12:AM12" si="0">(K$11-1)*$M$8</f>
        <v>6.2203347864156608E-4</v>
      </c>
      <c r="L12" s="235">
        <f t="shared" si="0"/>
        <v>1.2440669572831322E-3</v>
      </c>
      <c r="M12" s="235">
        <f t="shared" si="0"/>
        <v>1.8661004359246981E-3</v>
      </c>
      <c r="N12" s="235">
        <f t="shared" si="0"/>
        <v>2.4881339145662643E-3</v>
      </c>
      <c r="O12" s="235">
        <f t="shared" si="0"/>
        <v>3.1101673932078305E-3</v>
      </c>
      <c r="P12" s="235">
        <f t="shared" si="0"/>
        <v>3.7322008718493963E-3</v>
      </c>
      <c r="Q12" s="235">
        <f t="shared" si="0"/>
        <v>4.3542343504909629E-3</v>
      </c>
      <c r="R12" s="235">
        <f t="shared" si="0"/>
        <v>4.9762678291325286E-3</v>
      </c>
      <c r="S12" s="235">
        <f t="shared" si="0"/>
        <v>5.5983013077740944E-3</v>
      </c>
      <c r="T12" s="235">
        <f t="shared" si="0"/>
        <v>6.220334786415661E-3</v>
      </c>
      <c r="U12" s="235">
        <f t="shared" si="0"/>
        <v>6.8423682650572267E-3</v>
      </c>
      <c r="V12" s="235">
        <f t="shared" si="0"/>
        <v>7.4644017436987925E-3</v>
      </c>
      <c r="W12" s="235">
        <f t="shared" si="0"/>
        <v>8.0864352223403591E-3</v>
      </c>
      <c r="X12" s="235">
        <f t="shared" si="0"/>
        <v>8.7084687009819257E-3</v>
      </c>
      <c r="Y12" s="235">
        <f t="shared" si="0"/>
        <v>9.3305021796234906E-3</v>
      </c>
      <c r="Z12" s="235">
        <f t="shared" si="0"/>
        <v>9.9525356582650572E-3</v>
      </c>
      <c r="AA12" s="235">
        <f t="shared" si="0"/>
        <v>1.0574569136906624E-2</v>
      </c>
      <c r="AB12" s="235">
        <f t="shared" si="0"/>
        <v>1.1196602615548189E-2</v>
      </c>
      <c r="AC12" s="235">
        <f t="shared" si="0"/>
        <v>1.1818636094189755E-2</v>
      </c>
      <c r="AD12" s="235">
        <f t="shared" si="0"/>
        <v>1.2440669572831322E-2</v>
      </c>
      <c r="AE12" s="235">
        <f t="shared" si="0"/>
        <v>1.3062703051472887E-2</v>
      </c>
      <c r="AF12" s="235">
        <f t="shared" si="0"/>
        <v>1.3684736530114453E-2</v>
      </c>
      <c r="AG12" s="235">
        <f t="shared" si="0"/>
        <v>1.430677000875602E-2</v>
      </c>
      <c r="AH12" s="235">
        <f t="shared" si="0"/>
        <v>1.4928803487397585E-2</v>
      </c>
      <c r="AI12" s="235">
        <f t="shared" si="0"/>
        <v>1.5550836966039152E-2</v>
      </c>
      <c r="AJ12" s="235">
        <f t="shared" si="0"/>
        <v>1.6172870444680718E-2</v>
      </c>
      <c r="AK12" s="235">
        <f t="shared" si="0"/>
        <v>1.6794903923322283E-2</v>
      </c>
      <c r="AL12" s="235">
        <f t="shared" si="0"/>
        <v>1.7416937401963851E-2</v>
      </c>
      <c r="AM12" s="235">
        <f t="shared" si="0"/>
        <v>1.8038970880605416E-2</v>
      </c>
      <c r="AN12" s="106" t="s">
        <v>33</v>
      </c>
    </row>
    <row r="13" spans="1:41" ht="15.75" x14ac:dyDescent="0.3">
      <c r="A13" s="72"/>
      <c r="B13" s="107">
        <v>1</v>
      </c>
      <c r="C13" s="130">
        <f>(B13-1)*$D$8/25</f>
        <v>0</v>
      </c>
      <c r="D13" s="232">
        <v>0</v>
      </c>
      <c r="E13" s="109">
        <f>$C13/$D$8</f>
        <v>0</v>
      </c>
      <c r="F13" s="231">
        <f>$D13/$G$8</f>
        <v>0</v>
      </c>
      <c r="G13" s="200">
        <f>((ABS($P$8^2-($B13*PI())^2/$O$8))^0.5)</f>
        <v>1262.6300518625585</v>
      </c>
      <c r="H13" s="75" t="s">
        <v>34</v>
      </c>
      <c r="I13" s="112">
        <f>1/12*($F$13*SIN($B13*PI()*$E$13)+$F$14*SIN($B13*PI()*$E$14)+$F$15*SIN($B13*PI()*$E$15)+$F$16*SIN($B13*PI()*$E$16)+$F$17*SIN($B13*PI()*$E$17)+$F$18*SIN($B13*PI()*$E$18)+$F$19*SIN($B13*PI()*$E$19)+$F$20*SIN($B13*PI()*$E$20)+$F$21*SIN($B13*PI()*$E$21)+$F$22*SIN($B13*PI()*$E$22)+$F$23*SIN($B13*PI()*$E$23)+$F$24*SIN($B13*PI()*$E$24)+$F$25*SIN($B13*PI()*$E$25)+$F$26*SIN($B13*PI()*$E$26)+$F$27*SIN($B13*PI()*$E$27)+$F$28*SIN($B13*PI()*$E$28)+$F$29*SIN($B13*PI()*$E$29)+$F$30*SIN($B13*PI()*$E$30)+$F$31*SIN($B13*PI()*$E$31)+$F$32*SIN($B13*PI()*$E$32)+$F$33*SIN($B13*PI()*$E$33)+$F$34*SIN($B13*PI()*$E$34)+$F$35*SIN($B13*PI()*$E$35)+$F$36*SIN($B13*PI()*$E$36))</f>
        <v>0.99999999960228725</v>
      </c>
      <c r="J13" s="176">
        <f t="shared" ref="J13:AM13" si="1">(2.71818^($P$8*J$12)*($I$13*SIN($B$13*PI()*$E13)*(COS($G$13*J$12)-$P$8/(2*$G$13)*SIN($G$13*J$12))+$I$14*SIN($B$14*PI()*$E13)*(COS($G$14*J$12)-$P$8/(2*$G$14)*SIN($G$14*J$12))+$I$15*SIN($B$15*PI()*$E13)*(COS($G$15*J$12)-$P$8/(2*$G$15)*SIN($G$15*J$12))+$I$16*SIN($B$16*PI()*$E13)*(COS($G$16*J$12)-$P$8/(2*$G$16)*SIN($G$16*J$12))+$I$17*SIN($B$17*PI()*$E13)*(COS($G$17*J$12)-$P$8/(2*$G$17)*SIN($G$17*J$12))+$I$18*SIN($B$18*PI()*$E13)*(COS($G$18*J$12)-$P$8/(2*$G$18)*SIN($G$18*J$12))+$I$19*SIN($B$19*PI()*$E13)*(COS($G$19*J$12)-$P$8/(2*$G$19)*SIN($G$19*J$12))+$I$20*SIN($B$20*PI()*$E13)*(COS($G$20*J$12)-$P$8/(2*$G$20)*SIN($G$20*J$12))+$I$21*SIN($B$21*PI()*$E13)*(COS($G$21*J$12)-$P$8/(2*$G$21)*SIN($G$21*J$12))+$I$22*SIN($B$22*PI()*$E13)*(COS($G$22*J$12)-$P$8/(2*$G$22)*SIN($G22*J$12))+$I$23*SIN($B$23*PI()*$E13)*(COS($G$23*J$12)-$P$8/(2*$G$23)*SIN($G$23*J$12))+$I$24*SIN($B$24*PI()*$E13)*(COS($G$24*J$12)-$P$8/(2*$G$24)*SIN($G$24*J$12))+$I$25*SIN($B$25*PI()*$E13)*(COS($G$25*J$12)-$P$8/(2*$G$25)*SIN($G$25*J$12))+$I$26*SIN($B$26*PI()*$E13)*(COS($G$26*J$12)-$P$8/(2*$G$26)*SIN($G$26*J$12))+$I$27*SIN($B$27*PI()*$E13)*(COS($G$27*J$12)-$P$8/(2*$G$27)*SIN($G$27*J$12))+$I$28*SIN($B$28*PI()*$E13)*(COS($G$28*J$12)-$P$8/(2*$G$28)*SIN($G$28*J$12))+$I$29*SIN($B$29*PI()*$E13)*(COS($G$29*J$12)-$P$8/(2*$G$29)*SIN($G$29*J$12))+$I$30*SIN($B$30*PI()*$E13)*(COS($G$30*J$12)-$P$8/(2*$G$30)*SIN($G$30*J$12))+$I$31*SIN($B$31*PI()*$E13)*(COS($G$31*J$12)-$P$8/(2*$G$31)*SIN($G$31*J$12))+$I$32*SIN($B$32*PI()*$E13)*(COS($G$32*J$12)-$P$8/(2*$G$32)*SIN($G$32*J$12))+$I$33*SIN($B$33*PI()*$E13)*(COS($G$33*J$12)-$P$8/(2*$G$33)*SIN($G$33*J$12))+$I$34*SIN($B$34*PI()*$E13)*(COS($G$34*J$12)-$P$8/(2*$G$34)*SIN($G$34*J$12))+$I$35*SIN($B$35*PI()*$E13)*(COS($G$35*J$12)-$P$8/(2*$G$35)*SIN($G$35*J$12))+$I$36*SIN($B$36*PI()*$E13)*(COS($G$36*J$12)-$P$8/(2*$G$36)*SIN($G$36*J$12))))</f>
        <v>0</v>
      </c>
      <c r="K13" s="177">
        <f t="shared" si="1"/>
        <v>0</v>
      </c>
      <c r="L13" s="177">
        <f t="shared" si="1"/>
        <v>0</v>
      </c>
      <c r="M13" s="177">
        <f t="shared" si="1"/>
        <v>0</v>
      </c>
      <c r="N13" s="178">
        <f t="shared" si="1"/>
        <v>0</v>
      </c>
      <c r="O13" s="177">
        <f t="shared" si="1"/>
        <v>0</v>
      </c>
      <c r="P13" s="177">
        <f t="shared" si="1"/>
        <v>0</v>
      </c>
      <c r="Q13" s="177">
        <f t="shared" si="1"/>
        <v>0</v>
      </c>
      <c r="R13" s="177">
        <f t="shared" si="1"/>
        <v>0</v>
      </c>
      <c r="S13" s="177">
        <f t="shared" si="1"/>
        <v>0</v>
      </c>
      <c r="T13" s="177">
        <f t="shared" si="1"/>
        <v>0</v>
      </c>
      <c r="U13" s="177">
        <f t="shared" si="1"/>
        <v>0</v>
      </c>
      <c r="V13" s="177">
        <f t="shared" si="1"/>
        <v>0</v>
      </c>
      <c r="W13" s="177">
        <f t="shared" si="1"/>
        <v>0</v>
      </c>
      <c r="X13" s="177">
        <f t="shared" si="1"/>
        <v>0</v>
      </c>
      <c r="Y13" s="177">
        <f t="shared" si="1"/>
        <v>0</v>
      </c>
      <c r="Z13" s="177">
        <f t="shared" si="1"/>
        <v>0</v>
      </c>
      <c r="AA13" s="177">
        <f t="shared" si="1"/>
        <v>0</v>
      </c>
      <c r="AB13" s="177">
        <f t="shared" si="1"/>
        <v>0</v>
      </c>
      <c r="AC13" s="177">
        <f t="shared" si="1"/>
        <v>0</v>
      </c>
      <c r="AD13" s="177">
        <f t="shared" si="1"/>
        <v>0</v>
      </c>
      <c r="AE13" s="177">
        <f t="shared" si="1"/>
        <v>0</v>
      </c>
      <c r="AF13" s="177">
        <f t="shared" si="1"/>
        <v>0</v>
      </c>
      <c r="AG13" s="177">
        <f t="shared" si="1"/>
        <v>0</v>
      </c>
      <c r="AH13" s="177">
        <f t="shared" si="1"/>
        <v>0</v>
      </c>
      <c r="AI13" s="177">
        <f t="shared" si="1"/>
        <v>0</v>
      </c>
      <c r="AJ13" s="177">
        <f t="shared" si="1"/>
        <v>0</v>
      </c>
      <c r="AK13" s="177">
        <f t="shared" si="1"/>
        <v>0</v>
      </c>
      <c r="AL13" s="177">
        <f t="shared" si="1"/>
        <v>0</v>
      </c>
      <c r="AM13" s="177">
        <f t="shared" si="1"/>
        <v>0</v>
      </c>
      <c r="AN13" s="87">
        <f>I13*$D$38</f>
        <v>9.9999999960228734E-4</v>
      </c>
    </row>
    <row r="14" spans="1:41" ht="15.75" x14ac:dyDescent="0.3">
      <c r="A14" s="72"/>
      <c r="B14" s="114">
        <v>2</v>
      </c>
      <c r="C14" s="130">
        <f>(B14-1)*$D$8/24</f>
        <v>4.1666666666666664E-2</v>
      </c>
      <c r="D14" s="129">
        <v>1.3052619232387544E-4</v>
      </c>
      <c r="E14" s="109">
        <f t="shared" ref="E14:E37" si="2">$C14/$D$8</f>
        <v>4.1666666666666664E-2</v>
      </c>
      <c r="F14" s="231">
        <f t="shared" ref="F14:F37" si="3">$D14/$G$8</f>
        <v>0.13052619232387544</v>
      </c>
      <c r="G14" s="200">
        <f t="shared" ref="G14:G36" si="4">((ABS($P$8^2-($B14*PI())^2/$O$8))^0.5)</f>
        <v>2529.1637506412767</v>
      </c>
      <c r="H14" s="75" t="s">
        <v>35</v>
      </c>
      <c r="I14" s="112">
        <f>1/12*($F$13*SIN($B14*PI()*$E$13)+$F$14*SIN($B14*PI()*$E$14)+$F$15*SIN($B14*PI()*$E$15)+$F$16*SIN($B14*PI()*$E$16)+$F$17*SIN($B14*PI()*$E$17)+$F$18*SIN($B14*PI()*$E$18)+$F$19*SIN($B14*PI()*$E$19)+$F$20*SIN($B14*PI()*$E$20)+$F$21*SIN($B14*PI()*$E$21)+$F$22*SIN($B14*PI()*$E$22)+$F$23*SIN($B14*PI()*$E$23)+$F$24*SIN($B14*PI()*$E$24)+$F$25*SIN($B14*PI()*$E$25)+$F$26*SIN($B14*PI()*$E$26)+$F$27*SIN($B14*PI()*$E$27)+$F$28*SIN($B14*PI()*$E$28)+$F$29*SIN($B14*PI()*$E$29)+$F$30*SIN($B14*PI()*$E$30)+$F$31*SIN($B14*PI()*$E$31)+$F$32*SIN($B14*PI()*$E$32)+$F$33*SIN($B14*PI()*$E$33)+$F$34*SIN($B14*PI()*$E$34)+$F$35*SIN($B14*PI()*$E$35)+$F$36*SIN($B14*PI()*$E$36))</f>
        <v>1.0620882934705052E-9</v>
      </c>
      <c r="J14" s="176">
        <f t="shared" ref="J14:AM14" si="5">(2.71818^($P$8*J$12)*($I$13*SIN($B$13*PI()*$E14)*(COS($G$13*J$12)-$P$8/(2*$G$13)*SIN($G$13*J$12))+$I$14*SIN($B$14*PI()*$E14)*(COS($G$14*J$12)-$P$8/(2*$G$14)*SIN($G$14*J$12))+$I$15*SIN($B$15*PI()*$E14)*(COS($G$15*J$12)-$P$8/(2*$G$15)*SIN($G$15*J$12))+$I$16*SIN($B$16*PI()*$E14)*(COS($G$16*J$12)-$P$8/(2*$G$16)*SIN($G$16*J$12))+$I$17*SIN($B$17*PI()*$E14)*(COS($G$17*J$12)-$P$8/(2*$G$17)*SIN($G$17*J$12))+$I$18*SIN($B$18*PI()*$E14)*(COS($G$18*J$12)-$P$8/(2*$G$18)*SIN($G$18*J$12))+$I$19*SIN($B$19*PI()*$E14)*(COS($G$19*J$12)-$P$8/(2*$G$19)*SIN($G$19*J$12))+$I$20*SIN($B$20*PI()*$E14)*(COS($G$20*J$12)-$P$8/(2*$G$20)*SIN($G$20*J$12))+$I$21*SIN($B$21*PI()*$E14)*(COS($G$21*J$12)-$P$8/(2*$G$21)*SIN($G$21*J$12))+$I$22*SIN($B$22*PI()*$E14)*(COS($G$22*J$12)-$P$8/(2*$G$22)*SIN($G23*J$12))+$I$23*SIN($B$23*PI()*$E14)*(COS($G$23*J$12)-$P$8/(2*$G$23)*SIN($G$23*J$12))+$I$24*SIN($B$24*PI()*$E14)*(COS($G$24*J$12)-$P$8/(2*$G$24)*SIN($G$24*J$12))+$I$25*SIN($B$25*PI()*$E14)*(COS($G$25*J$12)-$P$8/(2*$G$25)*SIN($G$25*J$12))+$I$26*SIN($B$26*PI()*$E14)*(COS($G$26*J$12)-$P$8/(2*$G$26)*SIN($G$26*J$12))+$I$27*SIN($B$27*PI()*$E14)*(COS($G$27*J$12)-$P$8/(2*$G$27)*SIN($G$27*J$12))+$I$28*SIN($B$28*PI()*$E14)*(COS($G$28*J$12)-$P$8/(2*$G$28)*SIN($G$28*J$12))+$I$29*SIN($B$29*PI()*$E14)*(COS($G$29*J$12)-$P$8/(2*$G$29)*SIN($G$29*J$12))+$I$30*SIN($B$30*PI()*$E14)*(COS($G$30*J$12)-$P$8/(2*$G$30)*SIN($G$30*J$12))+$I$31*SIN($B$31*PI()*$E14)*(COS($G$31*J$12)-$P$8/(2*$G$31)*SIN($G$31*J$12))+$I$32*SIN($B$32*PI()*$E14)*(COS($G$32*J$12)-$P$8/(2*$G$32)*SIN($G$32*J$12))+$I$33*SIN($B$33*PI()*$E14)*(COS($G$33*J$12)-$P$8/(2*$G$33)*SIN($G$33*J$12))+$I$34*SIN($B$34*PI()*$E14)*(COS($G$34*J$12)-$P$8/(2*$G$34)*SIN($G$34*J$12))+$I$35*SIN($B$35*PI()*$E14)*(COS($G$35*J$12)-$P$8/(2*$G$35)*SIN($G$35*J$12))+$I$36*SIN($B$36*PI()*$E14)*(COS($G$36*J$12)-$P$8/(2*$G$36)*SIN($G$36*J$12))))</f>
        <v>0.13052619232387561</v>
      </c>
      <c r="K14" s="177">
        <f t="shared" si="5"/>
        <v>9.057392273717349E-2</v>
      </c>
      <c r="L14" s="177">
        <f t="shared" si="5"/>
        <v>3.7895448918601302E-3</v>
      </c>
      <c r="M14" s="177">
        <f t="shared" si="5"/>
        <v>-7.6786369396939114E-2</v>
      </c>
      <c r="N14" s="178">
        <f t="shared" si="5"/>
        <v>-0.10667625781990885</v>
      </c>
      <c r="O14" s="177">
        <f t="shared" si="5"/>
        <v>-7.4024126259092923E-2</v>
      </c>
      <c r="P14" s="177">
        <f t="shared" si="5"/>
        <v>-3.097114072858613E-3</v>
      </c>
      <c r="Q14" s="177">
        <f t="shared" si="5"/>
        <v>6.2755854035161832E-2</v>
      </c>
      <c r="R14" s="177">
        <f t="shared" si="5"/>
        <v>8.7184221141605081E-2</v>
      </c>
      <c r="S14" s="177">
        <f t="shared" si="5"/>
        <v>6.0498331934983267E-2</v>
      </c>
      <c r="T14" s="177">
        <f t="shared" si="5"/>
        <v>2.5312047627679551E-3</v>
      </c>
      <c r="U14" s="177">
        <f t="shared" si="5"/>
        <v>-5.1289014802539883E-2</v>
      </c>
      <c r="V14" s="177">
        <f t="shared" si="5"/>
        <v>-7.1253794268462289E-2</v>
      </c>
      <c r="W14" s="177">
        <f t="shared" si="5"/>
        <v>-4.9443990348796214E-2</v>
      </c>
      <c r="X14" s="177">
        <f t="shared" si="5"/>
        <v>-2.0686995709929762E-3</v>
      </c>
      <c r="Y14" s="177">
        <f t="shared" si="5"/>
        <v>4.1917412580813766E-2</v>
      </c>
      <c r="Z14" s="177">
        <f t="shared" si="5"/>
        <v>5.8234200207163529E-2</v>
      </c>
      <c r="AA14" s="177">
        <f t="shared" si="5"/>
        <v>4.0409513647050373E-2</v>
      </c>
      <c r="AB14" s="177">
        <f t="shared" si="5"/>
        <v>1.6907036949974864E-3</v>
      </c>
      <c r="AC14" s="177">
        <f t="shared" si="5"/>
        <v>-3.4258203116998891E-2</v>
      </c>
      <c r="AD14" s="177">
        <f t="shared" si="5"/>
        <v>-4.7593563015680518E-2</v>
      </c>
      <c r="AE14" s="177">
        <f t="shared" si="5"/>
        <v>-3.302582962004575E-2</v>
      </c>
      <c r="AF14" s="177">
        <f t="shared" si="5"/>
        <v>-1.3817760064212632E-3</v>
      </c>
      <c r="AG14" s="177">
        <f t="shared" si="5"/>
        <v>2.7998495191946585E-2</v>
      </c>
      <c r="AH14" s="177">
        <f t="shared" si="5"/>
        <v>3.8897199852935591E-2</v>
      </c>
      <c r="AI14" s="177">
        <f t="shared" si="5"/>
        <v>2.6991302751052455E-2</v>
      </c>
      <c r="AJ14" s="177">
        <f t="shared" si="5"/>
        <v>1.1292958303093881E-3</v>
      </c>
      <c r="AK14" s="177">
        <f t="shared" si="5"/>
        <v>-2.2882570182456111E-2</v>
      </c>
      <c r="AL14" s="177">
        <f t="shared" si="5"/>
        <v>-3.1789847323587833E-2</v>
      </c>
      <c r="AM14" s="177">
        <f t="shared" si="5"/>
        <v>-2.2059413376524464E-2</v>
      </c>
      <c r="AN14" s="87">
        <f t="shared" ref="AN14:AN36" si="6">I14*$D$38</f>
        <v>1.0620882934705052E-12</v>
      </c>
    </row>
    <row r="15" spans="1:41" ht="15.75" x14ac:dyDescent="0.3">
      <c r="A15" s="72"/>
      <c r="B15" s="114">
        <v>3</v>
      </c>
      <c r="C15" s="130">
        <f t="shared" ref="C15:C36" si="7">(B15-1)*$D$8/24</f>
        <v>8.3333333333333329E-2</v>
      </c>
      <c r="D15" s="129">
        <v>2.5881904530482383E-4</v>
      </c>
      <c r="E15" s="109">
        <f t="shared" si="2"/>
        <v>8.3333333333333329E-2</v>
      </c>
      <c r="F15" s="231">
        <f t="shared" si="3"/>
        <v>0.2588190453048238</v>
      </c>
      <c r="G15" s="200">
        <f t="shared" si="4"/>
        <v>3794.8289808251161</v>
      </c>
      <c r="H15" s="75" t="s">
        <v>36</v>
      </c>
      <c r="I15" s="112">
        <f t="shared" ref="I15:I36" si="8">1/12*($F$13*SIN($B15*PI()*$E$13)+$F$14*SIN($B15*PI()*$E$14)+$F$15*SIN($B15*PI()*$E$15)+$F$16*SIN($B15*PI()*$E$16)+$F$17*SIN($B15*PI()*$E$17)+$F$18*SIN($B15*PI()*$E$18)+$F$19*SIN($B15*PI()*$E$19)+$F$20*SIN($B15*PI()*$E$20)+$F$21*SIN($B15*PI()*$E$21)+$F$22*SIN($B15*PI()*$E$22)+$F$23*SIN($B15*PI()*$E$23)+$F$24*SIN($B15*PI()*$E$24)+$F$25*SIN($B15*PI()*$E$25)+$F$26*SIN($B15*PI()*$E$26)+$F$27*SIN($B15*PI()*$E$27)+$F$28*SIN($B15*PI()*$E$28)+$F$29*SIN($B15*PI()*$E$29)+$F$30*SIN($B15*PI()*$E$30)+$F$31*SIN($B15*PI()*$E$31)+$F$32*SIN($B15*PI()*$E$32)+$F$33*SIN($B15*PI()*$E$33)+$F$34*SIN($B15*PI()*$E$34)+$F$35*SIN($B15*PI()*$E$35)+$F$36*SIN($B15*PI()*$E$36))</f>
        <v>-5.9312249556242591E-10</v>
      </c>
      <c r="J15" s="176">
        <f t="shared" ref="J15:AM15" si="9">(2.71818^($P$8*J$12)*($I$13*SIN($B$13*PI()*$E15)*(COS($G$13*J$12)-$P$8/(2*$G$13)*SIN($G$13*J$12))+$I$14*SIN($B$14*PI()*$E15)*(COS($G$14*J$12)-$P$8/(2*$G$14)*SIN($G$14*J$12))+$I$15*SIN($B$15*PI()*$E15)*(COS($G$15*J$12)-$P$8/(2*$G$15)*SIN($G$15*J$12))+$I$16*SIN($B$16*PI()*$E15)*(COS($G$16*J$12)-$P$8/(2*$G$16)*SIN($G$16*J$12))+$I$17*SIN($B$17*PI()*$E15)*(COS($G$17*J$12)-$P$8/(2*$G$17)*SIN($G$17*J$12))+$I$18*SIN($B$18*PI()*$E15)*(COS($G$18*J$12)-$P$8/(2*$G$18)*SIN($G$18*J$12))+$I$19*SIN($B$19*PI()*$E15)*(COS($G$19*J$12)-$P$8/(2*$G$19)*SIN($G$19*J$12))+$I$20*SIN($B$20*PI()*$E15)*(COS($G$20*J$12)-$P$8/(2*$G$20)*SIN($G$20*J$12))+$I$21*SIN($B$21*PI()*$E15)*(COS($G$21*J$12)-$P$8/(2*$G$21)*SIN($G$21*J$12))+$I$22*SIN($B$22*PI()*$E15)*(COS($G$22*J$12)-$P$8/(2*$G$22)*SIN($G24*J$12))+$I$23*SIN($B$23*PI()*$E15)*(COS($G$23*J$12)-$P$8/(2*$G$23)*SIN($G$23*J$12))+$I$24*SIN($B$24*PI()*$E15)*(COS($G$24*J$12)-$P$8/(2*$G$24)*SIN($G$24*J$12))+$I$25*SIN($B$25*PI()*$E15)*(COS($G$25*J$12)-$P$8/(2*$G$25)*SIN($G$25*J$12))+$I$26*SIN($B$26*PI()*$E15)*(COS($G$26*J$12)-$P$8/(2*$G$26)*SIN($G$26*J$12))+$I$27*SIN($B$27*PI()*$E15)*(COS($G$27*J$12)-$P$8/(2*$G$27)*SIN($G$27*J$12))+$I$28*SIN($B$28*PI()*$E15)*(COS($G$28*J$12)-$P$8/(2*$G$28)*SIN($G$28*J$12))+$I$29*SIN($B$29*PI()*$E15)*(COS($G$29*J$12)-$P$8/(2*$G$29)*SIN($G$29*J$12))+$I$30*SIN($B$30*PI()*$E15)*(COS($G$30*J$12)-$P$8/(2*$G$30)*SIN($G$30*J$12))+$I$31*SIN($B$31*PI()*$E15)*(COS($G$31*J$12)-$P$8/(2*$G$31)*SIN($G$31*J$12))+$I$32*SIN($B$32*PI()*$E15)*(COS($G$32*J$12)-$P$8/(2*$G$32)*SIN($G$32*J$12))+$I$33*SIN($B$33*PI()*$E15)*(COS($G$33*J$12)-$P$8/(2*$G$33)*SIN($G$33*J$12))+$I$34*SIN($B$34*PI()*$E15)*(COS($G$34*J$12)-$P$8/(2*$G$34)*SIN($G$34*J$12))+$I$35*SIN($B$35*PI()*$E15)*(COS($G$35*J$12)-$P$8/(2*$G$35)*SIN($G$35*J$12))+$I$36*SIN($B$36*PI()*$E15)*(COS($G$36*J$12)-$P$8/(2*$G$36)*SIN($G$36*J$12))))</f>
        <v>0.25881904530482369</v>
      </c>
      <c r="K15" s="177">
        <f t="shared" si="9"/>
        <v>0.17959810054201958</v>
      </c>
      <c r="L15" s="177">
        <f t="shared" si="9"/>
        <v>7.5142496204824221E-3</v>
      </c>
      <c r="M15" s="177">
        <f t="shared" si="9"/>
        <v>-0.1522589027249589</v>
      </c>
      <c r="N15" s="178">
        <f t="shared" si="9"/>
        <v>-0.21152725733681105</v>
      </c>
      <c r="O15" s="177">
        <f t="shared" si="9"/>
        <v>-0.14678167918921917</v>
      </c>
      <c r="P15" s="177">
        <f t="shared" si="9"/>
        <v>-6.1412356655070471E-3</v>
      </c>
      <c r="Q15" s="177">
        <f t="shared" si="9"/>
        <v>0.12443793800694941</v>
      </c>
      <c r="R15" s="177">
        <f t="shared" si="9"/>
        <v>0.1728766960850556</v>
      </c>
      <c r="S15" s="177">
        <f t="shared" si="9"/>
        <v>0.11996152063555465</v>
      </c>
      <c r="T15" s="177">
        <f t="shared" si="9"/>
        <v>5.0190999102263266E-3</v>
      </c>
      <c r="U15" s="177">
        <f t="shared" si="9"/>
        <v>-0.10170046034543843</v>
      </c>
      <c r="V15" s="177">
        <f t="shared" si="9"/>
        <v>-0.14128841769107928</v>
      </c>
      <c r="W15" s="177">
        <f t="shared" si="9"/>
        <v>-9.8041980308569671E-2</v>
      </c>
      <c r="X15" s="177">
        <f t="shared" si="9"/>
        <v>-4.1020031187160378E-3</v>
      </c>
      <c r="Y15" s="177">
        <f t="shared" si="9"/>
        <v>8.3117606609659514E-2</v>
      </c>
      <c r="Z15" s="177">
        <f t="shared" si="9"/>
        <v>0.11547199710161117</v>
      </c>
      <c r="AA15" s="177">
        <f t="shared" si="9"/>
        <v>8.01276093107985E-2</v>
      </c>
      <c r="AB15" s="177">
        <f t="shared" si="9"/>
        <v>3.3524789807500887E-3</v>
      </c>
      <c r="AC15" s="177">
        <f t="shared" si="9"/>
        <v>-6.7930238884994165E-2</v>
      </c>
      <c r="AD15" s="177">
        <f t="shared" si="9"/>
        <v>-9.4372787812881859E-2</v>
      </c>
      <c r="AE15" s="177">
        <f t="shared" si="9"/>
        <v>-6.548657813395721E-2</v>
      </c>
      <c r="AF15" s="177">
        <f t="shared" si="9"/>
        <v>-2.7399094421092793E-3</v>
      </c>
      <c r="AG15" s="177">
        <f t="shared" si="9"/>
        <v>5.5517928367877424E-2</v>
      </c>
      <c r="AH15" s="177">
        <f t="shared" si="9"/>
        <v>7.7128857830973035E-2</v>
      </c>
      <c r="AI15" s="177">
        <f t="shared" si="9"/>
        <v>5.352077682783541E-2</v>
      </c>
      <c r="AJ15" s="177">
        <f t="shared" si="9"/>
        <v>2.2392690955365148E-3</v>
      </c>
      <c r="AK15" s="177">
        <f t="shared" si="9"/>
        <v>-4.5373613249049635E-2</v>
      </c>
      <c r="AL15" s="177">
        <f t="shared" si="9"/>
        <v>-6.3035762060383194E-2</v>
      </c>
      <c r="AM15" s="177">
        <f t="shared" si="9"/>
        <v>-4.3741384070517822E-2</v>
      </c>
      <c r="AN15" s="87">
        <f t="shared" si="6"/>
        <v>-5.9312249556242596E-13</v>
      </c>
    </row>
    <row r="16" spans="1:41" ht="15.75" x14ac:dyDescent="0.3">
      <c r="A16" s="72"/>
      <c r="B16" s="114">
        <v>4</v>
      </c>
      <c r="C16" s="130">
        <f t="shared" si="7"/>
        <v>0.125</v>
      </c>
      <c r="D16" s="129">
        <v>3.826834326553351E-4</v>
      </c>
      <c r="E16" s="109">
        <f t="shared" si="2"/>
        <v>0.125</v>
      </c>
      <c r="F16" s="231">
        <f t="shared" si="3"/>
        <v>0.38268343265533511</v>
      </c>
      <c r="G16" s="200">
        <f t="shared" si="4"/>
        <v>5060.2774426234246</v>
      </c>
      <c r="H16" s="75" t="s">
        <v>37</v>
      </c>
      <c r="I16" s="112">
        <f t="shared" si="8"/>
        <v>4.1747810763936855E-10</v>
      </c>
      <c r="J16" s="176">
        <f t="shared" ref="J16:AM16" si="10">(2.71818^($P$8*J$12)*($I$13*SIN($B$13*PI()*$E16)*(COS($G$13*J$12)-$P$8/(2*$G$13)*SIN($G$13*J$12))+$I$14*SIN($B$14*PI()*$E16)*(COS($G$14*J$12)-$P$8/(2*$G$14)*SIN($G$14*J$12))+$I$15*SIN($B$15*PI()*$E16)*(COS($G$15*J$12)-$P$8/(2*$G$15)*SIN($G$15*J$12))+$I$16*SIN($B$16*PI()*$E16)*(COS($G$16*J$12)-$P$8/(2*$G$16)*SIN($G$16*J$12))+$I$17*SIN($B$17*PI()*$E16)*(COS($G$17*J$12)-$P$8/(2*$G$17)*SIN($G$17*J$12))+$I$18*SIN($B$18*PI()*$E16)*(COS($G$18*J$12)-$P$8/(2*$G$18)*SIN($G$18*J$12))+$I$19*SIN($B$19*PI()*$E16)*(COS($G$19*J$12)-$P$8/(2*$G$19)*SIN($G$19*J$12))+$I$20*SIN($B$20*PI()*$E16)*(COS($G$20*J$12)-$P$8/(2*$G$20)*SIN($G$20*J$12))+$I$21*SIN($B$21*PI()*$E16)*(COS($G$21*J$12)-$P$8/(2*$G$21)*SIN($G$21*J$12))+$I$22*SIN($B$22*PI()*$E16)*(COS($G$22*J$12)-$P$8/(2*$G$22)*SIN($G25*J$12))+$I$23*SIN($B$23*PI()*$E16)*(COS($G$23*J$12)-$P$8/(2*$G$23)*SIN($G$23*J$12))+$I$24*SIN($B$24*PI()*$E16)*(COS($G$24*J$12)-$P$8/(2*$G$24)*SIN($G$24*J$12))+$I$25*SIN($B$25*PI()*$E16)*(COS($G$25*J$12)-$P$8/(2*$G$25)*SIN($G$25*J$12))+$I$26*SIN($B$26*PI()*$E16)*(COS($G$26*J$12)-$P$8/(2*$G$26)*SIN($G$26*J$12))+$I$27*SIN($B$27*PI()*$E16)*(COS($G$27*J$12)-$P$8/(2*$G$27)*SIN($G$27*J$12))+$I$28*SIN($B$28*PI()*$E16)*(COS($G$28*J$12)-$P$8/(2*$G$28)*SIN($G$28*J$12))+$I$29*SIN($B$29*PI()*$E16)*(COS($G$29*J$12)-$P$8/(2*$G$29)*SIN($G$29*J$12))+$I$30*SIN($B$30*PI()*$E16)*(COS($G$30*J$12)-$P$8/(2*$G$30)*SIN($G$30*J$12))+$I$31*SIN($B$31*PI()*$E16)*(COS($G$31*J$12)-$P$8/(2*$G$31)*SIN($G$31*J$12))+$I$32*SIN($B$32*PI()*$E16)*(COS($G$32*J$12)-$P$8/(2*$G$32)*SIN($G$32*J$12))+$I$33*SIN($B$33*PI()*$E16)*(COS($G$33*J$12)-$P$8/(2*$G$33)*SIN($G$33*J$12))+$I$34*SIN($B$34*PI()*$E16)*(COS($G$34*J$12)-$P$8/(2*$G$34)*SIN($G$34*J$12))+$I$35*SIN($B$35*PI()*$E16)*(COS($G$35*J$12)-$P$8/(2*$G$35)*SIN($G$35*J$12))+$I$36*SIN($B$36*PI()*$E16)*(COS($G$36*J$12)-$P$8/(2*$G$36)*SIN($G$36*J$12))))</f>
        <v>0.38268343265533528</v>
      </c>
      <c r="K16" s="177">
        <f t="shared" si="10"/>
        <v>0.26554930504852392</v>
      </c>
      <c r="L16" s="177">
        <f t="shared" si="10"/>
        <v>1.1110383454127532E-2</v>
      </c>
      <c r="M16" s="177">
        <f t="shared" si="10"/>
        <v>-0.2251262440047557</v>
      </c>
      <c r="N16" s="178">
        <f t="shared" si="10"/>
        <v>-0.31275896683292881</v>
      </c>
      <c r="O16" s="177">
        <f t="shared" si="10"/>
        <v>-0.21702775689476519</v>
      </c>
      <c r="P16" s="177">
        <f t="shared" si="10"/>
        <v>-9.080279013234523E-3</v>
      </c>
      <c r="Q16" s="177">
        <f t="shared" si="10"/>
        <v>0.18399085435460041</v>
      </c>
      <c r="R16" s="177">
        <f t="shared" si="10"/>
        <v>0.2556112028232792</v>
      </c>
      <c r="S16" s="177">
        <f t="shared" si="10"/>
        <v>0.17737213445592798</v>
      </c>
      <c r="T16" s="177">
        <f t="shared" si="10"/>
        <v>7.4211168669160044E-3</v>
      </c>
      <c r="U16" s="177">
        <f t="shared" si="10"/>
        <v>-0.15037178280170424</v>
      </c>
      <c r="V16" s="177">
        <f t="shared" si="10"/>
        <v>-0.20890555713713832</v>
      </c>
      <c r="W16" s="177">
        <f t="shared" si="10"/>
        <v>-0.1449624448094512</v>
      </c>
      <c r="X16" s="177">
        <f t="shared" si="10"/>
        <v>-6.0651202563534786E-3</v>
      </c>
      <c r="Y16" s="177">
        <f t="shared" si="10"/>
        <v>0.12289563534203311</v>
      </c>
      <c r="Z16" s="177">
        <f t="shared" si="10"/>
        <v>0.17073403610759677</v>
      </c>
      <c r="AA16" s="177">
        <f t="shared" si="10"/>
        <v>0.11847469936211878</v>
      </c>
      <c r="AB16" s="177">
        <f t="shared" si="10"/>
        <v>4.9568924222517501E-3</v>
      </c>
      <c r="AC16" s="177">
        <f t="shared" si="10"/>
        <v>-0.1004399694177123</v>
      </c>
      <c r="AD16" s="177">
        <f t="shared" si="10"/>
        <v>-0.13953726809118669</v>
      </c>
      <c r="AE16" s="177">
        <f t="shared" si="10"/>
        <v>-9.6826833146631264E-2</v>
      </c>
      <c r="AF16" s="177">
        <f t="shared" si="10"/>
        <v>-4.0511622682857058E-3</v>
      </c>
      <c r="AG16" s="177">
        <f t="shared" si="10"/>
        <v>8.2087434395041167E-2</v>
      </c>
      <c r="AH16" s="177">
        <f t="shared" si="10"/>
        <v>0.1140408196652468</v>
      </c>
      <c r="AI16" s="177">
        <f t="shared" si="10"/>
        <v>7.9134495573360927E-2</v>
      </c>
      <c r="AJ16" s="177">
        <f t="shared" si="10"/>
        <v>3.310927846327734E-3</v>
      </c>
      <c r="AK16" s="177">
        <f t="shared" si="10"/>
        <v>-6.7088301200489558E-2</v>
      </c>
      <c r="AL16" s="177">
        <f t="shared" si="10"/>
        <v>-9.3203117490996648E-2</v>
      </c>
      <c r="AM16" s="177">
        <f t="shared" si="10"/>
        <v>-6.4674927561285012E-2</v>
      </c>
      <c r="AN16" s="87">
        <f t="shared" si="6"/>
        <v>4.1747810763936856E-13</v>
      </c>
    </row>
    <row r="17" spans="1:40" s="30" customFormat="1" ht="15.75" x14ac:dyDescent="0.3">
      <c r="A17" s="115"/>
      <c r="B17" s="107">
        <v>5</v>
      </c>
      <c r="C17" s="130">
        <f t="shared" si="7"/>
        <v>0.16666666666666666</v>
      </c>
      <c r="D17" s="129">
        <v>5.0000000036275985E-4</v>
      </c>
      <c r="E17" s="109">
        <f t="shared" si="2"/>
        <v>0.16666666666666666</v>
      </c>
      <c r="F17" s="231">
        <f t="shared" si="3"/>
        <v>0.50000000036275982</v>
      </c>
      <c r="G17" s="200">
        <f t="shared" si="4"/>
        <v>6325.6392313660817</v>
      </c>
      <c r="H17" s="107" t="s">
        <v>38</v>
      </c>
      <c r="I17" s="112">
        <f t="shared" si="8"/>
        <v>-3.2181774953232711E-10</v>
      </c>
      <c r="J17" s="176">
        <f t="shared" ref="J17:AM17" si="11">(2.71818^($P$8*J$12)*($I$13*SIN($B$13*PI()*$E17)*(COS($G$13*J$12)-$P$8/(2*$G$13)*SIN($G$13*J$12))+$I$14*SIN($B$14*PI()*$E17)*(COS($G$14*J$12)-$P$8/(2*$G$14)*SIN($G$14*J$12))+$I$15*SIN($B$15*PI()*$E17)*(COS($G$15*J$12)-$P$8/(2*$G$15)*SIN($G$15*J$12))+$I$16*SIN($B$16*PI()*$E17)*(COS($G$16*J$12)-$P$8/(2*$G$16)*SIN($G$16*J$12))+$I$17*SIN($B$17*PI()*$E17)*(COS($G$17*J$12)-$P$8/(2*$G$17)*SIN($G$17*J$12))+$I$18*SIN($B$18*PI()*$E17)*(COS($G$18*J$12)-$P$8/(2*$G$18)*SIN($G$18*J$12))+$I$19*SIN($B$19*PI()*$E17)*(COS($G$19*J$12)-$P$8/(2*$G$19)*SIN($G$19*J$12))+$I$20*SIN($B$20*PI()*$E17)*(COS($G$20*J$12)-$P$8/(2*$G$20)*SIN($G$20*J$12))+$I$21*SIN($B$21*PI()*$E17)*(COS($G$21*J$12)-$P$8/(2*$G$21)*SIN($G$21*J$12))+$I$22*SIN($B$22*PI()*$E17)*(COS($G$22*J$12)-$P$8/(2*$G$22)*SIN($G26*J$12))+$I$23*SIN($B$23*PI()*$E17)*(COS($G$23*J$12)-$P$8/(2*$G$23)*SIN($G$23*J$12))+$I$24*SIN($B$24*PI()*$E17)*(COS($G$24*J$12)-$P$8/(2*$G$24)*SIN($G$24*J$12))+$I$25*SIN($B$25*PI()*$E17)*(COS($G$25*J$12)-$P$8/(2*$G$25)*SIN($G$25*J$12))+$I$26*SIN($B$26*PI()*$E17)*(COS($G$26*J$12)-$P$8/(2*$G$26)*SIN($G$26*J$12))+$I$27*SIN($B$27*PI()*$E17)*(COS($G$27*J$12)-$P$8/(2*$G$27)*SIN($G$27*J$12))+$I$28*SIN($B$28*PI()*$E17)*(COS($G$28*J$12)-$P$8/(2*$G$28)*SIN($G$28*J$12))+$I$29*SIN($B$29*PI()*$E17)*(COS($G$29*J$12)-$P$8/(2*$G$29)*SIN($G$29*J$12))+$I$30*SIN($B$30*PI()*$E17)*(COS($G$30*J$12)-$P$8/(2*$G$30)*SIN($G$30*J$12))+$I$31*SIN($B$31*PI()*$E17)*(COS($G$31*J$12)-$P$8/(2*$G$31)*SIN($G$31*J$12))+$I$32*SIN($B$32*PI()*$E17)*(COS($G$32*J$12)-$P$8/(2*$G$32)*SIN($G$32*J$12))+$I$33*SIN($B$33*PI()*$E17)*(COS($G$33*J$12)-$P$8/(2*$G$33)*SIN($G$33*J$12))+$I$34*SIN($B$34*PI()*$E17)*(COS($G$34*J$12)-$P$8/(2*$G$34)*SIN($G$34*J$12))+$I$35*SIN($B$35*PI()*$E17)*(COS($G$35*J$12)-$P$8/(2*$G$35)*SIN($G$35*J$12))+$I$36*SIN($B$36*PI()*$E17)*(COS($G$36*J$12)-$P$8/(2*$G$36)*SIN($G$36*J$12))))</f>
        <v>0.50000000036275971</v>
      </c>
      <c r="K17" s="177">
        <f t="shared" si="11"/>
        <v>0.34695688731366409</v>
      </c>
      <c r="L17" s="177">
        <f t="shared" si="11"/>
        <v>1.4516415546346417E-2</v>
      </c>
      <c r="M17" s="177">
        <f t="shared" si="11"/>
        <v>-0.29414161283614149</v>
      </c>
      <c r="N17" s="178">
        <f t="shared" si="11"/>
        <v>-0.40863928368394969</v>
      </c>
      <c r="O17" s="177">
        <f t="shared" si="11"/>
        <v>-0.28356042948941967</v>
      </c>
      <c r="P17" s="177">
        <f t="shared" si="11"/>
        <v>-1.186395626860322E-2</v>
      </c>
      <c r="Q17" s="177">
        <f t="shared" si="11"/>
        <v>0.24039563616786377</v>
      </c>
      <c r="R17" s="177">
        <f t="shared" si="11"/>
        <v>0.33397213100539513</v>
      </c>
      <c r="S17" s="177">
        <f t="shared" si="11"/>
        <v>0.23174786187335419</v>
      </c>
      <c r="T17" s="177">
        <f t="shared" si="11"/>
        <v>9.6961564552955157E-3</v>
      </c>
      <c r="U17" s="177">
        <f t="shared" si="11"/>
        <v>-0.1964702023832231</v>
      </c>
      <c r="V17" s="177">
        <f t="shared" si="11"/>
        <v>-0.27294826456995019</v>
      </c>
      <c r="W17" s="177">
        <f t="shared" si="11"/>
        <v>-0.18940256166447217</v>
      </c>
      <c r="X17" s="177">
        <f t="shared" si="11"/>
        <v>-7.9244615033168975E-3</v>
      </c>
      <c r="Y17" s="177">
        <f t="shared" si="11"/>
        <v>0.16057088567772301</v>
      </c>
      <c r="Z17" s="177">
        <f t="shared" si="11"/>
        <v>0.22307476841469234</v>
      </c>
      <c r="AA17" s="177">
        <f t="shared" si="11"/>
        <v>0.15479465445603172</v>
      </c>
      <c r="AB17" s="177">
        <f t="shared" si="11"/>
        <v>6.4764920586087571E-3</v>
      </c>
      <c r="AC17" s="177">
        <f t="shared" si="11"/>
        <v>-0.13123114425207799</v>
      </c>
      <c r="AD17" s="177">
        <f t="shared" si="11"/>
        <v>-0.18231422701207869</v>
      </c>
      <c r="AE17" s="177">
        <f t="shared" si="11"/>
        <v>-0.12651035417738821</v>
      </c>
      <c r="AF17" s="177">
        <f t="shared" si="11"/>
        <v>-5.2930985833572084E-3</v>
      </c>
      <c r="AG17" s="177">
        <f t="shared" si="11"/>
        <v>0.10725240165889967</v>
      </c>
      <c r="AH17" s="177">
        <f t="shared" si="11"/>
        <v>0.14900151145383361</v>
      </c>
      <c r="AI17" s="177">
        <f t="shared" si="11"/>
        <v>0.10339420115665356</v>
      </c>
      <c r="AJ17" s="177">
        <f t="shared" si="11"/>
        <v>4.32593570232628E-3</v>
      </c>
      <c r="AK17" s="177">
        <f t="shared" si="11"/>
        <v>-8.7655089742845929E-2</v>
      </c>
      <c r="AL17" s="177">
        <f t="shared" si="11"/>
        <v>-0.12177574172649576</v>
      </c>
      <c r="AM17" s="177">
        <f t="shared" si="11"/>
        <v>-8.4501865094054635E-2</v>
      </c>
      <c r="AN17" s="87">
        <f t="shared" si="6"/>
        <v>-3.2181774953232711E-13</v>
      </c>
    </row>
    <row r="18" spans="1:40" ht="15.75" x14ac:dyDescent="0.3">
      <c r="A18" s="72"/>
      <c r="B18" s="114">
        <v>6</v>
      </c>
      <c r="C18" s="130">
        <f t="shared" si="7"/>
        <v>0.20833333333333334</v>
      </c>
      <c r="D18" s="129">
        <v>6.0876142942411951E-4</v>
      </c>
      <c r="E18" s="109">
        <f t="shared" si="2"/>
        <v>0.20833333333333334</v>
      </c>
      <c r="F18" s="231">
        <f t="shared" si="3"/>
        <v>0.60876142942411948</v>
      </c>
      <c r="G18" s="200">
        <f t="shared" si="4"/>
        <v>7590.9576906298735</v>
      </c>
      <c r="H18" s="75" t="s">
        <v>39</v>
      </c>
      <c r="I18" s="112">
        <f t="shared" si="8"/>
        <v>2.604226811050066E-10</v>
      </c>
      <c r="J18" s="176">
        <f t="shared" ref="J18:AM18" si="12">(2.71818^($P$8*J$12)*($I$13*SIN($B$13*PI()*$E18)*(COS($G$13*J$12)-$P$8/(2*$G$13)*SIN($G$13*J$12))+$I$14*SIN($B$14*PI()*$E18)*(COS($G$14*J$12)-$P$8/(2*$G$14)*SIN($G$14*J$12))+$I$15*SIN($B$15*PI()*$E18)*(COS($G$15*J$12)-$P$8/(2*$G$15)*SIN($G$15*J$12))+$I$16*SIN($B$16*PI()*$E18)*(COS($G$16*J$12)-$P$8/(2*$G$16)*SIN($G$16*J$12))+$I$17*SIN($B$17*PI()*$E18)*(COS($G$17*J$12)-$P$8/(2*$G$17)*SIN($G$17*J$12))+$I$18*SIN($B$18*PI()*$E18)*(COS($G$18*J$12)-$P$8/(2*$G$18)*SIN($G$18*J$12))+$I$19*SIN($B$19*PI()*$E18)*(COS($G$19*J$12)-$P$8/(2*$G$19)*SIN($G$19*J$12))+$I$20*SIN($B$20*PI()*$E18)*(COS($G$20*J$12)-$P$8/(2*$G$20)*SIN($G$20*J$12))+$I$21*SIN($B$21*PI()*$E18)*(COS($G$21*J$12)-$P$8/(2*$G$21)*SIN($G$21*J$12))+$I$22*SIN($B$22*PI()*$E18)*(COS($G$22*J$12)-$P$8/(2*$G$22)*SIN($G27*J$12))+$I$23*SIN($B$23*PI()*$E18)*(COS($G$23*J$12)-$P$8/(2*$G$23)*SIN($G$23*J$12))+$I$24*SIN($B$24*PI()*$E18)*(COS($G$24*J$12)-$P$8/(2*$G$24)*SIN($G$24*J$12))+$I$25*SIN($B$25*PI()*$E18)*(COS($G$25*J$12)-$P$8/(2*$G$25)*SIN($G$25*J$12))+$I$26*SIN($B$26*PI()*$E18)*(COS($G$26*J$12)-$P$8/(2*$G$26)*SIN($G$26*J$12))+$I$27*SIN($B$27*PI()*$E18)*(COS($G$27*J$12)-$P$8/(2*$G$27)*SIN($G$27*J$12))+$I$28*SIN($B$28*PI()*$E18)*(COS($G$28*J$12)-$P$8/(2*$G$28)*SIN($G$28*J$12))+$I$29*SIN($B$29*PI()*$E18)*(COS($G$29*J$12)-$P$8/(2*$G$29)*SIN($G$29*J$12))+$I$30*SIN($B$30*PI()*$E18)*(COS($G$30*J$12)-$P$8/(2*$G$30)*SIN($G$30*J$12))+$I$31*SIN($B$31*PI()*$E18)*(COS($G$31*J$12)-$P$8/(2*$G$31)*SIN($G$31*J$12))+$I$32*SIN($B$32*PI()*$E18)*(COS($G$32*J$12)-$P$8/(2*$G$32)*SIN($G$32*J$12))+$I$33*SIN($B$33*PI()*$E18)*(COS($G$33*J$12)-$P$8/(2*$G$33)*SIN($G$33*J$12))+$I$34*SIN($B$34*PI()*$E18)*(COS($G$34*J$12)-$P$8/(2*$G$34)*SIN($G$34*J$12))+$I$35*SIN($B$35*PI()*$E18)*(COS($G$35*J$12)-$P$8/(2*$G$35)*SIN($G$35*J$12))+$I$36*SIN($B$36*PI()*$E18)*(COS($G$36*J$12)-$P$8/(2*$G$36)*SIN($G$36*J$12))))</f>
        <v>0.60876142942411859</v>
      </c>
      <c r="K18" s="177">
        <f t="shared" si="12"/>
        <v>0.42242794103171089</v>
      </c>
      <c r="L18" s="177">
        <f t="shared" si="12"/>
        <v>1.7674067743710706E-2</v>
      </c>
      <c r="M18" s="177">
        <f t="shared" si="12"/>
        <v>-0.35812413708424451</v>
      </c>
      <c r="N18" s="178">
        <f t="shared" si="12"/>
        <v>-0.49752766908406515</v>
      </c>
      <c r="O18" s="177">
        <f t="shared" si="12"/>
        <v>-0.34524130454653146</v>
      </c>
      <c r="P18" s="177">
        <f t="shared" si="12"/>
        <v>-1.4444637943846943E-2</v>
      </c>
      <c r="Q18" s="177">
        <f t="shared" si="12"/>
        <v>0.29268718198994836</v>
      </c>
      <c r="R18" s="177">
        <f t="shared" si="12"/>
        <v>0.40661870342233702</v>
      </c>
      <c r="S18" s="177">
        <f t="shared" si="12"/>
        <v>0.28215831911487943</v>
      </c>
      <c r="T18" s="177">
        <f t="shared" si="12"/>
        <v>1.1805292120082618E-2</v>
      </c>
      <c r="U18" s="177">
        <f t="shared" si="12"/>
        <v>-0.2392069622492965</v>
      </c>
      <c r="V18" s="177">
        <f t="shared" si="12"/>
        <v>-0.33232075151493889</v>
      </c>
      <c r="W18" s="177">
        <f t="shared" si="12"/>
        <v>-0.23060194822525507</v>
      </c>
      <c r="X18" s="177">
        <f t="shared" si="12"/>
        <v>-9.6482130187709857E-3</v>
      </c>
      <c r="Y18" s="177">
        <f t="shared" si="12"/>
        <v>0.19549872363650275</v>
      </c>
      <c r="Z18" s="177">
        <f t="shared" si="12"/>
        <v>0.27159862958014291</v>
      </c>
      <c r="AA18" s="177">
        <f t="shared" si="12"/>
        <v>0.18846603009089249</v>
      </c>
      <c r="AB18" s="177">
        <f t="shared" si="12"/>
        <v>7.8852771224115319E-3</v>
      </c>
      <c r="AC18" s="177">
        <f t="shared" si="12"/>
        <v>-0.15977691772485952</v>
      </c>
      <c r="AD18" s="177">
        <f t="shared" si="12"/>
        <v>-0.22197173896028469</v>
      </c>
      <c r="AE18" s="177">
        <f t="shared" si="12"/>
        <v>-0.15402924801701218</v>
      </c>
      <c r="AF18" s="177">
        <f t="shared" si="12"/>
        <v>-6.4444685160613187E-3</v>
      </c>
      <c r="AG18" s="177">
        <f t="shared" si="12"/>
        <v>0.13058225059138312</v>
      </c>
      <c r="AH18" s="177">
        <f t="shared" si="12"/>
        <v>0.18141274606639035</v>
      </c>
      <c r="AI18" s="177">
        <f t="shared" si="12"/>
        <v>0.12588480328928447</v>
      </c>
      <c r="AJ18" s="177">
        <f t="shared" si="12"/>
        <v>5.2669256011589087E-3</v>
      </c>
      <c r="AK18" s="177">
        <f t="shared" si="12"/>
        <v>-0.10672207529641423</v>
      </c>
      <c r="AL18" s="177">
        <f t="shared" si="12"/>
        <v>-0.14826474925934505</v>
      </c>
      <c r="AM18" s="177">
        <f t="shared" si="12"/>
        <v>-0.10288295231972534</v>
      </c>
      <c r="AN18" s="87">
        <f t="shared" si="6"/>
        <v>2.6042268110500661E-13</v>
      </c>
    </row>
    <row r="19" spans="1:40" ht="15.75" x14ac:dyDescent="0.3">
      <c r="A19" s="72"/>
      <c r="B19" s="116">
        <v>7</v>
      </c>
      <c r="C19" s="130">
        <f t="shared" si="7"/>
        <v>0.25</v>
      </c>
      <c r="D19" s="129">
        <v>7.0710678163083589E-4</v>
      </c>
      <c r="E19" s="109">
        <f t="shared" si="2"/>
        <v>0.25</v>
      </c>
      <c r="F19" s="231">
        <f t="shared" si="3"/>
        <v>0.70710678163083585</v>
      </c>
      <c r="G19" s="200">
        <f t="shared" si="4"/>
        <v>8856.251392261227</v>
      </c>
      <c r="H19" s="75" t="s">
        <v>40</v>
      </c>
      <c r="I19" s="112">
        <f t="shared" si="8"/>
        <v>-2.1709792875449865E-10</v>
      </c>
      <c r="J19" s="176">
        <f t="shared" ref="J19:AM19" si="13">(2.71818^($P$8*J$12)*($I$13*SIN($B$13*PI()*$E19)*(COS($G$13*J$12)-$P$8/(2*$G$13)*SIN($G$13*J$12))+$I$14*SIN($B$14*PI()*$E19)*(COS($G$14*J$12)-$P$8/(2*$G$14)*SIN($G$14*J$12))+$I$15*SIN($B$15*PI()*$E19)*(COS($G$15*J$12)-$P$8/(2*$G$15)*SIN($G$15*J$12))+$I$16*SIN($B$16*PI()*$E19)*(COS($G$16*J$12)-$P$8/(2*$G$16)*SIN($G$16*J$12))+$I$17*SIN($B$17*PI()*$E19)*(COS($G$17*J$12)-$P$8/(2*$G$17)*SIN($G$17*J$12))+$I$18*SIN($B$18*PI()*$E19)*(COS($G$18*J$12)-$P$8/(2*$G$18)*SIN($G$18*J$12))+$I$19*SIN($B$19*PI()*$E19)*(COS($G$19*J$12)-$P$8/(2*$G$19)*SIN($G$19*J$12))+$I$20*SIN($B$20*PI()*$E19)*(COS($G$20*J$12)-$P$8/(2*$G$20)*SIN($G$20*J$12))+$I$21*SIN($B$21*PI()*$E19)*(COS($G$21*J$12)-$P$8/(2*$G$21)*SIN($G$21*J$12))+$I$22*SIN($B$22*PI()*$E19)*(COS($G$22*J$12)-$P$8/(2*$G$22)*SIN($G28*J$12))+$I$23*SIN($B$23*PI()*$E19)*(COS($G$23*J$12)-$P$8/(2*$G$23)*SIN($G$23*J$12))+$I$24*SIN($B$24*PI()*$E19)*(COS($G$24*J$12)-$P$8/(2*$G$24)*SIN($G$24*J$12))+$I$25*SIN($B$25*PI()*$E19)*(COS($G$25*J$12)-$P$8/(2*$G$25)*SIN($G$25*J$12))+$I$26*SIN($B$26*PI()*$E19)*(COS($G$26*J$12)-$P$8/(2*$G$26)*SIN($G$26*J$12))+$I$27*SIN($B$27*PI()*$E19)*(COS($G$27*J$12)-$P$8/(2*$G$27)*SIN($G$27*J$12))+$I$28*SIN($B$28*PI()*$E19)*(COS($G$28*J$12)-$P$8/(2*$G$28)*SIN($G$28*J$12))+$I$29*SIN($B$29*PI()*$E19)*(COS($G$29*J$12)-$P$8/(2*$G$29)*SIN($G$29*J$12))+$I$30*SIN($B$30*PI()*$E19)*(COS($G$30*J$12)-$P$8/(2*$G$30)*SIN($G$30*J$12))+$I$31*SIN($B$31*PI()*$E19)*(COS($G$31*J$12)-$P$8/(2*$G$31)*SIN($G$31*J$12))+$I$32*SIN($B$32*PI()*$E19)*(COS($G$32*J$12)-$P$8/(2*$G$32)*SIN($G$32*J$12))+$I$33*SIN($B$33*PI()*$E19)*(COS($G$33*J$12)-$P$8/(2*$G$33)*SIN($G$33*J$12))+$I$34*SIN($B$34*PI()*$E19)*(COS($G$34*J$12)-$P$8/(2*$G$34)*SIN($G$34*J$12))+$I$35*SIN($B$35*PI()*$E19)*(COS($G$35*J$12)-$P$8/(2*$G$35)*SIN($G$35*J$12))+$I$36*SIN($B$36*PI()*$E19)*(COS($G$36*J$12)-$P$8/(2*$G$36)*SIN($G$36*J$12))))</f>
        <v>0.70710678163083707</v>
      </c>
      <c r="K19" s="177">
        <f t="shared" si="13"/>
        <v>0.49067113554859626</v>
      </c>
      <c r="L19" s="177">
        <f t="shared" si="13"/>
        <v>2.0529311740610057E-2</v>
      </c>
      <c r="M19" s="177">
        <f t="shared" si="13"/>
        <v>-0.41597905694526677</v>
      </c>
      <c r="N19" s="178">
        <f t="shared" si="13"/>
        <v>-0.57790321811160761</v>
      </c>
      <c r="O19" s="177">
        <f t="shared" si="13"/>
        <v>-0.40101500421580527</v>
      </c>
      <c r="P19" s="177">
        <f t="shared" si="13"/>
        <v>-1.6778167856515924E-2</v>
      </c>
      <c r="Q19" s="177">
        <f t="shared" si="13"/>
        <v>0.33997076897199141</v>
      </c>
      <c r="R19" s="177">
        <f t="shared" si="13"/>
        <v>0.47230791707659509</v>
      </c>
      <c r="S19" s="177">
        <f t="shared" si="13"/>
        <v>0.32774096927946678</v>
      </c>
      <c r="T19" s="177">
        <f t="shared" si="13"/>
        <v>1.3712435960334229E-2</v>
      </c>
      <c r="U19" s="177">
        <f t="shared" si="13"/>
        <v>-0.27785082390895388</v>
      </c>
      <c r="V19" s="177">
        <f t="shared" si="13"/>
        <v>-0.38600713825460592</v>
      </c>
      <c r="W19" s="177">
        <f t="shared" si="13"/>
        <v>-0.26785567093497215</v>
      </c>
      <c r="X19" s="177">
        <f t="shared" si="13"/>
        <v>-1.1206880930952349E-2</v>
      </c>
      <c r="Y19" s="177">
        <f t="shared" si="13"/>
        <v>0.22708152422641012</v>
      </c>
      <c r="Z19" s="177">
        <f t="shared" si="13"/>
        <v>0.31547536288466466</v>
      </c>
      <c r="AA19" s="177">
        <f t="shared" si="13"/>
        <v>0.21891269969269836</v>
      </c>
      <c r="AB19" s="177">
        <f t="shared" si="13"/>
        <v>9.1591429046272484E-3</v>
      </c>
      <c r="AC19" s="177">
        <f t="shared" si="13"/>
        <v>-0.18558886333011998</v>
      </c>
      <c r="AD19" s="177">
        <f t="shared" si="13"/>
        <v>-0.25783125290475889</v>
      </c>
      <c r="AE19" s="177">
        <f t="shared" si="13"/>
        <v>-0.17891265837185144</v>
      </c>
      <c r="AF19" s="177">
        <f t="shared" si="13"/>
        <v>-7.4855718024074711E-3</v>
      </c>
      <c r="AG19" s="177">
        <f t="shared" si="13"/>
        <v>0.15167780100888639</v>
      </c>
      <c r="AH19" s="177">
        <f t="shared" si="13"/>
        <v>0.21071995829164655</v>
      </c>
      <c r="AI19" s="177">
        <f t="shared" si="13"/>
        <v>0.14622148153188366</v>
      </c>
      <c r="AJ19" s="177">
        <f t="shared" si="13"/>
        <v>6.1177969392454236E-3</v>
      </c>
      <c r="AK19" s="177">
        <f t="shared" si="13"/>
        <v>-0.12396301622630154</v>
      </c>
      <c r="AL19" s="177">
        <f t="shared" si="13"/>
        <v>-0.17221690581937307</v>
      </c>
      <c r="AM19" s="177">
        <f t="shared" si="13"/>
        <v>-0.11950368350765335</v>
      </c>
      <c r="AN19" s="87">
        <f t="shared" si="6"/>
        <v>-2.1709792875449865E-13</v>
      </c>
    </row>
    <row r="20" spans="1:40" ht="15.75" x14ac:dyDescent="0.3">
      <c r="A20" s="72"/>
      <c r="B20" s="114">
        <v>8</v>
      </c>
      <c r="C20" s="130">
        <f t="shared" si="7"/>
        <v>0.29166666666666669</v>
      </c>
      <c r="D20" s="129">
        <v>7.9335334073748055E-4</v>
      </c>
      <c r="E20" s="109">
        <f t="shared" si="2"/>
        <v>0.29166666666666669</v>
      </c>
      <c r="F20" s="231">
        <f t="shared" si="3"/>
        <v>0.79335334073748054</v>
      </c>
      <c r="G20" s="200">
        <f t="shared" si="4"/>
        <v>10121.529621128711</v>
      </c>
      <c r="H20" s="75" t="s">
        <v>41</v>
      </c>
      <c r="I20" s="112">
        <f t="shared" si="8"/>
        <v>1.84537409658736E-10</v>
      </c>
      <c r="J20" s="176">
        <f t="shared" ref="J20:AM20" si="14">(2.71818^($P$8*J$12)*($I$13*SIN($B$13*PI()*$E20)*(COS($G$13*J$12)-$P$8/(2*$G$13)*SIN($G$13*J$12))+$I$14*SIN($B$14*PI()*$E20)*(COS($G$14*J$12)-$P$8/(2*$G$14)*SIN($G$14*J$12))+$I$15*SIN($B$15*PI()*$E20)*(COS($G$15*J$12)-$P$8/(2*$G$15)*SIN($G$15*J$12))+$I$16*SIN($B$16*PI()*$E20)*(COS($G$16*J$12)-$P$8/(2*$G$16)*SIN($G$16*J$12))+$I$17*SIN($B$17*PI()*$E20)*(COS($G$17*J$12)-$P$8/(2*$G$17)*SIN($G$17*J$12))+$I$18*SIN($B$18*PI()*$E20)*(COS($G$18*J$12)-$P$8/(2*$G$18)*SIN($G$18*J$12))+$I$19*SIN($B$19*PI()*$E20)*(COS($G$19*J$12)-$P$8/(2*$G$19)*SIN($G$19*J$12))+$I$20*SIN($B$20*PI()*$E20)*(COS($G$20*J$12)-$P$8/(2*$G$20)*SIN($G$20*J$12))+$I$21*SIN($B$21*PI()*$E20)*(COS($G$21*J$12)-$P$8/(2*$G$21)*SIN($G$21*J$12))+$I$22*SIN($B$22*PI()*$E20)*(COS($G$22*J$12)-$P$8/(2*$G$22)*SIN($G29*J$12))+$I$23*SIN($B$23*PI()*$E20)*(COS($G$23*J$12)-$P$8/(2*$G$23)*SIN($G$23*J$12))+$I$24*SIN($B$24*PI()*$E20)*(COS($G$24*J$12)-$P$8/(2*$G$24)*SIN($G$24*J$12))+$I$25*SIN($B$25*PI()*$E20)*(COS($G$25*J$12)-$P$8/(2*$G$25)*SIN($G$25*J$12))+$I$26*SIN($B$26*PI()*$E20)*(COS($G$26*J$12)-$P$8/(2*$G$26)*SIN($G$26*J$12))+$I$27*SIN($B$27*PI()*$E20)*(COS($G$27*J$12)-$P$8/(2*$G$27)*SIN($G$27*J$12))+$I$28*SIN($B$28*PI()*$E20)*(COS($G$28*J$12)-$P$8/(2*$G$28)*SIN($G$28*J$12))+$I$29*SIN($B$29*PI()*$E20)*(COS($G$29*J$12)-$P$8/(2*$G$29)*SIN($G$29*J$12))+$I$30*SIN($B$30*PI()*$E20)*(COS($G$30*J$12)-$P$8/(2*$G$30)*SIN($G$30*J$12))+$I$31*SIN($B$31*PI()*$E20)*(COS($G$31*J$12)-$P$8/(2*$G$31)*SIN($G$31*J$12))+$I$32*SIN($B$32*PI()*$E20)*(COS($G$32*J$12)-$P$8/(2*$G$32)*SIN($G$32*J$12))+$I$33*SIN($B$33*PI()*$E20)*(COS($G$33*J$12)-$P$8/(2*$G$33)*SIN($G$33*J$12))+$I$34*SIN($B$34*PI()*$E20)*(COS($G$34*J$12)-$P$8/(2*$G$34)*SIN($G$34*J$12))+$I$35*SIN($B$35*PI()*$E20)*(COS($G$35*J$12)-$P$8/(2*$G$35)*SIN($G$35*J$12))+$I$36*SIN($B$36*PI()*$E20)*(COS($G$36*J$12)-$P$8/(2*$G$36)*SIN($G$36*J$12))))</f>
        <v>0.79335334073747921</v>
      </c>
      <c r="K20" s="177">
        <f t="shared" si="14"/>
        <v>0.55051881088381394</v>
      </c>
      <c r="L20" s="177">
        <f t="shared" si="14"/>
        <v>2.3033293522597632E-2</v>
      </c>
      <c r="M20" s="177">
        <f t="shared" si="14"/>
        <v>-0.46671645987450527</v>
      </c>
      <c r="N20" s="178">
        <f t="shared" si="14"/>
        <v>-0.64839068283656798</v>
      </c>
      <c r="O20" s="177">
        <f t="shared" si="14"/>
        <v>-0.44992722585396866</v>
      </c>
      <c r="P20" s="177">
        <f t="shared" si="14"/>
        <v>-1.8824618668358946E-2</v>
      </c>
      <c r="Q20" s="177">
        <f t="shared" si="14"/>
        <v>0.38143736182874466</v>
      </c>
      <c r="R20" s="177">
        <f t="shared" si="14"/>
        <v>0.5299158113082364</v>
      </c>
      <c r="S20" s="177">
        <f t="shared" si="14"/>
        <v>0.36771588058482857</v>
      </c>
      <c r="T20" s="177">
        <f t="shared" si="14"/>
        <v>1.5384956223699222E-2</v>
      </c>
      <c r="U20" s="177">
        <f t="shared" si="14"/>
        <v>-0.31174058111950009</v>
      </c>
      <c r="V20" s="177">
        <f t="shared" si="14"/>
        <v>-0.43308883582745739</v>
      </c>
      <c r="W20" s="177">
        <f t="shared" si="14"/>
        <v>-0.30052630864152008</v>
      </c>
      <c r="X20" s="177">
        <f t="shared" si="14"/>
        <v>-1.2573796007962304E-2</v>
      </c>
      <c r="Y20" s="177">
        <f t="shared" si="14"/>
        <v>0.25477889697042844</v>
      </c>
      <c r="Z20" s="177">
        <f t="shared" si="14"/>
        <v>0.35395422525528308</v>
      </c>
      <c r="AA20" s="177">
        <f t="shared" si="14"/>
        <v>0.24561371230378817</v>
      </c>
      <c r="AB20" s="177">
        <f t="shared" si="14"/>
        <v>1.0276293217506519E-2</v>
      </c>
      <c r="AC20" s="177">
        <f t="shared" si="14"/>
        <v>-0.20822533223973869</v>
      </c>
      <c r="AD20" s="177">
        <f t="shared" si="14"/>
        <v>-0.28927920262175433</v>
      </c>
      <c r="AE20" s="177">
        <f t="shared" si="14"/>
        <v>-0.20073482331930514</v>
      </c>
      <c r="AF20" s="177">
        <f t="shared" si="14"/>
        <v>-8.3985948843350242E-3</v>
      </c>
      <c r="AG20" s="177">
        <f t="shared" si="14"/>
        <v>0.17017810219284804</v>
      </c>
      <c r="AH20" s="177">
        <f t="shared" si="14"/>
        <v>0.23642169360214657</v>
      </c>
      <c r="AI20" s="177">
        <f t="shared" si="14"/>
        <v>0.16405626968213677</v>
      </c>
      <c r="AJ20" s="177">
        <f t="shared" si="14"/>
        <v>6.8639910803008934E-3</v>
      </c>
      <c r="AK20" s="177">
        <f t="shared" si="14"/>
        <v>-0.13908291577426238</v>
      </c>
      <c r="AL20" s="177">
        <f t="shared" si="14"/>
        <v>-0.19322238336984457</v>
      </c>
      <c r="AM20" s="177">
        <f t="shared" si="14"/>
        <v>-0.1340796733449483</v>
      </c>
      <c r="AN20" s="87">
        <f t="shared" si="6"/>
        <v>1.8453740965873601E-13</v>
      </c>
    </row>
    <row r="21" spans="1:40" s="30" customFormat="1" ht="15.75" x14ac:dyDescent="0.3">
      <c r="A21" s="115"/>
      <c r="B21" s="114">
        <v>9</v>
      </c>
      <c r="C21" s="130">
        <f t="shared" si="7"/>
        <v>0.33333333333333331</v>
      </c>
      <c r="D21" s="129">
        <v>8.6602540420331771E-4</v>
      </c>
      <c r="E21" s="108">
        <f t="shared" si="2"/>
        <v>0.33333333333333331</v>
      </c>
      <c r="F21" s="231">
        <f t="shared" si="3"/>
        <v>0.86602540420331764</v>
      </c>
      <c r="G21" s="200">
        <f t="shared" si="4"/>
        <v>11386.79753514147</v>
      </c>
      <c r="H21" s="107" t="s">
        <v>42</v>
      </c>
      <c r="I21" s="117">
        <f t="shared" si="8"/>
        <v>-1.5892666696548652E-10</v>
      </c>
      <c r="J21" s="179">
        <f t="shared" ref="J21:AM21" si="15">(2.71818^($P$8*J$12)*($I$13*SIN($B$13*PI()*$E21)*(COS($G$13*J$12)-$P$8/(2*$G$13)*SIN($G$13*J$12))+$I$14*SIN($B$14*PI()*$E21)*(COS($G$14*J$12)-$P$8/(2*$G$14)*SIN($G$14*J$12))+$I$15*SIN($B$15*PI()*$E21)*(COS($G$15*J$12)-$P$8/(2*$G$15)*SIN($G$15*J$12))+$I$16*SIN($B$16*PI()*$E21)*(COS($G$16*J$12)-$P$8/(2*$G$16)*SIN($G$16*J$12))+$I$17*SIN($B$17*PI()*$E21)*(COS($G$17*J$12)-$P$8/(2*$G$17)*SIN($G$17*J$12))+$I$18*SIN($B$18*PI()*$E21)*(COS($G$18*J$12)-$P$8/(2*$G$18)*SIN($G$18*J$12))+$I$19*SIN($B$19*PI()*$E21)*(COS($G$19*J$12)-$P$8/(2*$G$19)*SIN($G$19*J$12))+$I$20*SIN($B$20*PI()*$E21)*(COS($G$20*J$12)-$P$8/(2*$G$20)*SIN($G$20*J$12))+$I$21*SIN($B$21*PI()*$E21)*(COS($G$21*J$12)-$P$8/(2*$G$21)*SIN($G$21*J$12))+$I$22*SIN($B$22*PI()*$E21)*(COS($G$22*J$12)-$P$8/(2*$G$22)*SIN($G30*J$12))+$I$23*SIN($B$23*PI()*$E21)*(COS($G$23*J$12)-$P$8/(2*$G$23)*SIN($G$23*J$12))+$I$24*SIN($B$24*PI()*$E21)*(COS($G$24*J$12)-$P$8/(2*$G$24)*SIN($G$24*J$12))+$I$25*SIN($B$25*PI()*$E21)*(COS($G$25*J$12)-$P$8/(2*$G$25)*SIN($G$25*J$12))+$I$26*SIN($B$26*PI()*$E21)*(COS($G$26*J$12)-$P$8/(2*$G$26)*SIN($G$26*J$12))+$I$27*SIN($B$27*PI()*$E21)*(COS($G$27*J$12)-$P$8/(2*$G$27)*SIN($G$27*J$12))+$I$28*SIN($B$28*PI()*$E21)*(COS($G$28*J$12)-$P$8/(2*$G$28)*SIN($G$28*J$12))+$I$29*SIN($B$29*PI()*$E21)*(COS($G$29*J$12)-$P$8/(2*$G$29)*SIN($G$29*J$12))+$I$30*SIN($B$30*PI()*$E21)*(COS($G$30*J$12)-$P$8/(2*$G$30)*SIN($G$30*J$12))+$I$31*SIN($B$31*PI()*$E21)*(COS($G$31*J$12)-$P$8/(2*$G$31)*SIN($G$31*J$12))+$I$32*SIN($B$32*PI()*$E21)*(COS($G$32*J$12)-$P$8/(2*$G$32)*SIN($G$32*J$12))+$I$33*SIN($B$33*PI()*$E21)*(COS($G$33*J$12)-$P$8/(2*$G$33)*SIN($G$33*J$12))+$I$34*SIN($B$34*PI()*$E21)*(COS($G$34*J$12)-$P$8/(2*$G$34)*SIN($G$34*J$12))+$I$35*SIN($B$35*PI()*$E21)*(COS($G$35*J$12)-$P$8/(2*$G$35)*SIN($G$35*J$12))+$I$36*SIN($B$36*PI()*$E21)*(COS($G$36*J$12)-$P$8/(2*$G$36)*SIN($G$36*J$12))))</f>
        <v>0.86602540420331942</v>
      </c>
      <c r="K21" s="180">
        <f t="shared" si="15"/>
        <v>0.60094695671659792</v>
      </c>
      <c r="L21" s="180">
        <f t="shared" si="15"/>
        <v>2.5143169263443274E-2</v>
      </c>
      <c r="M21" s="180">
        <f t="shared" si="15"/>
        <v>-0.50946821581963253</v>
      </c>
      <c r="N21" s="178">
        <f t="shared" si="15"/>
        <v>-0.70778400319251367</v>
      </c>
      <c r="O21" s="180">
        <f t="shared" si="15"/>
        <v>-0.49114106890674425</v>
      </c>
      <c r="P21" s="180">
        <f t="shared" si="15"/>
        <v>-2.0548975029826569E-2</v>
      </c>
      <c r="Q21" s="180">
        <f t="shared" si="15"/>
        <v>0.41637745566087309</v>
      </c>
      <c r="R21" s="180">
        <f t="shared" si="15"/>
        <v>0.57845669907345898</v>
      </c>
      <c r="S21" s="180">
        <f t="shared" si="15"/>
        <v>0.40139907121203466</v>
      </c>
      <c r="T21" s="180">
        <f t="shared" si="15"/>
        <v>1.6794235612739138E-2</v>
      </c>
      <c r="U21" s="180">
        <f t="shared" si="15"/>
        <v>-0.3402963712000921</v>
      </c>
      <c r="V21" s="180">
        <f t="shared" si="15"/>
        <v>-0.47276026333212506</v>
      </c>
      <c r="W21" s="180">
        <f t="shared" si="15"/>
        <v>-0.32805485856075972</v>
      </c>
      <c r="X21" s="180">
        <f t="shared" si="15"/>
        <v>-1.3725569941359138E-2</v>
      </c>
      <c r="Y21" s="180">
        <f t="shared" si="15"/>
        <v>0.27811693214355671</v>
      </c>
      <c r="Z21" s="180">
        <f t="shared" si="15"/>
        <v>0.38637683268740203</v>
      </c>
      <c r="AA21" s="180">
        <f t="shared" si="15"/>
        <v>0.26811220619233389</v>
      </c>
      <c r="AB21" s="180">
        <f t="shared" si="15"/>
        <v>1.1217613295287872E-2</v>
      </c>
      <c r="AC21" s="180">
        <f t="shared" si="15"/>
        <v>-0.22729900836885314</v>
      </c>
      <c r="AD21" s="180">
        <f t="shared" si="15"/>
        <v>-0.31577750496993889</v>
      </c>
      <c r="AE21" s="180">
        <f t="shared" si="15"/>
        <v>-0.21912236023082415</v>
      </c>
      <c r="AF21" s="180">
        <f t="shared" si="15"/>
        <v>-9.1679156720891643E-3</v>
      </c>
      <c r="AG21" s="180">
        <f t="shared" si="15"/>
        <v>0.18576660886249149</v>
      </c>
      <c r="AH21" s="180">
        <f t="shared" si="15"/>
        <v>0.25807818818010853</v>
      </c>
      <c r="AI21" s="180">
        <f t="shared" si="15"/>
        <v>0.17908400956747897</v>
      </c>
      <c r="AJ21" s="180">
        <f t="shared" si="15"/>
        <v>7.4927404226969403E-3</v>
      </c>
      <c r="AK21" s="180">
        <f t="shared" si="15"/>
        <v>-0.15182306829466849</v>
      </c>
      <c r="AL21" s="180">
        <f t="shared" si="15"/>
        <v>-0.21092177236340401</v>
      </c>
      <c r="AM21" s="180">
        <f t="shared" si="15"/>
        <v>-0.14636152308127076</v>
      </c>
      <c r="AN21" s="118">
        <f t="shared" si="6"/>
        <v>-1.5892666696548653E-13</v>
      </c>
    </row>
    <row r="22" spans="1:40" ht="15.75" x14ac:dyDescent="0.3">
      <c r="A22" s="72"/>
      <c r="B22" s="114">
        <v>10</v>
      </c>
      <c r="C22" s="130">
        <f t="shared" si="7"/>
        <v>0.375</v>
      </c>
      <c r="D22" s="129">
        <v>9.2387953287195745E-4</v>
      </c>
      <c r="E22" s="109">
        <f t="shared" si="2"/>
        <v>0.375</v>
      </c>
      <c r="F22" s="231">
        <f t="shared" si="3"/>
        <v>0.92387953287195745</v>
      </c>
      <c r="G22" s="200">
        <f t="shared" si="4"/>
        <v>12652.058228908163</v>
      </c>
      <c r="H22" s="107" t="s">
        <v>43</v>
      </c>
      <c r="I22" s="112">
        <f t="shared" si="8"/>
        <v>1.3806725901455152E-10</v>
      </c>
      <c r="J22" s="176">
        <f t="shared" ref="J22:AM22" si="16">(2.71818^($P$8*J$12)*($I$13*SIN($B$13*PI()*$E22)*(COS($G$13*J$12)-$P$8/(2*$G$13)*SIN($G$13*J$12))+$I$14*SIN($B$14*PI()*$E22)*(COS($G$14*J$12)-$P$8/(2*$G$14)*SIN($G$14*J$12))+$I$15*SIN($B$15*PI()*$E22)*(COS($G$15*J$12)-$P$8/(2*$G$15)*SIN($G$15*J$12))+$I$16*SIN($B$16*PI()*$E22)*(COS($G$16*J$12)-$P$8/(2*$G$16)*SIN($G$16*J$12))+$I$17*SIN($B$17*PI()*$E22)*(COS($G$17*J$12)-$P$8/(2*$G$17)*SIN($G$17*J$12))+$I$18*SIN($B$18*PI()*$E22)*(COS($G$18*J$12)-$P$8/(2*$G$18)*SIN($G$18*J$12))+$I$19*SIN($B$19*PI()*$E22)*(COS($G$19*J$12)-$P$8/(2*$G$19)*SIN($G$19*J$12))+$I$20*SIN($B$20*PI()*$E22)*(COS($G$20*J$12)-$P$8/(2*$G$20)*SIN($G$20*J$12))+$I$21*SIN($B$21*PI()*$E22)*(COS($G$21*J$12)-$P$8/(2*$G$21)*SIN($G$21*J$12))+$I$22*SIN($B$22*PI()*$E22)*(COS($G$22*J$12)-$P$8/(2*$G$22)*SIN($G31*J$12))+$I$23*SIN($B$23*PI()*$E22)*(COS($G$23*J$12)-$P$8/(2*$G$23)*SIN($G$23*J$12))+$I$24*SIN($B$24*PI()*$E22)*(COS($G$24*J$12)-$P$8/(2*$G$24)*SIN($G$24*J$12))+$I$25*SIN($B$25*PI()*$E22)*(COS($G$25*J$12)-$P$8/(2*$G$25)*SIN($G$25*J$12))+$I$26*SIN($B$26*PI()*$E22)*(COS($G$26*J$12)-$P$8/(2*$G$26)*SIN($G$26*J$12))+$I$27*SIN($B$27*PI()*$E22)*(COS($G$27*J$12)-$P$8/(2*$G$27)*SIN($G$27*J$12))+$I$28*SIN($B$28*PI()*$E22)*(COS($G$28*J$12)-$P$8/(2*$G$28)*SIN($G$28*J$12))+$I$29*SIN($B$29*PI()*$E22)*(COS($G$29*J$12)-$P$8/(2*$G$29)*SIN($G$29*J$12))+$I$30*SIN($B$30*PI()*$E22)*(COS($G$30*J$12)-$P$8/(2*$G$30)*SIN($G$30*J$12))+$I$31*SIN($B$31*PI()*$E22)*(COS($G$31*J$12)-$P$8/(2*$G$31)*SIN($G$31*J$12))+$I$32*SIN($B$32*PI()*$E22)*(COS($G$32*J$12)-$P$8/(2*$G$32)*SIN($G$32*J$12))+$I$33*SIN($B$33*PI()*$E22)*(COS($G$33*J$12)-$P$8/(2*$G$33)*SIN($G$33*J$12))+$I$34*SIN($B$34*PI()*$E22)*(COS($G$34*J$12)-$P$8/(2*$G$34)*SIN($G$34*J$12))+$I$35*SIN($B$35*PI()*$E22)*(COS($G$35*J$12)-$P$8/(2*$G$35)*SIN($G$35*J$12))+$I$36*SIN($B$36*PI()*$E22)*(COS($G$36*J$12)-$P$8/(2*$G$36)*SIN($G$36*J$12))))</f>
        <v>0.92387953287195534</v>
      </c>
      <c r="K22" s="177">
        <f t="shared" si="16"/>
        <v>0.64109273348983287</v>
      </c>
      <c r="L22" s="177">
        <f t="shared" si="16"/>
        <v>2.6822838410413347E-2</v>
      </c>
      <c r="M22" s="177">
        <f t="shared" si="16"/>
        <v>-0.5435028293025248</v>
      </c>
      <c r="N22" s="178">
        <f t="shared" si="16"/>
        <v>-0.75506694299966193</v>
      </c>
      <c r="O22" s="177">
        <f t="shared" si="16"/>
        <v>-0.52395135212944266</v>
      </c>
      <c r="P22" s="177">
        <f t="shared" si="16"/>
        <v>-2.1921732739353356E-2</v>
      </c>
      <c r="Q22" s="177">
        <f t="shared" si="16"/>
        <v>0.44419321577256016</v>
      </c>
      <c r="R22" s="177">
        <f t="shared" si="16"/>
        <v>0.61710003232326505</v>
      </c>
      <c r="S22" s="177">
        <f t="shared" si="16"/>
        <v>0.42821421243236052</v>
      </c>
      <c r="T22" s="177">
        <f t="shared" si="16"/>
        <v>1.791616098631757E-2</v>
      </c>
      <c r="U22" s="177">
        <f t="shared" si="16"/>
        <v>-0.36302959596023809</v>
      </c>
      <c r="V22" s="177">
        <f t="shared" si="16"/>
        <v>-0.50434263164444726</v>
      </c>
      <c r="W22" s="177">
        <f t="shared" si="16"/>
        <v>-0.34997029896999021</v>
      </c>
      <c r="X22" s="177">
        <f t="shared" si="16"/>
        <v>-1.4642495579282159E-2</v>
      </c>
      <c r="Y22" s="177">
        <f t="shared" si="16"/>
        <v>0.29669630949014719</v>
      </c>
      <c r="Z22" s="177">
        <f t="shared" si="16"/>
        <v>0.412188425377851</v>
      </c>
      <c r="AA22" s="177">
        <f t="shared" si="16"/>
        <v>0.28602322589251855</v>
      </c>
      <c r="AB22" s="177">
        <f t="shared" si="16"/>
        <v>1.1966996914172278E-2</v>
      </c>
      <c r="AC22" s="177">
        <f t="shared" si="16"/>
        <v>-0.24248353538914438</v>
      </c>
      <c r="AD22" s="177">
        <f t="shared" si="16"/>
        <v>-0.33687276664965093</v>
      </c>
      <c r="AE22" s="177">
        <f t="shared" si="16"/>
        <v>-0.23376065289896547</v>
      </c>
      <c r="AF22" s="177">
        <f t="shared" si="16"/>
        <v>-9.780370891703874E-3</v>
      </c>
      <c r="AG22" s="177">
        <f t="shared" si="16"/>
        <v>0.19817659734393647</v>
      </c>
      <c r="AH22" s="177">
        <f t="shared" si="16"/>
        <v>0.27531889339854243</v>
      </c>
      <c r="AI22" s="177">
        <f t="shared" si="16"/>
        <v>0.19104757239428338</v>
      </c>
      <c r="AJ22" s="177">
        <f t="shared" si="16"/>
        <v>7.9932869128290559E-3</v>
      </c>
      <c r="AK22" s="177">
        <f t="shared" si="16"/>
        <v>-0.16196548598031457</v>
      </c>
      <c r="AL22" s="177">
        <f t="shared" si="16"/>
        <v>-0.22501223134784779</v>
      </c>
      <c r="AM22" s="177">
        <f t="shared" si="16"/>
        <v>-0.15613908667245735</v>
      </c>
      <c r="AN22" s="87">
        <f t="shared" si="6"/>
        <v>1.3806725901455152E-13</v>
      </c>
    </row>
    <row r="23" spans="1:40" ht="15.75" x14ac:dyDescent="0.3">
      <c r="A23" s="72"/>
      <c r="B23" s="114">
        <v>11</v>
      </c>
      <c r="C23" s="130">
        <f t="shared" si="7"/>
        <v>0.41666666666666669</v>
      </c>
      <c r="D23" s="129">
        <v>9.6592582656010299E-4</v>
      </c>
      <c r="E23" s="109">
        <f t="shared" si="2"/>
        <v>0.41666666666666669</v>
      </c>
      <c r="F23" s="231">
        <f t="shared" si="3"/>
        <v>0.96592582656010295</v>
      </c>
      <c r="G23" s="200">
        <f t="shared" si="4"/>
        <v>13917.313671665324</v>
      </c>
      <c r="H23" s="75" t="s">
        <v>44</v>
      </c>
      <c r="I23" s="112">
        <f t="shared" si="8"/>
        <v>-1.2059664146931343E-10</v>
      </c>
      <c r="J23" s="176">
        <f t="shared" ref="J23:AM23" si="17">(2.71818^($P$8*J$12)*($I$13*SIN($B$13*PI()*$E23)*(COS($G$13*J$12)-$P$8/(2*$G$13)*SIN($G$13*J$12))+$I$14*SIN($B$14*PI()*$E23)*(COS($G$14*J$12)-$P$8/(2*$G$14)*SIN($G$14*J$12))+$I$15*SIN($B$15*PI()*$E23)*(COS($G$15*J$12)-$P$8/(2*$G$15)*SIN($G$15*J$12))+$I$16*SIN($B$16*PI()*$E23)*(COS($G$16*J$12)-$P$8/(2*$G$16)*SIN($G$16*J$12))+$I$17*SIN($B$17*PI()*$E23)*(COS($G$17*J$12)-$P$8/(2*$G$17)*SIN($G$17*J$12))+$I$18*SIN($B$18*PI()*$E23)*(COS($G$18*J$12)-$P$8/(2*$G$18)*SIN($G$18*J$12))+$I$19*SIN($B$19*PI()*$E23)*(COS($G$19*J$12)-$P$8/(2*$G$19)*SIN($G$19*J$12))+$I$20*SIN($B$20*PI()*$E23)*(COS($G$20*J$12)-$P$8/(2*$G$20)*SIN($G$20*J$12))+$I$21*SIN($B$21*PI()*$E23)*(COS($G$21*J$12)-$P$8/(2*$G$21)*SIN($G$21*J$12))+$I$22*SIN($B$22*PI()*$E23)*(COS($G$22*J$12)-$P$8/(2*$G$22)*SIN($G32*J$12))+$I$23*SIN($B$23*PI()*$E23)*(COS($G$23*J$12)-$P$8/(2*$G$23)*SIN($G$23*J$12))+$I$24*SIN($B$24*PI()*$E23)*(COS($G$24*J$12)-$P$8/(2*$G$24)*SIN($G$24*J$12))+$I$25*SIN($B$25*PI()*$E23)*(COS($G$25*J$12)-$P$8/(2*$G$25)*SIN($G$25*J$12))+$I$26*SIN($B$26*PI()*$E23)*(COS($G$26*J$12)-$P$8/(2*$G$26)*SIN($G$26*J$12))+$I$27*SIN($B$27*PI()*$E23)*(COS($G$27*J$12)-$P$8/(2*$G$27)*SIN($G$27*J$12))+$I$28*SIN($B$28*PI()*$E23)*(COS($G$28*J$12)-$P$8/(2*$G$28)*SIN($G$28*J$12))+$I$29*SIN($B$29*PI()*$E23)*(COS($G$29*J$12)-$P$8/(2*$G$29)*SIN($G$29*J$12))+$I$30*SIN($B$30*PI()*$E23)*(COS($G$30*J$12)-$P$8/(2*$G$30)*SIN($G$30*J$12))+$I$31*SIN($B$31*PI()*$E23)*(COS($G$31*J$12)-$P$8/(2*$G$31)*SIN($G$31*J$12))+$I$32*SIN($B$32*PI()*$E23)*(COS($G$32*J$12)-$P$8/(2*$G$32)*SIN($G$32*J$12))+$I$33*SIN($B$33*PI()*$E23)*(COS($G$33*J$12)-$P$8/(2*$G$33)*SIN($G$33*J$12))+$I$34*SIN($B$34*PI()*$E23)*(COS($G$34*J$12)-$P$8/(2*$G$34)*SIN($G$34*J$12))+$I$35*SIN($B$35*PI()*$E23)*(COS($G$35*J$12)-$P$8/(2*$G$35)*SIN($G$35*J$12))+$I$36*SIN($B$36*PI()*$E23)*(COS($G$36*J$12)-$P$8/(2*$G$36)*SIN($G$36*J$12))))</f>
        <v>0.96592582656010484</v>
      </c>
      <c r="K23" s="177">
        <f t="shared" si="17"/>
        <v>0.67026923583036702</v>
      </c>
      <c r="L23" s="177">
        <f t="shared" si="17"/>
        <v>2.804356134737954E-2</v>
      </c>
      <c r="M23" s="177">
        <f t="shared" si="17"/>
        <v>-0.56823795868184401</v>
      </c>
      <c r="N23" s="178">
        <f t="shared" si="17"/>
        <v>-0.7894304780474003</v>
      </c>
      <c r="O23" s="177">
        <f t="shared" si="17"/>
        <v>-0.5477966824220476</v>
      </c>
      <c r="P23" s="177">
        <f t="shared" si="17"/>
        <v>-2.2919403507072156E-2</v>
      </c>
      <c r="Q23" s="177">
        <f t="shared" si="17"/>
        <v>0.46440870679818208</v>
      </c>
      <c r="R23" s="177">
        <f t="shared" si="17"/>
        <v>0.64518461291072005</v>
      </c>
      <c r="S23" s="177">
        <f t="shared" si="17"/>
        <v>0.44770248974076138</v>
      </c>
      <c r="T23" s="177">
        <f t="shared" si="17"/>
        <v>1.8731535852925224E-2</v>
      </c>
      <c r="U23" s="177">
        <f t="shared" si="17"/>
        <v>-0.37955128369252844</v>
      </c>
      <c r="V23" s="177">
        <f t="shared" si="17"/>
        <v>-0.52729555768536951</v>
      </c>
      <c r="W23" s="177">
        <f t="shared" si="17"/>
        <v>-0.3658976504973383</v>
      </c>
      <c r="X23" s="177">
        <f t="shared" si="17"/>
        <v>-1.5308884035511118E-2</v>
      </c>
      <c r="Y23" s="177">
        <f t="shared" si="17"/>
        <v>0.3101991307153919</v>
      </c>
      <c r="Z23" s="177">
        <f t="shared" si="17"/>
        <v>0.43094735981859539</v>
      </c>
      <c r="AA23" s="177">
        <f t="shared" si="17"/>
        <v>0.29904030888680638</v>
      </c>
      <c r="AB23" s="177">
        <f t="shared" si="17"/>
        <v>1.2511621867379655E-2</v>
      </c>
      <c r="AC23" s="177">
        <f t="shared" si="17"/>
        <v>-0.25351910190339777</v>
      </c>
      <c r="AD23" s="177">
        <f t="shared" si="17"/>
        <v>-0.35220404188391352</v>
      </c>
      <c r="AE23" s="177">
        <f t="shared" si="17"/>
        <v>-0.24439923594920474</v>
      </c>
      <c r="AF23" s="177">
        <f t="shared" si="17"/>
        <v>-1.0225481233297763E-2</v>
      </c>
      <c r="AG23" s="177">
        <f t="shared" si="17"/>
        <v>0.20719572929616378</v>
      </c>
      <c r="AH23" s="177">
        <f t="shared" si="17"/>
        <v>0.28784881601055784</v>
      </c>
      <c r="AI23" s="177">
        <f t="shared" si="17"/>
        <v>0.19974225828158831</v>
      </c>
      <c r="AJ23" s="177">
        <f t="shared" si="17"/>
        <v>8.3570660185787512E-3</v>
      </c>
      <c r="AK23" s="177">
        <f t="shared" si="17"/>
        <v>-0.16933662930742618</v>
      </c>
      <c r="AL23" s="177">
        <f t="shared" si="17"/>
        <v>-0.23525266866243891</v>
      </c>
      <c r="AM23" s="177">
        <f t="shared" si="17"/>
        <v>-0.1632450671694434</v>
      </c>
      <c r="AN23" s="87">
        <f t="shared" si="6"/>
        <v>-1.2059664146931342E-13</v>
      </c>
    </row>
    <row r="24" spans="1:40" ht="15.75" x14ac:dyDescent="0.3">
      <c r="A24" s="72"/>
      <c r="B24" s="114">
        <v>12</v>
      </c>
      <c r="C24" s="130">
        <f t="shared" si="7"/>
        <v>0.45833333333333331</v>
      </c>
      <c r="D24" s="129">
        <v>9.9144486152416577E-4</v>
      </c>
      <c r="E24" s="109">
        <f t="shared" si="2"/>
        <v>0.45833333333333331</v>
      </c>
      <c r="F24" s="231">
        <f t="shared" si="3"/>
        <v>0.99144486152416578</v>
      </c>
      <c r="G24" s="200">
        <f t="shared" si="4"/>
        <v>15182.565176208642</v>
      </c>
      <c r="H24" s="75" t="s">
        <v>45</v>
      </c>
      <c r="I24" s="112">
        <f t="shared" si="8"/>
        <v>1.0562347061796965E-10</v>
      </c>
      <c r="J24" s="176">
        <f t="shared" ref="J24:AM24" si="18">(2.71818^($P$8*J$12)*($I$13*SIN($B$13*PI()*$E24)*(COS($G$13*J$12)-$P$8/(2*$G$13)*SIN($G$13*J$12))+$I$14*SIN($B$14*PI()*$E24)*(COS($G$14*J$12)-$P$8/(2*$G$14)*SIN($G$14*J$12))+$I$15*SIN($B$15*PI()*$E24)*(COS($G$15*J$12)-$P$8/(2*$G$15)*SIN($G$15*J$12))+$I$16*SIN($B$16*PI()*$E24)*(COS($G$16*J$12)-$P$8/(2*$G$16)*SIN($G$16*J$12))+$I$17*SIN($B$17*PI()*$E24)*(COS($G$17*J$12)-$P$8/(2*$G$17)*SIN($G$17*J$12))+$I$18*SIN($B$18*PI()*$E24)*(COS($G$18*J$12)-$P$8/(2*$G$18)*SIN($G$18*J$12))+$I$19*SIN($B$19*PI()*$E24)*(COS($G$19*J$12)-$P$8/(2*$G$19)*SIN($G$19*J$12))+$I$20*SIN($B$20*PI()*$E24)*(COS($G$20*J$12)-$P$8/(2*$G$20)*SIN($G$20*J$12))+$I$21*SIN($B$21*PI()*$E24)*(COS($G$21*J$12)-$P$8/(2*$G$21)*SIN($G$21*J$12))+$I$22*SIN($B$22*PI()*$E24)*(COS($G$22*J$12)-$P$8/(2*$G$22)*SIN($G33*J$12))+$I$23*SIN($B$23*PI()*$E24)*(COS($G$23*J$12)-$P$8/(2*$G$23)*SIN($G$23*J$12))+$I$24*SIN($B$24*PI()*$E24)*(COS($G$24*J$12)-$P$8/(2*$G$24)*SIN($G$24*J$12))+$I$25*SIN($B$25*PI()*$E24)*(COS($G$25*J$12)-$P$8/(2*$G$25)*SIN($G$25*J$12))+$I$26*SIN($B$26*PI()*$E24)*(COS($G$26*J$12)-$P$8/(2*$G$26)*SIN($G$26*J$12))+$I$27*SIN($B$27*PI()*$E24)*(COS($G$27*J$12)-$P$8/(2*$G$27)*SIN($G$27*J$12))+$I$28*SIN($B$28*PI()*$E24)*(COS($G$28*J$12)-$P$8/(2*$G$28)*SIN($G$28*J$12))+$I$29*SIN($B$29*PI()*$E24)*(COS($G$29*J$12)-$P$8/(2*$G$29)*SIN($G$29*J$12))+$I$30*SIN($B$30*PI()*$E24)*(COS($G$30*J$12)-$P$8/(2*$G$30)*SIN($G$30*J$12))+$I$31*SIN($B$31*PI()*$E24)*(COS($G$31*J$12)-$P$8/(2*$G$31)*SIN($G$31*J$12))+$I$32*SIN($B$32*PI()*$E24)*(COS($G$32*J$12)-$P$8/(2*$G$32)*SIN($G$32*J$12))+$I$33*SIN($B$33*PI()*$E24)*(COS($G$33*J$12)-$P$8/(2*$G$33)*SIN($G$33*J$12))+$I$34*SIN($B$34*PI()*$E24)*(COS($G$34*J$12)-$P$8/(2*$G$34)*SIN($G$34*J$12))+$I$35*SIN($B$35*PI()*$E24)*(COS($G$35*J$12)-$P$8/(2*$G$35)*SIN($G$35*J$12))+$I$36*SIN($B$36*PI()*$E24)*(COS($G$36*J$12)-$P$8/(2*$G$36)*SIN($G$36*J$12))))</f>
        <v>0.99144486152416522</v>
      </c>
      <c r="K24" s="177">
        <f t="shared" si="18"/>
        <v>0.6879772456939679</v>
      </c>
      <c r="L24" s="177">
        <f t="shared" si="18"/>
        <v>2.8784451193299861E-2</v>
      </c>
      <c r="M24" s="177">
        <f t="shared" si="18"/>
        <v>-0.58325037902311105</v>
      </c>
      <c r="N24" s="178">
        <f t="shared" si="18"/>
        <v>-0.81028663872275108</v>
      </c>
      <c r="O24" s="177">
        <f t="shared" si="18"/>
        <v>-0.56226905959247264</v>
      </c>
      <c r="P24" s="177">
        <f t="shared" si="18"/>
        <v>-2.3524916966991098E-2</v>
      </c>
      <c r="Q24" s="177">
        <f t="shared" si="18"/>
        <v>0.47667803607768872</v>
      </c>
      <c r="R24" s="177">
        <f t="shared" si="18"/>
        <v>0.66222990587465658</v>
      </c>
      <c r="S24" s="177">
        <f t="shared" si="18"/>
        <v>0.45953045331311421</v>
      </c>
      <c r="T24" s="177">
        <f t="shared" si="18"/>
        <v>1.9226409019315643E-2</v>
      </c>
      <c r="U24" s="177">
        <f t="shared" si="18"/>
        <v>-0.38957874370837203</v>
      </c>
      <c r="V24" s="177">
        <f t="shared" si="18"/>
        <v>-0.54122631052612724</v>
      </c>
      <c r="W24" s="177">
        <f t="shared" si="18"/>
        <v>-0.37556439178186618</v>
      </c>
      <c r="X24" s="177">
        <f t="shared" si="18"/>
        <v>-1.5713333295585649E-2</v>
      </c>
      <c r="Y24" s="177">
        <f t="shared" si="18"/>
        <v>0.31839435879982664</v>
      </c>
      <c r="Z24" s="177">
        <f t="shared" si="18"/>
        <v>0.44233266543989952</v>
      </c>
      <c r="AA24" s="177">
        <f t="shared" si="18"/>
        <v>0.30694072928107963</v>
      </c>
      <c r="AB24" s="177">
        <f t="shared" si="18"/>
        <v>1.2842169596728313E-2</v>
      </c>
      <c r="AC24" s="177">
        <f t="shared" si="18"/>
        <v>-0.26021688627727874</v>
      </c>
      <c r="AD24" s="177">
        <f t="shared" si="18"/>
        <v>-0.3615090083027872</v>
      </c>
      <c r="AE24" s="177">
        <f t="shared" si="18"/>
        <v>-0.25085608031969786</v>
      </c>
      <c r="AF24" s="177">
        <f t="shared" si="18"/>
        <v>-1.0495630803072E-2</v>
      </c>
      <c r="AG24" s="177">
        <f t="shared" si="18"/>
        <v>0.21266968486677609</v>
      </c>
      <c r="AH24" s="177">
        <f t="shared" si="18"/>
        <v>0.29545356556603597</v>
      </c>
      <c r="AI24" s="177">
        <f t="shared" si="18"/>
        <v>0.20501929874790289</v>
      </c>
      <c r="AJ24" s="177">
        <f t="shared" si="18"/>
        <v>8.5778535073328423E-3</v>
      </c>
      <c r="AK24" s="177">
        <f t="shared" si="18"/>
        <v>-0.17381037594433338</v>
      </c>
      <c r="AL24" s="177">
        <f t="shared" si="18"/>
        <v>-0.24146786758572564</v>
      </c>
      <c r="AM24" s="177">
        <f t="shared" si="18"/>
        <v>-0.1675578793153002</v>
      </c>
      <c r="AN24" s="87">
        <f t="shared" si="6"/>
        <v>1.0562347061796965E-13</v>
      </c>
    </row>
    <row r="25" spans="1:40" ht="15.75" x14ac:dyDescent="0.3">
      <c r="A25" s="72"/>
      <c r="B25" s="119">
        <v>13</v>
      </c>
      <c r="C25" s="131">
        <f t="shared" si="7"/>
        <v>0.5</v>
      </c>
      <c r="D25" s="129">
        <v>1E-3</v>
      </c>
      <c r="E25" s="120">
        <f t="shared" si="2"/>
        <v>0.5</v>
      </c>
      <c r="F25" s="121">
        <f t="shared" si="3"/>
        <v>1</v>
      </c>
      <c r="G25" s="201">
        <f t="shared" si="4"/>
        <v>16447.813651381908</v>
      </c>
      <c r="H25" s="122" t="s">
        <v>46</v>
      </c>
      <c r="I25" s="123">
        <f t="shared" si="8"/>
        <v>-9.2537503123176393E-11</v>
      </c>
      <c r="J25" s="181">
        <f t="shared" ref="J25:AM25" si="19">(2.71818^($P$8*J$12)*($I$13*SIN($B$13*PI()*$E25)*(COS($G$13*J$12)-$P$8/(2*$G$13)*SIN($G$13*J$12))+$I$14*SIN($B$14*PI()*$E25)*(COS($G$14*J$12)-$P$8/(2*$G$14)*SIN($G$14*J$12))+$I$15*SIN($B$15*PI()*$E25)*(COS($G$15*J$12)-$P$8/(2*$G$15)*SIN($G$15*J$12))+$I$16*SIN($B$16*PI()*$E25)*(COS($G$16*J$12)-$P$8/(2*$G$16)*SIN($G$16*J$12))+$I$17*SIN($B$17*PI()*$E25)*(COS($G$17*J$12)-$P$8/(2*$G$17)*SIN($G$17*J$12))+$I$18*SIN($B$18*PI()*$E25)*(COS($G$18*J$12)-$P$8/(2*$G$18)*SIN($G$18*J$12))+$I$19*SIN($B$19*PI()*$E25)*(COS($G$19*J$12)-$P$8/(2*$G$19)*SIN($G$19*J$12))+$I$20*SIN($B$20*PI()*$E25)*(COS($G$20*J$12)-$P$8/(2*$G$20)*SIN($G$20*J$12))+$I$21*SIN($B$21*PI()*$E25)*(COS($G$21*J$12)-$P$8/(2*$G$21)*SIN($G$21*J$12))+$I$22*SIN($B$22*PI()*$E25)*(COS($G$22*J$12)-$P$8/(2*$G$22)*SIN($G34*J$12))+$I$23*SIN($B$23*PI()*$E25)*(COS($G$23*J$12)-$P$8/(2*$G$23)*SIN($G$23*J$12))+$I$24*SIN($B$24*PI()*$E25)*(COS($G$24*J$12)-$P$8/(2*$G$24)*SIN($G$24*J$12))+$I$25*SIN($B$25*PI()*$E25)*(COS($G$25*J$12)-$P$8/(2*$G$25)*SIN($G$25*J$12))+$I$26*SIN($B$26*PI()*$E25)*(COS($G$26*J$12)-$P$8/(2*$G$26)*SIN($G$26*J$12))+$I$27*SIN($B$27*PI()*$E25)*(COS($G$27*J$12)-$P$8/(2*$G$27)*SIN($G$27*J$12))+$I$28*SIN($B$28*PI()*$E25)*(COS($G$28*J$12)-$P$8/(2*$G$28)*SIN($G$28*J$12))+$I$29*SIN($B$29*PI()*$E25)*(COS($G$29*J$12)-$P$8/(2*$G$29)*SIN($G$29*J$12))+$I$30*SIN($B$30*PI()*$E25)*(COS($G$30*J$12)-$P$8/(2*$G$30)*SIN($G$30*J$12))+$I$31*SIN($B$31*PI()*$E25)*(COS($G$31*J$12)-$P$8/(2*$G$31)*SIN($G$31*J$12))+$I$32*SIN($B$32*PI()*$E25)*(COS($G$32*J$12)-$P$8/(2*$G$32)*SIN($G$32*J$12))+$I$33*SIN($B$33*PI()*$E25)*(COS($G$33*J$12)-$P$8/(2*$G$33)*SIN($G$33*J$12))+$I$34*SIN($B$34*PI()*$E25)*(COS($G$34*J$12)-$P$8/(2*$G$34)*SIN($G$34*J$12))+$I$35*SIN($B$35*PI()*$E25)*(COS($G$35*J$12)-$P$8/(2*$G$35)*SIN($G$35*J$12))+$I$36*SIN($B$36*PI()*$E25)*(COS($G$36*J$12)-$P$8/(2*$G$36)*SIN($G$36*J$12))))</f>
        <v>1.0000000000000004</v>
      </c>
      <c r="K25" s="182">
        <f t="shared" si="19"/>
        <v>0.69391377412228583</v>
      </c>
      <c r="L25" s="182">
        <f t="shared" si="19"/>
        <v>2.9032832248956097E-2</v>
      </c>
      <c r="M25" s="182">
        <f t="shared" si="19"/>
        <v>-0.58828322365881847</v>
      </c>
      <c r="N25" s="183">
        <f t="shared" si="19"/>
        <v>-0.81727857033333762</v>
      </c>
      <c r="O25" s="182">
        <f t="shared" si="19"/>
        <v>-0.56712085724291461</v>
      </c>
      <c r="P25" s="182">
        <f t="shared" si="19"/>
        <v>-2.3727911689163002E-2</v>
      </c>
      <c r="Q25" s="182">
        <f t="shared" si="19"/>
        <v>0.4807912719885164</v>
      </c>
      <c r="R25" s="182">
        <f t="shared" si="19"/>
        <v>0.66794426152606423</v>
      </c>
      <c r="S25" s="182">
        <f t="shared" si="19"/>
        <v>0.46349572340847162</v>
      </c>
      <c r="T25" s="182">
        <f t="shared" si="19"/>
        <v>1.9392313787709718E-2</v>
      </c>
      <c r="U25" s="182">
        <f t="shared" si="19"/>
        <v>-0.39294040340399605</v>
      </c>
      <c r="V25" s="182">
        <f t="shared" si="19"/>
        <v>-0.54589653112231384</v>
      </c>
      <c r="W25" s="182">
        <f t="shared" si="19"/>
        <v>-0.37880512217859108</v>
      </c>
      <c r="X25" s="182">
        <f t="shared" si="19"/>
        <v>-1.5848922524456601E-2</v>
      </c>
      <c r="Y25" s="182">
        <f t="shared" si="19"/>
        <v>0.32114177112382397</v>
      </c>
      <c r="Z25" s="182">
        <f t="shared" si="19"/>
        <v>0.44614953650549388</v>
      </c>
      <c r="AA25" s="182">
        <f t="shared" si="19"/>
        <v>0.30958930868553874</v>
      </c>
      <c r="AB25" s="182">
        <f t="shared" si="19"/>
        <v>1.2952984771420477E-2</v>
      </c>
      <c r="AC25" s="182">
        <f t="shared" si="19"/>
        <v>-0.26246228758128803</v>
      </c>
      <c r="AD25" s="182">
        <f t="shared" si="19"/>
        <v>-0.36462845535000582</v>
      </c>
      <c r="AE25" s="182">
        <f t="shared" si="19"/>
        <v>-0.25302070759012157</v>
      </c>
      <c r="AF25" s="182">
        <f t="shared" si="19"/>
        <v>-1.0586196898876885E-2</v>
      </c>
      <c r="AG25" s="182">
        <f t="shared" si="19"/>
        <v>0.21450480316317375</v>
      </c>
      <c r="AH25" s="182">
        <f t="shared" si="19"/>
        <v>0.29800302269121953</v>
      </c>
      <c r="AI25" s="182">
        <f t="shared" si="19"/>
        <v>0.20678840216163169</v>
      </c>
      <c r="AJ25" s="182">
        <f t="shared" si="19"/>
        <v>8.6518718852560007E-3</v>
      </c>
      <c r="AK25" s="182">
        <f t="shared" si="19"/>
        <v>-0.17531017886069269</v>
      </c>
      <c r="AL25" s="182">
        <f t="shared" si="19"/>
        <v>-0.24355148434000906</v>
      </c>
      <c r="AM25" s="182">
        <f t="shared" si="19"/>
        <v>-0.16900372967825761</v>
      </c>
      <c r="AN25" s="124">
        <f t="shared" si="6"/>
        <v>-9.2537503123176393E-14</v>
      </c>
    </row>
    <row r="26" spans="1:40" ht="15.75" x14ac:dyDescent="0.3">
      <c r="A26" s="72"/>
      <c r="B26" s="114">
        <v>14</v>
      </c>
      <c r="C26" s="130">
        <f t="shared" si="7"/>
        <v>0.54166666666666663</v>
      </c>
      <c r="D26" s="129">
        <v>9.9144486119611785E-4</v>
      </c>
      <c r="E26" s="109">
        <f t="shared" si="2"/>
        <v>0.54166666666666663</v>
      </c>
      <c r="F26" s="231">
        <f t="shared" si="3"/>
        <v>0.99144486119611785</v>
      </c>
      <c r="G26" s="200">
        <f t="shared" si="4"/>
        <v>17713.059746351213</v>
      </c>
      <c r="H26" s="75" t="s">
        <v>47</v>
      </c>
      <c r="I26" s="112">
        <f t="shared" si="8"/>
        <v>8.0904639469340595E-11</v>
      </c>
      <c r="J26" s="176">
        <f t="shared" ref="J26:AM26" si="20">(2.71818^($P$8*J$12)*($I$13*SIN($B$13*PI()*$E26)*(COS($G$13*J$12)-$P$8/(2*$G$13)*SIN($G$13*J$12))+$I$14*SIN($B$14*PI()*$E26)*(COS($G$14*J$12)-$P$8/(2*$G$14)*SIN($G$14*J$12))+$I$15*SIN($B$15*PI()*$E26)*(COS($G$15*J$12)-$P$8/(2*$G$15)*SIN($G$15*J$12))+$I$16*SIN($B$16*PI()*$E26)*(COS($G$16*J$12)-$P$8/(2*$G$16)*SIN($G$16*J$12))+$I$17*SIN($B$17*PI()*$E26)*(COS($G$17*J$12)-$P$8/(2*$G$17)*SIN($G$17*J$12))+$I$18*SIN($B$18*PI()*$E26)*(COS($G$18*J$12)-$P$8/(2*$G$18)*SIN($G$18*J$12))+$I$19*SIN($B$19*PI()*$E26)*(COS($G$19*J$12)-$P$8/(2*$G$19)*SIN($G$19*J$12))+$I$20*SIN($B$20*PI()*$E26)*(COS($G$20*J$12)-$P$8/(2*$G$20)*SIN($G$20*J$12))+$I$21*SIN($B$21*PI()*$E26)*(COS($G$21*J$12)-$P$8/(2*$G$21)*SIN($G$21*J$12))+$I$22*SIN($B$22*PI()*$E26)*(COS($G$22*J$12)-$P$8/(2*$G$22)*SIN($G35*J$12))+$I$23*SIN($B$23*PI()*$E26)*(COS($G$23*J$12)-$P$8/(2*$G$23)*SIN($G$23*J$12))+$I$24*SIN($B$24*PI()*$E26)*(COS($G$24*J$12)-$P$8/(2*$G$24)*SIN($G$24*J$12))+$I$25*SIN($B$25*PI()*$E26)*(COS($G$25*J$12)-$P$8/(2*$G$25)*SIN($G$25*J$12))+$I$26*SIN($B$26*PI()*$E26)*(COS($G$26*J$12)-$P$8/(2*$G$26)*SIN($G$26*J$12))+$I$27*SIN($B$27*PI()*$E26)*(COS($G$27*J$12)-$P$8/(2*$G$27)*SIN($G$27*J$12))+$I$28*SIN($B$28*PI()*$E26)*(COS($G$28*J$12)-$P$8/(2*$G$28)*SIN($G$28*J$12))+$I$29*SIN($B$29*PI()*$E26)*(COS($G$29*J$12)-$P$8/(2*$G$29)*SIN($G$29*J$12))+$I$30*SIN($B$30*PI()*$E26)*(COS($G$30*J$12)-$P$8/(2*$G$30)*SIN($G$30*J$12))+$I$31*SIN($B$31*PI()*$E26)*(COS($G$31*J$12)-$P$8/(2*$G$31)*SIN($G$31*J$12))+$I$32*SIN($B$32*PI()*$E26)*(COS($G$32*J$12)-$P$8/(2*$G$32)*SIN($G$32*J$12))+$I$33*SIN($B$33*PI()*$E26)*(COS($G$33*J$12)-$P$8/(2*$G$33)*SIN($G$33*J$12))+$I$34*SIN($B$34*PI()*$E26)*(COS($G$34*J$12)-$P$8/(2*$G$34)*SIN($G$34*J$12))+$I$35*SIN($B$35*PI()*$E26)*(COS($G$35*J$12)-$P$8/(2*$G$35)*SIN($G$35*J$12))+$I$36*SIN($B$36*PI()*$E26)*(COS($G$36*J$12)-$P$8/(2*$G$36)*SIN($G$36*J$12))))</f>
        <v>0.99144486119611719</v>
      </c>
      <c r="K26" s="177">
        <f t="shared" si="20"/>
        <v>0.687977245467849</v>
      </c>
      <c r="L26" s="177">
        <f t="shared" si="20"/>
        <v>2.8784453445255133E-2</v>
      </c>
      <c r="M26" s="177">
        <f t="shared" si="20"/>
        <v>-0.58325037921671086</v>
      </c>
      <c r="N26" s="178">
        <f t="shared" si="20"/>
        <v>-0.81028663899075148</v>
      </c>
      <c r="O26" s="177">
        <f t="shared" si="20"/>
        <v>-0.56226905977778041</v>
      </c>
      <c r="P26" s="177">
        <f t="shared" si="20"/>
        <v>-2.3524915131989441E-2</v>
      </c>
      <c r="Q26" s="177">
        <f t="shared" si="20"/>
        <v>0.47667803591821695</v>
      </c>
      <c r="R26" s="177">
        <f t="shared" si="20"/>
        <v>0.66222990565538664</v>
      </c>
      <c r="S26" s="177">
        <f t="shared" si="20"/>
        <v>0.4595304531627451</v>
      </c>
      <c r="T26" s="177">
        <f t="shared" si="20"/>
        <v>1.9226410509849572E-2</v>
      </c>
      <c r="U26" s="177">
        <f t="shared" si="20"/>
        <v>-0.38957874383834479</v>
      </c>
      <c r="V26" s="177">
        <f t="shared" si="20"/>
        <v>-0.54122631070500948</v>
      </c>
      <c r="W26" s="177">
        <f t="shared" si="20"/>
        <v>-0.37556439190505253</v>
      </c>
      <c r="X26" s="177">
        <f t="shared" si="20"/>
        <v>-1.5713332088671483E-2</v>
      </c>
      <c r="Y26" s="177">
        <f t="shared" si="20"/>
        <v>0.31839435869285976</v>
      </c>
      <c r="Z26" s="177">
        <f t="shared" si="20"/>
        <v>0.44233266529333565</v>
      </c>
      <c r="AA26" s="177">
        <f t="shared" si="20"/>
        <v>0.3069407291810452</v>
      </c>
      <c r="AB26" s="177">
        <f t="shared" si="20"/>
        <v>1.2842170570870112E-2</v>
      </c>
      <c r="AC26" s="177">
        <f t="shared" si="20"/>
        <v>-0.26021688636447093</v>
      </c>
      <c r="AD26" s="177">
        <f t="shared" si="20"/>
        <v>-0.3615090084222059</v>
      </c>
      <c r="AE26" s="177">
        <f t="shared" si="20"/>
        <v>-0.25085608040161123</v>
      </c>
      <c r="AF26" s="177">
        <f t="shared" si="20"/>
        <v>-1.0495630019305176E-2</v>
      </c>
      <c r="AG26" s="177">
        <f t="shared" si="20"/>
        <v>0.21266968479511769</v>
      </c>
      <c r="AH26" s="177">
        <f t="shared" si="20"/>
        <v>0.29545356546807244</v>
      </c>
      <c r="AI26" s="177">
        <f t="shared" si="20"/>
        <v>0.2050192986812954</v>
      </c>
      <c r="AJ26" s="177">
        <f t="shared" si="20"/>
        <v>8.5778541358696708E-3</v>
      </c>
      <c r="AK26" s="177">
        <f t="shared" si="20"/>
        <v>-0.17381037600276944</v>
      </c>
      <c r="AL26" s="177">
        <f t="shared" si="20"/>
        <v>-0.24146786766546635</v>
      </c>
      <c r="AM26" s="177">
        <f t="shared" si="20"/>
        <v>-0.16755787936981514</v>
      </c>
      <c r="AN26" s="87">
        <f t="shared" si="6"/>
        <v>8.0904639469340601E-14</v>
      </c>
    </row>
    <row r="27" spans="1:40" ht="15.75" x14ac:dyDescent="0.3">
      <c r="A27" s="72"/>
      <c r="B27" s="114">
        <v>15</v>
      </c>
      <c r="C27" s="130">
        <f t="shared" si="7"/>
        <v>0.58333333333333337</v>
      </c>
      <c r="D27" s="129">
        <v>9.6592582590961974E-4</v>
      </c>
      <c r="E27" s="109">
        <f t="shared" si="2"/>
        <v>0.58333333333333337</v>
      </c>
      <c r="F27" s="231">
        <f t="shared" si="3"/>
        <v>0.96592582590961973</v>
      </c>
      <c r="G27" s="200">
        <f t="shared" si="4"/>
        <v>18978.303937167071</v>
      </c>
      <c r="H27" s="75" t="s">
        <v>48</v>
      </c>
      <c r="I27" s="112">
        <f t="shared" si="8"/>
        <v>-7.040748077150974E-11</v>
      </c>
      <c r="J27" s="176">
        <f t="shared" ref="J27:AM27" si="21">(2.71818^($P$8*J$12)*($I$13*SIN($B$13*PI()*$E27)*(COS($G$13*J$12)-$P$8/(2*$G$13)*SIN($G$13*J$12))+$I$14*SIN($B$14*PI()*$E27)*(COS($G$14*J$12)-$P$8/(2*$G$14)*SIN($G$14*J$12))+$I$15*SIN($B$15*PI()*$E27)*(COS($G$15*J$12)-$P$8/(2*$G$15)*SIN($G$15*J$12))+$I$16*SIN($B$16*PI()*$E27)*(COS($G$16*J$12)-$P$8/(2*$G$16)*SIN($G$16*J$12))+$I$17*SIN($B$17*PI()*$E27)*(COS($G$17*J$12)-$P$8/(2*$G$17)*SIN($G$17*J$12))+$I$18*SIN($B$18*PI()*$E27)*(COS($G$18*J$12)-$P$8/(2*$G$18)*SIN($G$18*J$12))+$I$19*SIN($B$19*PI()*$E27)*(COS($G$19*J$12)-$P$8/(2*$G$19)*SIN($G$19*J$12))+$I$20*SIN($B$20*PI()*$E27)*(COS($G$20*J$12)-$P$8/(2*$G$20)*SIN($G$20*J$12))+$I$21*SIN($B$21*PI()*$E27)*(COS($G$21*J$12)-$P$8/(2*$G$21)*SIN($G$21*J$12))+$I$22*SIN($B$22*PI()*$E27)*(COS($G$22*J$12)-$P$8/(2*$G$22)*SIN($G36*J$12))+$I$23*SIN($B$23*PI()*$E27)*(COS($G$23*J$12)-$P$8/(2*$G$23)*SIN($G$23*J$12))+$I$24*SIN($B$24*PI()*$E27)*(COS($G$24*J$12)-$P$8/(2*$G$24)*SIN($G$24*J$12))+$I$25*SIN($B$25*PI()*$E27)*(COS($G$25*J$12)-$P$8/(2*$G$25)*SIN($G$25*J$12))+$I$26*SIN($B$26*PI()*$E27)*(COS($G$26*J$12)-$P$8/(2*$G$26)*SIN($G$26*J$12))+$I$27*SIN($B$27*PI()*$E27)*(COS($G$27*J$12)-$P$8/(2*$G$27)*SIN($G$27*J$12))+$I$28*SIN($B$28*PI()*$E27)*(COS($G$28*J$12)-$P$8/(2*$G$28)*SIN($G$28*J$12))+$I$29*SIN($B$29*PI()*$E27)*(COS($G$29*J$12)-$P$8/(2*$G$29)*SIN($G$29*J$12))+$I$30*SIN($B$30*PI()*$E27)*(COS($G$30*J$12)-$P$8/(2*$G$30)*SIN($G$30*J$12))+$I$31*SIN($B$31*PI()*$E27)*(COS($G$31*J$12)-$P$8/(2*$G$31)*SIN($G$31*J$12))+$I$32*SIN($B$32*PI()*$E27)*(COS($G$32*J$12)-$P$8/(2*$G$32)*SIN($G$32*J$12))+$I$33*SIN($B$33*PI()*$E27)*(COS($G$33*J$12)-$P$8/(2*$G$33)*SIN($G$33*J$12))+$I$34*SIN($B$34*PI()*$E27)*(COS($G$34*J$12)-$P$8/(2*$G$34)*SIN($G$34*J$12))+$I$35*SIN($B$35*PI()*$E27)*(COS($G$35*J$12)-$P$8/(2*$G$35)*SIN($G$35*J$12))+$I$36*SIN($B$36*PI()*$E27)*(COS($G$36*J$12)-$P$8/(2*$G$36)*SIN($G$36*J$12))))</f>
        <v>0.96592582590961917</v>
      </c>
      <c r="K27" s="177">
        <f t="shared" si="21"/>
        <v>0.67026923537909044</v>
      </c>
      <c r="L27" s="177">
        <f t="shared" si="21"/>
        <v>2.8043563542358589E-2</v>
      </c>
      <c r="M27" s="177">
        <f t="shared" si="21"/>
        <v>-0.56823795906412145</v>
      </c>
      <c r="N27" s="178">
        <f t="shared" si="21"/>
        <v>-0.78943047857913806</v>
      </c>
      <c r="O27" s="177">
        <f t="shared" si="21"/>
        <v>-0.54779668279205385</v>
      </c>
      <c r="P27" s="177">
        <f t="shared" si="21"/>
        <v>-2.2919401711893626E-2</v>
      </c>
      <c r="Q27" s="177">
        <f t="shared" si="21"/>
        <v>0.46440870648655308</v>
      </c>
      <c r="R27" s="177">
        <f t="shared" si="21"/>
        <v>0.64518461247603631</v>
      </c>
      <c r="S27" s="177">
        <f t="shared" si="21"/>
        <v>0.44770248943735347</v>
      </c>
      <c r="T27" s="177">
        <f t="shared" si="21"/>
        <v>1.8731537321925954E-2</v>
      </c>
      <c r="U27" s="177">
        <f t="shared" si="21"/>
        <v>-0.37955128394664311</v>
      </c>
      <c r="V27" s="177">
        <f t="shared" si="21"/>
        <v>-0.52729555804072548</v>
      </c>
      <c r="W27" s="177">
        <f t="shared" si="21"/>
        <v>-0.36589765074614672</v>
      </c>
      <c r="X27" s="177">
        <f t="shared" si="21"/>
        <v>-1.530888283281342E-2</v>
      </c>
      <c r="Y27" s="177">
        <f t="shared" si="21"/>
        <v>0.3101991305081041</v>
      </c>
      <c r="Z27" s="177">
        <f t="shared" si="21"/>
        <v>0.43094735952808094</v>
      </c>
      <c r="AA27" s="177">
        <f t="shared" si="21"/>
        <v>0.29904030868277803</v>
      </c>
      <c r="AB27" s="177">
        <f t="shared" si="21"/>
        <v>1.2511622852492377E-2</v>
      </c>
      <c r="AC27" s="177">
        <f t="shared" si="21"/>
        <v>-0.25351910207255329</v>
      </c>
      <c r="AD27" s="177">
        <f t="shared" si="21"/>
        <v>-0.35220404212142464</v>
      </c>
      <c r="AE27" s="177">
        <f t="shared" si="21"/>
        <v>-0.24439923611649425</v>
      </c>
      <c r="AF27" s="177">
        <f t="shared" si="21"/>
        <v>-1.0225480426104279E-2</v>
      </c>
      <c r="AG27" s="177">
        <f t="shared" si="21"/>
        <v>0.20719572915806911</v>
      </c>
      <c r="AH27" s="177">
        <f t="shared" si="21"/>
        <v>0.28784881581637539</v>
      </c>
      <c r="AI27" s="177">
        <f t="shared" si="21"/>
        <v>0.19974225814444768</v>
      </c>
      <c r="AJ27" s="177">
        <f t="shared" si="21"/>
        <v>8.3570666801735128E-3</v>
      </c>
      <c r="AK27" s="177">
        <f t="shared" si="21"/>
        <v>-0.16933662942021155</v>
      </c>
      <c r="AL27" s="177">
        <f t="shared" si="21"/>
        <v>-0.23525266882120049</v>
      </c>
      <c r="AM27" s="177">
        <f t="shared" si="21"/>
        <v>-0.16324506728183899</v>
      </c>
      <c r="AN27" s="87">
        <f t="shared" si="6"/>
        <v>-7.0407480771509738E-14</v>
      </c>
    </row>
    <row r="28" spans="1:40" ht="15.75" x14ac:dyDescent="0.3">
      <c r="A28" s="72"/>
      <c r="B28" s="114">
        <v>16</v>
      </c>
      <c r="C28" s="130">
        <f t="shared" si="7"/>
        <v>0.625</v>
      </c>
      <c r="D28" s="129">
        <v>9.2387953191016908E-4</v>
      </c>
      <c r="E28" s="109">
        <f t="shared" si="2"/>
        <v>0.625</v>
      </c>
      <c r="F28" s="231">
        <f t="shared" si="3"/>
        <v>0.92387953191016903</v>
      </c>
      <c r="G28" s="200">
        <f t="shared" si="4"/>
        <v>20243.546580864622</v>
      </c>
      <c r="H28" s="75" t="s">
        <v>49</v>
      </c>
      <c r="I28" s="112">
        <f t="shared" si="8"/>
        <v>6.0806836417922242E-11</v>
      </c>
      <c r="J28" s="176">
        <f t="shared" ref="J28:AM28" si="22">(2.71818^($P$8*J$12)*($I$13*SIN($B$13*PI()*$E28)*(COS($G$13*J$12)-$P$8/(2*$G$13)*SIN($G$13*J$12))+$I$14*SIN($B$14*PI()*$E28)*(COS($G$14*J$12)-$P$8/(2*$G$14)*SIN($G$14*J$12))+$I$15*SIN($B$15*PI()*$E28)*(COS($G$15*J$12)-$P$8/(2*$G$15)*SIN($G$15*J$12))+$I$16*SIN($B$16*PI()*$E28)*(COS($G$16*J$12)-$P$8/(2*$G$16)*SIN($G$16*J$12))+$I$17*SIN($B$17*PI()*$E28)*(COS($G$17*J$12)-$P$8/(2*$G$17)*SIN($G$17*J$12))+$I$18*SIN($B$18*PI()*$E28)*(COS($G$18*J$12)-$P$8/(2*$G$18)*SIN($G$18*J$12))+$I$19*SIN($B$19*PI()*$E28)*(COS($G$19*J$12)-$P$8/(2*$G$19)*SIN($G$19*J$12))+$I$20*SIN($B$20*PI()*$E28)*(COS($G$20*J$12)-$P$8/(2*$G$20)*SIN($G$20*J$12))+$I$21*SIN($B$21*PI()*$E28)*(COS($G$21*J$12)-$P$8/(2*$G$21)*SIN($G$21*J$12))+$I$22*SIN($B$22*PI()*$E28)*(COS($G$22*J$12)-$P$8/(2*$G$22)*SIN($G$22*J$12))+$I$23*SIN($B$23*PI()*$E28)*(COS($G$23*J$12)-$P$8/(2*$G$23)*SIN($G$23*J$12))+$I$24*SIN($B$24*PI()*$E28)*(COS($G$24*J$12)-$P$8/(2*$G$24)*SIN($G$24*J$12))+$I$25*SIN($B$25*PI()*$E28)*(COS($G$25*J$12)-$P$8/(2*$G$25)*SIN($G$25*J$12))+$I$26*SIN($B$26*PI()*$E28)*(COS($G$26*J$12)-$P$8/(2*$G$26)*SIN($G$26*J$12))+$I$27*SIN($B$27*PI()*$E28)*(COS($G$27*J$12)-$P$8/(2*$G$27)*SIN($G$27*J$12))+$I$28*SIN($B$28*PI()*$E28)*(COS($G$28*J$12)-$P$8/(2*$G$28)*SIN($G$28*J$12))+$I$29*SIN($B$29*PI()*$E28)*(COS($G$29*J$12)-$P$8/(2*$G$29)*SIN($G$29*J$12))+$I$30*SIN($B$30*PI()*$E28)*(COS($G$30*J$12)-$P$8/(2*$G$30)*SIN($G$30*J$12))+$I$31*SIN($B$31*PI()*$E28)*(COS($G$31*J$12)-$P$8/(2*$G$31)*SIN($G$31*J$12))+$I$32*SIN($B$32*PI()*$E28)*(COS($G$32*J$12)-$P$8/(2*$G$32)*SIN($G$32*J$12))+$I$33*SIN($B$33*PI()*$E28)*(COS($G$33*J$12)-$P$8/(2*$G$33)*SIN($G$33*J$12))+$I$34*SIN($B$34*PI()*$E28)*(COS($G$34*J$12)-$P$8/(2*$G$34)*SIN($G$34*J$12))+$I$35*SIN($B$35*PI()*$E28)*(COS($G$35*J$12)-$P$8/(2*$G$35)*SIN($G$35*J$12))+$I$36*SIN($B$36*PI()*$E28)*(COS($G$36*J$12)-$P$8/(2*$G$36)*SIN($G$36*J$12))))</f>
        <v>0.92387953191017047</v>
      </c>
      <c r="K28" s="177">
        <f t="shared" si="22"/>
        <v>0.6410927328230035</v>
      </c>
      <c r="L28" s="177">
        <f t="shared" si="22"/>
        <v>2.6822840509412679E-2</v>
      </c>
      <c r="M28" s="177">
        <f t="shared" si="22"/>
        <v>-0.54350282986974652</v>
      </c>
      <c r="N28" s="178">
        <f t="shared" si="22"/>
        <v>-0.75506694378586803</v>
      </c>
      <c r="O28" s="177">
        <f t="shared" si="22"/>
        <v>-0.5239513526725269</v>
      </c>
      <c r="P28" s="177">
        <f t="shared" si="22"/>
        <v>-2.1921731023370521E-2</v>
      </c>
      <c r="Q28" s="177">
        <f t="shared" si="22"/>
        <v>0.44419321530670747</v>
      </c>
      <c r="R28" s="177">
        <f t="shared" si="22"/>
        <v>0.61710003168067773</v>
      </c>
      <c r="S28" s="177">
        <f t="shared" si="22"/>
        <v>0.42821421199059578</v>
      </c>
      <c r="T28" s="177">
        <f t="shared" si="22"/>
        <v>1.791616238824368E-2</v>
      </c>
      <c r="U28" s="177">
        <f t="shared" si="22"/>
        <v>-0.36302959634207971</v>
      </c>
      <c r="V28" s="177">
        <f t="shared" si="22"/>
        <v>-0.50434263216982389</v>
      </c>
      <c r="W28" s="177">
        <f t="shared" si="22"/>
        <v>-0.34997029932962881</v>
      </c>
      <c r="X28" s="177">
        <f t="shared" si="22"/>
        <v>-1.4642494433487332E-2</v>
      </c>
      <c r="Y28" s="177">
        <f t="shared" si="22"/>
        <v>0.29669630917677764</v>
      </c>
      <c r="Z28" s="177">
        <f t="shared" si="22"/>
        <v>0.41218842494849839</v>
      </c>
      <c r="AA28" s="177">
        <f t="shared" si="22"/>
        <v>0.28602322559992566</v>
      </c>
      <c r="AB28" s="177">
        <f t="shared" si="22"/>
        <v>1.1966997850080202E-2</v>
      </c>
      <c r="AC28" s="177">
        <f t="shared" si="22"/>
        <v>-0.24248353564574235</v>
      </c>
      <c r="AD28" s="177">
        <f t="shared" si="22"/>
        <v>-0.33687276700075064</v>
      </c>
      <c r="AE28" s="177">
        <f t="shared" si="22"/>
        <v>-0.23376065313716218</v>
      </c>
      <c r="AF28" s="177">
        <f t="shared" si="22"/>
        <v>-9.7803701269408155E-3</v>
      </c>
      <c r="AG28" s="177">
        <f t="shared" si="22"/>
        <v>0.19817659713354657</v>
      </c>
      <c r="AH28" s="177">
        <f t="shared" si="22"/>
        <v>0.27531889311164126</v>
      </c>
      <c r="AI28" s="177">
        <f t="shared" si="22"/>
        <v>0.19104757220036503</v>
      </c>
      <c r="AJ28" s="177">
        <f t="shared" si="22"/>
        <v>7.9932875374576495E-3</v>
      </c>
      <c r="AK28" s="177">
        <f t="shared" si="22"/>
        <v>-0.1619654861524113</v>
      </c>
      <c r="AL28" s="177">
        <f t="shared" si="22"/>
        <v>-0.22501223158249847</v>
      </c>
      <c r="AM28" s="177">
        <f t="shared" si="22"/>
        <v>-0.15613908683039893</v>
      </c>
      <c r="AN28" s="87">
        <f t="shared" si="6"/>
        <v>6.0806836417922248E-14</v>
      </c>
    </row>
    <row r="29" spans="1:40" ht="15.75" x14ac:dyDescent="0.3">
      <c r="A29" s="72"/>
      <c r="B29" s="114">
        <v>17</v>
      </c>
      <c r="C29" s="130">
        <f t="shared" si="7"/>
        <v>0.66666666666666663</v>
      </c>
      <c r="D29" s="129">
        <v>8.6602540294668066E-4</v>
      </c>
      <c r="E29" s="109">
        <f t="shared" si="2"/>
        <v>0.66666666666666663</v>
      </c>
      <c r="F29" s="231">
        <f t="shared" si="3"/>
        <v>0.86602540294668062</v>
      </c>
      <c r="G29" s="200">
        <f t="shared" si="4"/>
        <v>21508.787950469017</v>
      </c>
      <c r="H29" s="75" t="s">
        <v>50</v>
      </c>
      <c r="I29" s="112">
        <f t="shared" si="8"/>
        <v>-5.1917942167634124E-11</v>
      </c>
      <c r="J29" s="176">
        <f t="shared" ref="J29:AM29" si="23">(2.71818^($P$8*J$12)*($I$13*SIN($B$13*PI()*$E29)*(COS($G$13*J$12)-$P$8/(2*$G$13)*SIN($G$13*J$12))+$I$14*SIN($B$14*PI()*$E29)*(COS($G$14*J$12)-$P$8/(2*$G$14)*SIN($G$14*J$12))+$I$15*SIN($B$15*PI()*$E29)*(COS($G$15*J$12)-$P$8/(2*$G$15)*SIN($G$15*J$12))+$I$16*SIN($B$16*PI()*$E29)*(COS($G$16*J$12)-$P$8/(2*$G$16)*SIN($G$16*J$12))+$I$17*SIN($B$17*PI()*$E29)*(COS($G$17*J$12)-$P$8/(2*$G$17)*SIN($G$17*J$12))+$I$18*SIN($B$18*PI()*$E29)*(COS($G$18*J$12)-$P$8/(2*$G$18)*SIN($G$18*J$12))+$I$19*SIN($B$19*PI()*$E29)*(COS($G$19*J$12)-$P$8/(2*$G$19)*SIN($G$19*J$12))+$I$20*SIN($B$20*PI()*$E29)*(COS($G$20*J$12)-$P$8/(2*$G$20)*SIN($G$20*J$12))+$I$21*SIN($B$21*PI()*$E29)*(COS($G$21*J$12)-$P$8/(2*$G$21)*SIN($G$21*J$12))+$I$22*SIN($B$22*PI()*$E29)*(COS($G$22*J$12)-$P$8/(2*$G$22)*SIN($G38*J$12))+$I$23*SIN($B$23*PI()*$E29)*(COS($G$23*J$12)-$P$8/(2*$G$23)*SIN($G$23*J$12))+$I$24*SIN($B$24*PI()*$E29)*(COS($G$24*J$12)-$P$8/(2*$G$24)*SIN($G$24*J$12))+$I$25*SIN($B$25*PI()*$E29)*(COS($G$25*J$12)-$P$8/(2*$G$25)*SIN($G$25*J$12))+$I$26*SIN($B$26*PI()*$E29)*(COS($G$26*J$12)-$P$8/(2*$G$26)*SIN($G$26*J$12))+$I$27*SIN($B$27*PI()*$E29)*(COS($G$27*J$12)-$P$8/(2*$G$27)*SIN($G$27*J$12))+$I$28*SIN($B$28*PI()*$E29)*(COS($G$28*J$12)-$P$8/(2*$G$28)*SIN($G$28*J$12))+$I$29*SIN($B$29*PI()*$E29)*(COS($G$29*J$12)-$P$8/(2*$G$29)*SIN($G$29*J$12))+$I$30*SIN($B$30*PI()*$E29)*(COS($G$30*J$12)-$P$8/(2*$G$30)*SIN($G$30*J$12))+$I$31*SIN($B$31*PI()*$E29)*(COS($G$31*J$12)-$P$8/(2*$G$31)*SIN($G$31*J$12))+$I$32*SIN($B$32*PI()*$E29)*(COS($G$32*J$12)-$P$8/(2*$G$32)*SIN($G$32*J$12))+$I$33*SIN($B$33*PI()*$E29)*(COS($G$33*J$12)-$P$8/(2*$G$33)*SIN($G$33*J$12))+$I$34*SIN($B$34*PI()*$E29)*(COS($G$34*J$12)-$P$8/(2*$G$34)*SIN($G$34*J$12))+$I$35*SIN($B$35*PI()*$E29)*(COS($G$35*J$12)-$P$8/(2*$G$35)*SIN($G$35*J$12))+$I$36*SIN($B$36*PI()*$E29)*(COS($G$36*J$12)-$P$8/(2*$G$36)*SIN($G$36*J$12))))</f>
        <v>0.86602540294667973</v>
      </c>
      <c r="K29" s="177">
        <f t="shared" si="23"/>
        <v>0.60094695584267732</v>
      </c>
      <c r="L29" s="177">
        <f t="shared" si="23"/>
        <v>2.5143171231316853E-2</v>
      </c>
      <c r="M29" s="177">
        <f t="shared" si="23"/>
        <v>-0.50946821655461327</v>
      </c>
      <c r="N29" s="178">
        <f t="shared" si="23"/>
        <v>-0.70778400421970755</v>
      </c>
      <c r="O29" s="177">
        <f t="shared" si="23"/>
        <v>-0.49114106962668364</v>
      </c>
      <c r="P29" s="177">
        <f t="shared" si="23"/>
        <v>-2.0548973421080051E-2</v>
      </c>
      <c r="Q29" s="177">
        <f t="shared" si="23"/>
        <v>0.41637745506412233</v>
      </c>
      <c r="R29" s="177">
        <f t="shared" si="23"/>
        <v>0.57845669823377988</v>
      </c>
      <c r="S29" s="177">
        <f t="shared" si="23"/>
        <v>0.40139907061863761</v>
      </c>
      <c r="T29" s="177">
        <f t="shared" si="23"/>
        <v>1.6794236928043885E-2</v>
      </c>
      <c r="U29" s="177">
        <f t="shared" si="23"/>
        <v>-0.34029637168505139</v>
      </c>
      <c r="V29" s="177">
        <f t="shared" si="23"/>
        <v>-0.47276026401855042</v>
      </c>
      <c r="W29" s="177">
        <f t="shared" si="23"/>
        <v>-0.32805485905003384</v>
      </c>
      <c r="X29" s="177">
        <f t="shared" si="23"/>
        <v>-1.3725568865859255E-2</v>
      </c>
      <c r="Y29" s="177">
        <f t="shared" si="23"/>
        <v>0.27811693174906121</v>
      </c>
      <c r="Z29" s="177">
        <f t="shared" si="23"/>
        <v>0.38637683212623619</v>
      </c>
      <c r="AA29" s="177">
        <f t="shared" si="23"/>
        <v>0.26811220578883765</v>
      </c>
      <c r="AB29" s="177">
        <f t="shared" si="23"/>
        <v>1.1217614174786127E-2</v>
      </c>
      <c r="AC29" s="177">
        <f t="shared" si="23"/>
        <v>-0.22729900869008804</v>
      </c>
      <c r="AD29" s="177">
        <f t="shared" si="23"/>
        <v>-0.31577750542872118</v>
      </c>
      <c r="AE29" s="177">
        <f t="shared" si="23"/>
        <v>-0.21912236056357801</v>
      </c>
      <c r="AF29" s="177">
        <f t="shared" si="23"/>
        <v>-9.1679149528152391E-3</v>
      </c>
      <c r="AG29" s="177">
        <f t="shared" si="23"/>
        <v>0.18576660860064079</v>
      </c>
      <c r="AH29" s="177">
        <f t="shared" si="23"/>
        <v>0.25807818780501651</v>
      </c>
      <c r="AI29" s="177">
        <f t="shared" si="23"/>
        <v>0.17908400929312468</v>
      </c>
      <c r="AJ29" s="177">
        <f t="shared" si="23"/>
        <v>7.49274101097321E-3</v>
      </c>
      <c r="AK29" s="177">
        <f t="shared" si="23"/>
        <v>-0.15182306850833283</v>
      </c>
      <c r="AL29" s="177">
        <f t="shared" si="23"/>
        <v>-0.21092177267008272</v>
      </c>
      <c r="AM29" s="177">
        <f t="shared" si="23"/>
        <v>-0.14636152330737578</v>
      </c>
      <c r="AN29" s="87">
        <f t="shared" si="6"/>
        <v>-5.1917942167634122E-14</v>
      </c>
    </row>
    <row r="30" spans="1:40" ht="15.75" x14ac:dyDescent="0.3">
      <c r="A30" s="72"/>
      <c r="B30" s="114">
        <v>18</v>
      </c>
      <c r="C30" s="130">
        <f t="shared" si="7"/>
        <v>0.70833333333333337</v>
      </c>
      <c r="D30" s="129">
        <v>7.9335333920749641E-4</v>
      </c>
      <c r="E30" s="109">
        <f t="shared" si="2"/>
        <v>0.70833333333333337</v>
      </c>
      <c r="F30" s="231">
        <f t="shared" si="3"/>
        <v>0.7933533392074964</v>
      </c>
      <c r="G30" s="200">
        <f t="shared" si="4"/>
        <v>22774.028258332066</v>
      </c>
      <c r="H30" s="75" t="s">
        <v>51</v>
      </c>
      <c r="I30" s="112">
        <f t="shared" si="8"/>
        <v>4.3594459061176608E-11</v>
      </c>
      <c r="J30" s="176">
        <f t="shared" ref="J30:AM30" si="24">(2.71818^($P$8*J$12)*($I$13*SIN($B$13*PI()*$E30)*(COS($G$13*J$12)-$P$8/(2*$G$13)*SIN($G$13*J$12))+$I$14*SIN($B$14*PI()*$E30)*(COS($G$14*J$12)-$P$8/(2*$G$14)*SIN($G$14*J$12))+$I$15*SIN($B$15*PI()*$E30)*(COS($G$15*J$12)-$P$8/(2*$G$15)*SIN($G$15*J$12))+$I$16*SIN($B$16*PI()*$E30)*(COS($G$16*J$12)-$P$8/(2*$G$16)*SIN($G$16*J$12))+$I$17*SIN($B$17*PI()*$E30)*(COS($G$17*J$12)-$P$8/(2*$G$17)*SIN($G$17*J$12))+$I$18*SIN($B$18*PI()*$E30)*(COS($G$18*J$12)-$P$8/(2*$G$18)*SIN($G$18*J$12))+$I$19*SIN($B$19*PI()*$E30)*(COS($G$19*J$12)-$P$8/(2*$G$19)*SIN($G$19*J$12))+$I$20*SIN($B$20*PI()*$E30)*(COS($G$20*J$12)-$P$8/(2*$G$20)*SIN($G$20*J$12))+$I$21*SIN($B$21*PI()*$E30)*(COS($G$21*J$12)-$P$8/(2*$G$21)*SIN($G$21*J$12))+$I$22*SIN($B$22*PI()*$E30)*(COS($G$22*J$12)-$P$8/(2*$G$22)*SIN($G39*J$12))+$I$23*SIN($B$23*PI()*$E30)*(COS($G$23*J$12)-$P$8/(2*$G$23)*SIN($G$23*J$12))+$I$24*SIN($B$24*PI()*$E30)*(COS($G$24*J$12)-$P$8/(2*$G$24)*SIN($G$24*J$12))+$I$25*SIN($B$25*PI()*$E30)*(COS($G$25*J$12)-$P$8/(2*$G$25)*SIN($G$25*J$12))+$I$26*SIN($B$26*PI()*$E30)*(COS($G$26*J$12)-$P$8/(2*$G$26)*SIN($G$26*J$12))+$I$27*SIN($B$27*PI()*$E30)*(COS($G$27*J$12)-$P$8/(2*$G$27)*SIN($G$27*J$12))+$I$28*SIN($B$28*PI()*$E30)*(COS($G$28*J$12)-$P$8/(2*$G$28)*SIN($G$28*J$12))+$I$29*SIN($B$29*PI()*$E30)*(COS($G$29*J$12)-$P$8/(2*$G$29)*SIN($G$29*J$12))+$I$30*SIN($B$30*PI()*$E30)*(COS($G$30*J$12)-$P$8/(2*$G$30)*SIN($G$30*J$12))+$I$31*SIN($B$31*PI()*$E30)*(COS($G$31*J$12)-$P$8/(2*$G$31)*SIN($G$31*J$12))+$I$32*SIN($B$32*PI()*$E30)*(COS($G$32*J$12)-$P$8/(2*$G$32)*SIN($G$32*J$12))+$I$33*SIN($B$33*PI()*$E30)*(COS($G$33*J$12)-$P$8/(2*$G$33)*SIN($G$33*J$12))+$I$34*SIN($B$34*PI()*$E30)*(COS($G$34*J$12)-$P$8/(2*$G$34)*SIN($G$34*J$12))+$I$35*SIN($B$35*PI()*$E30)*(COS($G$35*J$12)-$P$8/(2*$G$35)*SIN($G$35*J$12))+$I$36*SIN($B$36*PI()*$E30)*(COS($G$36*J$12)-$P$8/(2*$G$36)*SIN($G$36*J$12))))</f>
        <v>0.7933533392074964</v>
      </c>
      <c r="K30" s="177">
        <f t="shared" si="24"/>
        <v>0.55051880982786927</v>
      </c>
      <c r="L30" s="177">
        <f t="shared" si="24"/>
        <v>2.3033295325189655E-2</v>
      </c>
      <c r="M30" s="177">
        <f t="shared" si="24"/>
        <v>-0.46671646078920836</v>
      </c>
      <c r="N30" s="178">
        <f t="shared" si="24"/>
        <v>-0.64839068408715039</v>
      </c>
      <c r="O30" s="177">
        <f t="shared" si="24"/>
        <v>-0.44992722669627555</v>
      </c>
      <c r="P30" s="177">
        <f t="shared" si="24"/>
        <v>-1.8824617194779972E-2</v>
      </c>
      <c r="Q30" s="177">
        <f t="shared" si="24"/>
        <v>0.38143736106783094</v>
      </c>
      <c r="R30" s="177">
        <f t="shared" si="24"/>
        <v>0.52991581028598989</v>
      </c>
      <c r="S30" s="177">
        <f t="shared" si="24"/>
        <v>0.36771587991571858</v>
      </c>
      <c r="T30" s="177">
        <f t="shared" si="24"/>
        <v>1.5384957428028824E-2</v>
      </c>
      <c r="U30" s="177">
        <f t="shared" si="24"/>
        <v>-0.31174058175037045</v>
      </c>
      <c r="V30" s="177">
        <f t="shared" si="24"/>
        <v>-0.43308883666301207</v>
      </c>
      <c r="W30" s="177">
        <f t="shared" si="24"/>
        <v>-0.30052630917021295</v>
      </c>
      <c r="X30" s="177">
        <f t="shared" si="24"/>
        <v>-1.2573795023477581E-2</v>
      </c>
      <c r="Y30" s="177">
        <f t="shared" si="24"/>
        <v>0.25477889644916485</v>
      </c>
      <c r="Z30" s="177">
        <f t="shared" si="24"/>
        <v>0.3539542245722514</v>
      </c>
      <c r="AA30" s="177">
        <f t="shared" si="24"/>
        <v>0.2456137118881799</v>
      </c>
      <c r="AB30" s="177">
        <f t="shared" si="24"/>
        <v>1.027629402210465E-2</v>
      </c>
      <c r="AC30" s="177">
        <f t="shared" si="24"/>
        <v>-0.20822533266925089</v>
      </c>
      <c r="AD30" s="177">
        <f t="shared" si="24"/>
        <v>-0.28927920318004269</v>
      </c>
      <c r="AE30" s="177">
        <f t="shared" si="24"/>
        <v>-0.20073482364385367</v>
      </c>
      <c r="AF30" s="177">
        <f t="shared" si="24"/>
        <v>-8.3985942266186081E-3</v>
      </c>
      <c r="AG30" s="177">
        <f t="shared" si="24"/>
        <v>0.17017810183989837</v>
      </c>
      <c r="AH30" s="177">
        <f t="shared" si="24"/>
        <v>0.2364216931457401</v>
      </c>
      <c r="AI30" s="177">
        <f t="shared" si="24"/>
        <v>0.16405626943034377</v>
      </c>
      <c r="AJ30" s="177">
        <f t="shared" si="24"/>
        <v>6.8639916178555244E-3</v>
      </c>
      <c r="AK30" s="177">
        <f t="shared" si="24"/>
        <v>-0.13908291606363987</v>
      </c>
      <c r="AL30" s="177">
        <f t="shared" si="24"/>
        <v>-0.19322238374290274</v>
      </c>
      <c r="AM30" s="177">
        <f t="shared" si="24"/>
        <v>-0.13407967353864222</v>
      </c>
      <c r="AN30" s="87">
        <f t="shared" si="6"/>
        <v>4.359445906117661E-14</v>
      </c>
    </row>
    <row r="31" spans="1:40" ht="15.75" x14ac:dyDescent="0.3">
      <c r="A31" s="72"/>
      <c r="B31" s="114">
        <v>19</v>
      </c>
      <c r="C31" s="130">
        <f t="shared" si="7"/>
        <v>0.75</v>
      </c>
      <c r="D31" s="129">
        <v>7.071067798536827E-4</v>
      </c>
      <c r="E31" s="109">
        <f t="shared" si="2"/>
        <v>0.75</v>
      </c>
      <c r="F31" s="231">
        <f t="shared" si="3"/>
        <v>0.70710677985368264</v>
      </c>
      <c r="G31" s="200">
        <f t="shared" si="4"/>
        <v>24039.26767209922</v>
      </c>
      <c r="H31" s="75" t="s">
        <v>52</v>
      </c>
      <c r="I31" s="112">
        <f t="shared" si="8"/>
        <v>-3.5717683440535567E-11</v>
      </c>
      <c r="J31" s="176">
        <f t="shared" ref="J31:AM31" si="25">(2.71818^($P$8*J$12)*($I$13*SIN($B$13*PI()*$E31)*(COS($G$13*J$12)-$P$8/(2*$G$13)*SIN($G$13*J$12))+$I$14*SIN($B$14*PI()*$E31)*(COS($G$14*J$12)-$P$8/(2*$G$14)*SIN($G$14*J$12))+$I$15*SIN($B$15*PI()*$E31)*(COS($G$15*J$12)-$P$8/(2*$G$15)*SIN($G$15*J$12))+$I$16*SIN($B$16*PI()*$E31)*(COS($G$16*J$12)-$P$8/(2*$G$16)*SIN($G$16*J$12))+$I$17*SIN($B$17*PI()*$E31)*(COS($G$17*J$12)-$P$8/(2*$G$17)*SIN($G$17*J$12))+$I$18*SIN($B$18*PI()*$E31)*(COS($G$18*J$12)-$P$8/(2*$G$18)*SIN($G$18*J$12))+$I$19*SIN($B$19*PI()*$E31)*(COS($G$19*J$12)-$P$8/(2*$G$19)*SIN($G$19*J$12))+$I$20*SIN($B$20*PI()*$E31)*(COS($G$20*J$12)-$P$8/(2*$G$20)*SIN($G$20*J$12))+$I$21*SIN($B$21*PI()*$E31)*(COS($G$21*J$12)-$P$8/(2*$G$21)*SIN($G$21*J$12))+$I$22*SIN($B$22*PI()*$E31)*(COS($G$22*J$12)-$P$8/(2*$G$22)*SIN($G40*J$12))+$I$23*SIN($B$23*PI()*$E31)*(COS($G$23*J$12)-$P$8/(2*$G$23)*SIN($G$23*J$12))+$I$24*SIN($B$24*PI()*$E31)*(COS($G$24*J$12)-$P$8/(2*$G$24)*SIN($G$24*J$12))+$I$25*SIN($B$25*PI()*$E31)*(COS($G$25*J$12)-$P$8/(2*$G$25)*SIN($G$25*J$12))+$I$26*SIN($B$26*PI()*$E31)*(COS($G$26*J$12)-$P$8/(2*$G$26)*SIN($G$26*J$12))+$I$27*SIN($B$27*PI()*$E31)*(COS($G$27*J$12)-$P$8/(2*$G$27)*SIN($G$27*J$12))+$I$28*SIN($B$28*PI()*$E31)*(COS($G$28*J$12)-$P$8/(2*$G$28)*SIN($G$28*J$12))+$I$29*SIN($B$29*PI()*$E31)*(COS($G$29*J$12)-$P$8/(2*$G$29)*SIN($G$29*J$12))+$I$30*SIN($B$30*PI()*$E31)*(COS($G$30*J$12)-$P$8/(2*$G$30)*SIN($G$30*J$12))+$I$31*SIN($B$31*PI()*$E31)*(COS($G$31*J$12)-$P$8/(2*$G$31)*SIN($G$31*J$12))+$I$32*SIN($B$32*PI()*$E31)*(COS($G$32*J$12)-$P$8/(2*$G$32)*SIN($G$32*J$12))+$I$33*SIN($B$33*PI()*$E31)*(COS($G$33*J$12)-$P$8/(2*$G$33)*SIN($G$33*J$12))+$I$34*SIN($B$34*PI()*$E31)*(COS($G$34*J$12)-$P$8/(2*$G$34)*SIN($G$34*J$12))+$I$35*SIN($B$35*PI()*$E31)*(COS($G$35*J$12)-$P$8/(2*$G$35)*SIN($G$35*J$12))+$I$36*SIN($B$36*PI()*$E31)*(COS($G$36*J$12)-$P$8/(2*$G$36)*SIN($G$36*J$12))))</f>
        <v>0.70710677985368409</v>
      </c>
      <c r="K31" s="177">
        <f t="shared" si="25"/>
        <v>0.49067113553361791</v>
      </c>
      <c r="L31" s="177">
        <f t="shared" si="25"/>
        <v>2.0529313347301782E-2</v>
      </c>
      <c r="M31" s="177">
        <f t="shared" si="25"/>
        <v>-0.41597905696898357</v>
      </c>
      <c r="N31" s="178">
        <f t="shared" si="25"/>
        <v>-0.57790321956428459</v>
      </c>
      <c r="O31" s="177">
        <f t="shared" si="25"/>
        <v>-0.40101500416084951</v>
      </c>
      <c r="P31" s="177">
        <f t="shared" si="25"/>
        <v>-1.6778166543205127E-2</v>
      </c>
      <c r="Q31" s="177">
        <f t="shared" si="25"/>
        <v>0.33997076889194455</v>
      </c>
      <c r="R31" s="177">
        <f t="shared" si="25"/>
        <v>0.47230791588908067</v>
      </c>
      <c r="S31" s="177">
        <f t="shared" si="25"/>
        <v>0.32774096937896258</v>
      </c>
      <c r="T31" s="177">
        <f t="shared" si="25"/>
        <v>1.3712437033898477E-2</v>
      </c>
      <c r="U31" s="177">
        <f t="shared" si="25"/>
        <v>-0.27785082402352407</v>
      </c>
      <c r="V31" s="177">
        <f t="shared" si="25"/>
        <v>-0.38600713922541408</v>
      </c>
      <c r="W31" s="177">
        <f t="shared" si="25"/>
        <v>-0.26785567080954675</v>
      </c>
      <c r="X31" s="177">
        <f t="shared" si="25"/>
        <v>-1.1206880053319048E-2</v>
      </c>
      <c r="Y31" s="177">
        <f t="shared" si="25"/>
        <v>0.22708152409315666</v>
      </c>
      <c r="Z31" s="177">
        <f t="shared" si="25"/>
        <v>0.31547536209097465</v>
      </c>
      <c r="AA31" s="177">
        <f t="shared" si="25"/>
        <v>0.21891269983067102</v>
      </c>
      <c r="AB31" s="177">
        <f t="shared" si="25"/>
        <v>9.1591436221259339E-3</v>
      </c>
      <c r="AC31" s="177">
        <f t="shared" si="25"/>
        <v>-0.18558886347079545</v>
      </c>
      <c r="AD31" s="177">
        <f t="shared" si="25"/>
        <v>-0.25783125355367659</v>
      </c>
      <c r="AE31" s="177">
        <f t="shared" si="25"/>
        <v>-0.17891265823072294</v>
      </c>
      <c r="AF31" s="177">
        <f t="shared" si="25"/>
        <v>-7.4855712157967363E-3</v>
      </c>
      <c r="AG31" s="177">
        <f t="shared" si="25"/>
        <v>0.15167780086857163</v>
      </c>
      <c r="AH31" s="177">
        <f t="shared" si="25"/>
        <v>0.21071995776107158</v>
      </c>
      <c r="AI31" s="177">
        <f t="shared" si="25"/>
        <v>0.14622148166979421</v>
      </c>
      <c r="AJ31" s="177">
        <f t="shared" si="25"/>
        <v>6.1177974188654479E-3</v>
      </c>
      <c r="AK31" s="177">
        <f t="shared" si="25"/>
        <v>-0.12396301636108698</v>
      </c>
      <c r="AL31" s="177">
        <f t="shared" si="25"/>
        <v>-0.17221690625320316</v>
      </c>
      <c r="AM31" s="177">
        <f t="shared" si="25"/>
        <v>-0.11950368337708255</v>
      </c>
      <c r="AN31" s="87">
        <f t="shared" si="6"/>
        <v>-3.5717683440535566E-14</v>
      </c>
    </row>
    <row r="32" spans="1:40" ht="15.75" x14ac:dyDescent="0.3">
      <c r="A32" s="72"/>
      <c r="B32" s="114">
        <v>20</v>
      </c>
      <c r="C32" s="130">
        <f t="shared" si="7"/>
        <v>0.79166666666666663</v>
      </c>
      <c r="D32" s="129">
        <v>6.0876142743020514E-4</v>
      </c>
      <c r="E32" s="109">
        <f t="shared" si="2"/>
        <v>0.79166666666666663</v>
      </c>
      <c r="F32" s="231">
        <f t="shared" si="3"/>
        <v>0.60876142743020512</v>
      </c>
      <c r="G32" s="200">
        <f t="shared" si="4"/>
        <v>25304.506325886363</v>
      </c>
      <c r="H32" s="75" t="s">
        <v>53</v>
      </c>
      <c r="I32" s="112">
        <f t="shared" si="8"/>
        <v>2.8189498189427433E-11</v>
      </c>
      <c r="J32" s="176">
        <f t="shared" ref="J32:AM32" si="26">(2.71818^($P$8*J$12)*($I$13*SIN($B$13*PI()*$E32)*(COS($G$13*J$12)-$P$8/(2*$G$13)*SIN($G$13*J$12))+$I$14*SIN($B$14*PI()*$E32)*(COS($G$14*J$12)-$P$8/(2*$G$14)*SIN($G$14*J$12))+$I$15*SIN($B$15*PI()*$E32)*(COS($G$15*J$12)-$P$8/(2*$G$15)*SIN($G$15*J$12))+$I$16*SIN($B$16*PI()*$E32)*(COS($G$16*J$12)-$P$8/(2*$G$16)*SIN($G$16*J$12))+$I$17*SIN($B$17*PI()*$E32)*(COS($G$17*J$12)-$P$8/(2*$G$17)*SIN($G$17*J$12))+$I$18*SIN($B$18*PI()*$E32)*(COS($G$18*J$12)-$P$8/(2*$G$18)*SIN($G$18*J$12))+$I$19*SIN($B$19*PI()*$E32)*(COS($G$19*J$12)-$P$8/(2*$G$19)*SIN($G$19*J$12))+$I$20*SIN($B$20*PI()*$E32)*(COS($G$20*J$12)-$P$8/(2*$G$20)*SIN($G$20*J$12))+$I$21*SIN($B$21*PI()*$E32)*(COS($G$21*J$12)-$P$8/(2*$G$21)*SIN($G$21*J$12))+$I$22*SIN($B$22*PI()*$E32)*(COS($G$22*J$12)-$P$8/(2*$G$22)*SIN($G41*J$12))+$I$23*SIN($B$23*PI()*$E32)*(COS($G$23*J$12)-$P$8/(2*$G$23)*SIN($G$23*J$12))+$I$24*SIN($B$24*PI()*$E32)*(COS($G$24*J$12)-$P$8/(2*$G$24)*SIN($G$24*J$12))+$I$25*SIN($B$25*PI()*$E32)*(COS($G$25*J$12)-$P$8/(2*$G$25)*SIN($G$25*J$12))+$I$26*SIN($B$26*PI()*$E32)*(COS($G$26*J$12)-$P$8/(2*$G$26)*SIN($G$26*J$12))+$I$27*SIN($B$27*PI()*$E32)*(COS($G$27*J$12)-$P$8/(2*$G$27)*SIN($G$27*J$12))+$I$28*SIN($B$28*PI()*$E32)*(COS($G$28*J$12)-$P$8/(2*$G$28)*SIN($G$28*J$12))+$I$29*SIN($B$29*PI()*$E32)*(COS($G$29*J$12)-$P$8/(2*$G$29)*SIN($G$29*J$12))+$I$30*SIN($B$30*PI()*$E32)*(COS($G$30*J$12)-$P$8/(2*$G$30)*SIN($G$30*J$12))+$I$31*SIN($B$31*PI()*$E32)*(COS($G$31*J$12)-$P$8/(2*$G$31)*SIN($G$31*J$12))+$I$32*SIN($B$32*PI()*$E32)*(COS($G$32*J$12)-$P$8/(2*$G$32)*SIN($G$32*J$12))+$I$33*SIN($B$33*PI()*$E32)*(COS($G$33*J$12)-$P$8/(2*$G$33)*SIN($G$33*J$12))+$I$34*SIN($B$34*PI()*$E32)*(COS($G$34*J$12)-$P$8/(2*$G$34)*SIN($G$34*J$12))+$I$35*SIN($B$35*PI()*$E32)*(COS($G$35*J$12)-$P$8/(2*$G$35)*SIN($G$35*J$12))+$I$36*SIN($B$36*PI()*$E32)*(COS($G$36*J$12)-$P$8/(2*$G$36)*SIN($G$36*J$12))))</f>
        <v>0.60876142743020401</v>
      </c>
      <c r="K32" s="177">
        <f t="shared" si="26"/>
        <v>0.42242794203307799</v>
      </c>
      <c r="L32" s="177">
        <f t="shared" si="26"/>
        <v>1.7674069127064731E-2</v>
      </c>
      <c r="M32" s="177">
        <f t="shared" si="26"/>
        <v>-0.35812413614056737</v>
      </c>
      <c r="N32" s="178">
        <f t="shared" si="26"/>
        <v>-0.49752767071386411</v>
      </c>
      <c r="O32" s="177">
        <f t="shared" si="26"/>
        <v>-0.34524130371192674</v>
      </c>
      <c r="P32" s="177">
        <f t="shared" si="26"/>
        <v>-1.4444636813271237E-2</v>
      </c>
      <c r="Q32" s="177">
        <f t="shared" si="26"/>
        <v>0.29268718274105243</v>
      </c>
      <c r="R32" s="177">
        <f t="shared" si="26"/>
        <v>0.40661870209015194</v>
      </c>
      <c r="S32" s="177">
        <f t="shared" si="26"/>
        <v>0.28215831980806444</v>
      </c>
      <c r="T32" s="177">
        <f t="shared" si="26"/>
        <v>1.1805293044350657E-2</v>
      </c>
      <c r="U32" s="177">
        <f t="shared" si="26"/>
        <v>-0.23920696165407543</v>
      </c>
      <c r="V32" s="177">
        <f t="shared" si="26"/>
        <v>-0.33232075260379584</v>
      </c>
      <c r="W32" s="177">
        <f t="shared" si="26"/>
        <v>-0.23060194765161107</v>
      </c>
      <c r="X32" s="177">
        <f t="shared" si="26"/>
        <v>-9.6482122633747697E-3</v>
      </c>
      <c r="Y32" s="177">
        <f t="shared" si="26"/>
        <v>0.19549872410554708</v>
      </c>
      <c r="Z32" s="177">
        <f t="shared" si="26"/>
        <v>0.27159862869011686</v>
      </c>
      <c r="AA32" s="177">
        <f t="shared" si="26"/>
        <v>0.18846603056424546</v>
      </c>
      <c r="AB32" s="177">
        <f t="shared" si="26"/>
        <v>7.8852777399723937E-3</v>
      </c>
      <c r="AC32" s="177">
        <f t="shared" si="26"/>
        <v>-0.15977691735724753</v>
      </c>
      <c r="AD32" s="177">
        <f t="shared" si="26"/>
        <v>-0.22197173968772532</v>
      </c>
      <c r="AE32" s="177">
        <f t="shared" si="26"/>
        <v>-0.15402924762755144</v>
      </c>
      <c r="AF32" s="177">
        <f t="shared" si="26"/>
        <v>-6.444468011313393E-3</v>
      </c>
      <c r="AG32" s="177">
        <f t="shared" si="26"/>
        <v>0.13058225087747891</v>
      </c>
      <c r="AH32" s="177">
        <f t="shared" si="26"/>
        <v>0.18141274547176645</v>
      </c>
      <c r="AI32" s="177">
        <f t="shared" si="26"/>
        <v>0.12588480360896645</v>
      </c>
      <c r="AJ32" s="177">
        <f t="shared" si="26"/>
        <v>5.2669260138169917E-3</v>
      </c>
      <c r="AK32" s="177">
        <f t="shared" si="26"/>
        <v>-0.10672207507530707</v>
      </c>
      <c r="AL32" s="177">
        <f t="shared" si="26"/>
        <v>-0.14826474974535062</v>
      </c>
      <c r="AM32" s="177">
        <f t="shared" si="26"/>
        <v>-0.10288295205791449</v>
      </c>
      <c r="AN32" s="87">
        <f t="shared" si="6"/>
        <v>2.8189498189427433E-14</v>
      </c>
    </row>
    <row r="33" spans="1:40" ht="15.75" x14ac:dyDescent="0.3">
      <c r="A33" s="72"/>
      <c r="B33" s="114">
        <v>21</v>
      </c>
      <c r="C33" s="130">
        <f t="shared" si="7"/>
        <v>0.83333333333333337</v>
      </c>
      <c r="D33" s="129">
        <v>4.9999999818620079E-4</v>
      </c>
      <c r="E33" s="109">
        <f t="shared" si="2"/>
        <v>0.83333333333333337</v>
      </c>
      <c r="F33" s="231">
        <f t="shared" si="3"/>
        <v>0.49999999818620078</v>
      </c>
      <c r="G33" s="200">
        <f t="shared" si="4"/>
        <v>26569.744328263158</v>
      </c>
      <c r="H33" s="75" t="s">
        <v>54</v>
      </c>
      <c r="I33" s="112">
        <f t="shared" si="8"/>
        <v>-2.0923050329339312E-11</v>
      </c>
      <c r="J33" s="176">
        <f t="shared" ref="J33:AM33" si="27">(2.71818^($P$8*J$12)*($I$13*SIN($B$13*PI()*$E33)*(COS($G$13*J$12)-$P$8/(2*$G$13)*SIN($G$13*J$12))+$I$14*SIN($B$14*PI()*$E33)*(COS($G$14*J$12)-$P$8/(2*$G$14)*SIN($G$14*J$12))+$I$15*SIN($B$15*PI()*$E33)*(COS($G$15*J$12)-$P$8/(2*$G$15)*SIN($G$15*J$12))+$I$16*SIN($B$16*PI()*$E33)*(COS($G$16*J$12)-$P$8/(2*$G$16)*SIN($G$16*J$12))+$I$17*SIN($B$17*PI()*$E33)*(COS($G$17*J$12)-$P$8/(2*$G$17)*SIN($G$17*J$12))+$I$18*SIN($B$18*PI()*$E33)*(COS($G$18*J$12)-$P$8/(2*$G$18)*SIN($G$18*J$12))+$I$19*SIN($B$19*PI()*$E33)*(COS($G$19*J$12)-$P$8/(2*$G$19)*SIN($G$19*J$12))+$I$20*SIN($B$20*PI()*$E33)*(COS($G$20*J$12)-$P$8/(2*$G$20)*SIN($G$20*J$12))+$I$21*SIN($B$21*PI()*$E33)*(COS($G$21*J$12)-$P$8/(2*$G$21)*SIN($G$21*J$12))+$I$22*SIN($B$22*PI()*$E33)*(COS($G$22*J$12)-$P$8/(2*$G$22)*SIN($G42*J$12))+$I$23*SIN($B$23*PI()*$E33)*(COS($G$23*J$12)-$P$8/(2*$G$23)*SIN($G$23*J$12))+$I$24*SIN($B$24*PI()*$E33)*(COS($G$24*J$12)-$P$8/(2*$G$24)*SIN($G$24*J$12))+$I$25*SIN($B$25*PI()*$E33)*(COS($G$25*J$12)-$P$8/(2*$G$25)*SIN($G$25*J$12))+$I$26*SIN($B$26*PI()*$E33)*(COS($G$26*J$12)-$P$8/(2*$G$26)*SIN($G$26*J$12))+$I$27*SIN($B$27*PI()*$E33)*(COS($G$27*J$12)-$P$8/(2*$G$27)*SIN($G$27*J$12))+$I$28*SIN($B$28*PI()*$E33)*(COS($G$28*J$12)-$P$8/(2*$G$28)*SIN($G$28*J$12))+$I$29*SIN($B$29*PI()*$E33)*(COS($G$29*J$12)-$P$8/(2*$G$29)*SIN($G$29*J$12))+$I$30*SIN($B$30*PI()*$E33)*(COS($G$30*J$12)-$P$8/(2*$G$30)*SIN($G$30*J$12))+$I$31*SIN($B$31*PI()*$E33)*(COS($G$31*J$12)-$P$8/(2*$G$31)*SIN($G$31*J$12))+$I$32*SIN($B$32*PI()*$E33)*(COS($G$32*J$12)-$P$8/(2*$G$32)*SIN($G$32*J$12))+$I$33*SIN($B$33*PI()*$E33)*(COS($G$33*J$12)-$P$8/(2*$G$33)*SIN($G$33*J$12))+$I$34*SIN($B$34*PI()*$E33)*(COS($G$34*J$12)-$P$8/(2*$G$34)*SIN($G$34*J$12))+$I$35*SIN($B$35*PI()*$E33)*(COS($G$35*J$12)-$P$8/(2*$G$35)*SIN($G$35*J$12))+$I$36*SIN($B$36*PI()*$E33)*(COS($G$36*J$12)-$P$8/(2*$G$36)*SIN($G$36*J$12))))</f>
        <v>0.49999999818619967</v>
      </c>
      <c r="K33" s="177">
        <f t="shared" si="27"/>
        <v>0.34695688812886571</v>
      </c>
      <c r="L33" s="177">
        <f t="shared" si="27"/>
        <v>1.4516416682484164E-2</v>
      </c>
      <c r="M33" s="177">
        <f t="shared" si="27"/>
        <v>-0.29414161204234107</v>
      </c>
      <c r="N33" s="178">
        <f t="shared" si="27"/>
        <v>-0.40863928546320477</v>
      </c>
      <c r="O33" s="177">
        <f t="shared" si="27"/>
        <v>-0.28356042882781252</v>
      </c>
      <c r="P33" s="177">
        <f t="shared" si="27"/>
        <v>-1.1863955339881395E-2</v>
      </c>
      <c r="Q33" s="177">
        <f t="shared" si="27"/>
        <v>0.24039563682197004</v>
      </c>
      <c r="R33" s="177">
        <f t="shared" si="27"/>
        <v>0.33397212955075706</v>
      </c>
      <c r="S33" s="177">
        <f t="shared" si="27"/>
        <v>0.23174786241077572</v>
      </c>
      <c r="T33" s="177">
        <f t="shared" si="27"/>
        <v>9.6961572145009244E-3</v>
      </c>
      <c r="U33" s="177">
        <f t="shared" si="27"/>
        <v>-0.19647020184399328</v>
      </c>
      <c r="V33" s="177">
        <f t="shared" si="27"/>
        <v>-0.27294826575932474</v>
      </c>
      <c r="W33" s="177">
        <f t="shared" si="27"/>
        <v>-0.18940256122750765</v>
      </c>
      <c r="X33" s="177">
        <f t="shared" si="27"/>
        <v>-7.9244608826604564E-3</v>
      </c>
      <c r="Y33" s="177">
        <f t="shared" si="27"/>
        <v>0.16057088612237055</v>
      </c>
      <c r="Z33" s="177">
        <f t="shared" si="27"/>
        <v>0.22307476744211258</v>
      </c>
      <c r="AA33" s="177">
        <f t="shared" si="27"/>
        <v>0.15479465481167731</v>
      </c>
      <c r="AB33" s="177">
        <f t="shared" si="27"/>
        <v>6.4764925660206439E-3</v>
      </c>
      <c r="AC33" s="177">
        <f t="shared" si="27"/>
        <v>-0.13123114388539234</v>
      </c>
      <c r="AD33" s="177">
        <f t="shared" si="27"/>
        <v>-0.18231422780744913</v>
      </c>
      <c r="AE33" s="177">
        <f t="shared" si="27"/>
        <v>-0.12651035388762621</v>
      </c>
      <c r="AF33" s="177">
        <f t="shared" si="27"/>
        <v>-5.2930981685119088E-3</v>
      </c>
      <c r="AG33" s="177">
        <f t="shared" si="27"/>
        <v>0.107252401961257</v>
      </c>
      <c r="AH33" s="177">
        <f t="shared" si="27"/>
        <v>0.14900151080333776</v>
      </c>
      <c r="AI33" s="177">
        <f t="shared" si="27"/>
        <v>0.10339420139298408</v>
      </c>
      <c r="AJ33" s="177">
        <f t="shared" si="27"/>
        <v>4.3259360415033154E-3</v>
      </c>
      <c r="AK33" s="177">
        <f t="shared" si="27"/>
        <v>-8.7655089493614585E-2</v>
      </c>
      <c r="AL33" s="177">
        <f t="shared" si="27"/>
        <v>-0.12177574225853431</v>
      </c>
      <c r="AM33" s="177">
        <f t="shared" si="27"/>
        <v>-8.4501864901105311E-2</v>
      </c>
      <c r="AN33" s="87">
        <f t="shared" si="6"/>
        <v>-2.0923050329339312E-14</v>
      </c>
    </row>
    <row r="34" spans="1:40" ht="15.75" x14ac:dyDescent="0.3">
      <c r="A34" s="72"/>
      <c r="B34" s="114">
        <v>22</v>
      </c>
      <c r="C34" s="130">
        <f t="shared" si="7"/>
        <v>0.875</v>
      </c>
      <c r="D34" s="129">
        <v>3.8268343033337243E-4</v>
      </c>
      <c r="E34" s="109">
        <f t="shared" si="2"/>
        <v>0.875</v>
      </c>
      <c r="F34" s="231">
        <f t="shared" si="3"/>
        <v>0.38268343033337243</v>
      </c>
      <c r="G34" s="200">
        <f t="shared" si="4"/>
        <v>27834.981768059097</v>
      </c>
      <c r="H34" s="75" t="s">
        <v>55</v>
      </c>
      <c r="I34" s="112">
        <f t="shared" si="8"/>
        <v>1.3846184037287952E-11</v>
      </c>
      <c r="J34" s="176">
        <f t="shared" ref="J34:AM34" si="28">(2.71818^($P$8*J$12)*($I$13*SIN($B$13*PI()*$E34)*(COS($G$13*J$12)-$P$8/(2*$G$13)*SIN($G$13*J$12))+$I$14*SIN($B$14*PI()*$E34)*(COS($G$14*J$12)-$P$8/(2*$G$14)*SIN($G$14*J$12))+$I$15*SIN($B$15*PI()*$E34)*(COS($G$15*J$12)-$P$8/(2*$G$15)*SIN($G$15*J$12))+$I$16*SIN($B$16*PI()*$E34)*(COS($G$16*J$12)-$P$8/(2*$G$16)*SIN($G$16*J$12))+$I$17*SIN($B$17*PI()*$E34)*(COS($G$17*J$12)-$P$8/(2*$G$17)*SIN($G$17*J$12))+$I$18*SIN($B$18*PI()*$E34)*(COS($G$18*J$12)-$P$8/(2*$G$18)*SIN($G$18*J$12))+$I$19*SIN($B$19*PI()*$E34)*(COS($G$19*J$12)-$P$8/(2*$G$19)*SIN($G$19*J$12))+$I$20*SIN($B$20*PI()*$E34)*(COS($G$20*J$12)-$P$8/(2*$G$20)*SIN($G$20*J$12))+$I$21*SIN($B$21*PI()*$E34)*(COS($G$21*J$12)-$P$8/(2*$G$21)*SIN($G$21*J$12))+$I$22*SIN($B$22*PI()*$E34)*(COS($G$22*J$12)-$P$8/(2*$G$22)*SIN($G43*J$12))+$I$23*SIN($B$23*PI()*$E34)*(COS($G$23*J$12)-$P$8/(2*$G$23)*SIN($G$23*J$12))+$I$24*SIN($B$24*PI()*$E34)*(COS($G$24*J$12)-$P$8/(2*$G$24)*SIN($G$24*J$12))+$I$25*SIN($B$25*PI()*$E34)*(COS($G$25*J$12)-$P$8/(2*$G$25)*SIN($G$25*J$12))+$I$26*SIN($B$26*PI()*$E34)*(COS($G$26*J$12)-$P$8/(2*$G$26)*SIN($G$26*J$12))+$I$27*SIN($B$27*PI()*$E34)*(COS($G$27*J$12)-$P$8/(2*$G$27)*SIN($G$27*J$12))+$I$28*SIN($B$28*PI()*$E34)*(COS($G$28*J$12)-$P$8/(2*$G$28)*SIN($G$28*J$12))+$I$29*SIN($B$29*PI()*$E34)*(COS($G$29*J$12)-$P$8/(2*$G$29)*SIN($G$29*J$12))+$I$30*SIN($B$30*PI()*$E34)*(COS($G$30*J$12)-$P$8/(2*$G$30)*SIN($G$30*J$12))+$I$31*SIN($B$31*PI()*$E34)*(COS($G$31*J$12)-$P$8/(2*$G$31)*SIN($G$31*J$12))+$I$32*SIN($B$32*PI()*$E34)*(COS($G$32*J$12)-$P$8/(2*$G$32)*SIN($G$32*J$12))+$I$33*SIN($B$33*PI()*$E34)*(COS($G$33*J$12)-$P$8/(2*$G$33)*SIN($G$33*J$12))+$I$34*SIN($B$34*PI()*$E34)*(COS($G$34*J$12)-$P$8/(2*$G$34)*SIN($G$34*J$12))+$I$35*SIN($B$35*PI()*$E34)*(COS($G$35*J$12)-$P$8/(2*$G$35)*SIN($G$35*J$12))+$I$36*SIN($B$36*PI()*$E34)*(COS($G$36*J$12)-$P$8/(2*$G$36)*SIN($G$36*J$12))))</f>
        <v>0.38268343033337388</v>
      </c>
      <c r="K34" s="177">
        <f t="shared" si="28"/>
        <v>0.26554930567429591</v>
      </c>
      <c r="L34" s="177">
        <f t="shared" si="28"/>
        <v>1.1110384323975764E-2</v>
      </c>
      <c r="M34" s="177">
        <f t="shared" si="28"/>
        <v>-0.22512624340285248</v>
      </c>
      <c r="N34" s="178">
        <f t="shared" si="28"/>
        <v>-0.3127589687308554</v>
      </c>
      <c r="O34" s="177">
        <f t="shared" si="28"/>
        <v>-0.21702775638075844</v>
      </c>
      <c r="P34" s="177">
        <f t="shared" si="28"/>
        <v>-9.0802783026506136E-3</v>
      </c>
      <c r="Q34" s="177">
        <f t="shared" si="28"/>
        <v>0.18399085484475786</v>
      </c>
      <c r="R34" s="177">
        <f t="shared" si="28"/>
        <v>0.2556112012722393</v>
      </c>
      <c r="S34" s="177">
        <f t="shared" si="28"/>
        <v>0.17737213487735559</v>
      </c>
      <c r="T34" s="177">
        <f t="shared" si="28"/>
        <v>7.4211174481526292E-3</v>
      </c>
      <c r="U34" s="177">
        <f t="shared" si="28"/>
        <v>-0.15037178240301963</v>
      </c>
      <c r="V34" s="177">
        <f t="shared" si="28"/>
        <v>-0.20890555840464167</v>
      </c>
      <c r="W34" s="177">
        <f t="shared" si="28"/>
        <v>-0.14496244446353648</v>
      </c>
      <c r="X34" s="177">
        <f t="shared" si="28"/>
        <v>-6.0651197815153341E-3</v>
      </c>
      <c r="Y34" s="177">
        <f t="shared" si="28"/>
        <v>0.12289563566661821</v>
      </c>
      <c r="Z34" s="177">
        <f t="shared" si="28"/>
        <v>0.17073403507205265</v>
      </c>
      <c r="AA34" s="177">
        <f t="shared" si="28"/>
        <v>0.11847469964545626</v>
      </c>
      <c r="AB34" s="177">
        <f t="shared" si="28"/>
        <v>4.9568928106572298E-3</v>
      </c>
      <c r="AC34" s="177">
        <f t="shared" si="28"/>
        <v>-0.10043996915364579</v>
      </c>
      <c r="AD34" s="177">
        <f t="shared" si="28"/>
        <v>-0.13953726893729773</v>
      </c>
      <c r="AE34" s="177">
        <f t="shared" si="28"/>
        <v>-9.6826832914269675E-2</v>
      </c>
      <c r="AF34" s="177">
        <f t="shared" si="28"/>
        <v>-4.0511619509570832E-3</v>
      </c>
      <c r="AG34" s="177">
        <f t="shared" si="28"/>
        <v>8.2087434610066928E-2</v>
      </c>
      <c r="AH34" s="177">
        <f t="shared" si="28"/>
        <v>0.11404081897410551</v>
      </c>
      <c r="AI34" s="177">
        <f t="shared" si="28"/>
        <v>7.91344957634883E-2</v>
      </c>
      <c r="AJ34" s="177">
        <f t="shared" si="28"/>
        <v>3.3109281058935386E-3</v>
      </c>
      <c r="AK34" s="177">
        <f t="shared" si="28"/>
        <v>-6.7088301025432007E-2</v>
      </c>
      <c r="AL34" s="177">
        <f t="shared" si="28"/>
        <v>-9.3203118055687054E-2</v>
      </c>
      <c r="AM34" s="177">
        <f t="shared" si="28"/>
        <v>-6.4674927405514046E-2</v>
      </c>
      <c r="AN34" s="87">
        <f t="shared" si="6"/>
        <v>1.3846184037287951E-14</v>
      </c>
    </row>
    <row r="35" spans="1:40" ht="15.75" x14ac:dyDescent="0.3">
      <c r="A35" s="72"/>
      <c r="B35" s="114">
        <v>23</v>
      </c>
      <c r="C35" s="130">
        <f t="shared" si="7"/>
        <v>0.91666666666666663</v>
      </c>
      <c r="D35" s="129">
        <v>2.588190428771874E-4</v>
      </c>
      <c r="E35" s="109">
        <f t="shared" si="2"/>
        <v>0.91666666666666663</v>
      </c>
      <c r="F35" s="231">
        <f t="shared" si="3"/>
        <v>0.25881904287718738</v>
      </c>
      <c r="G35" s="200">
        <f t="shared" si="4"/>
        <v>29100.218718654905</v>
      </c>
      <c r="H35" s="75" t="s">
        <v>56</v>
      </c>
      <c r="I35" s="112">
        <f t="shared" si="8"/>
        <v>-6.8938648192795604E-12</v>
      </c>
      <c r="J35" s="176">
        <f t="shared" ref="J35:AM35" si="29">(2.71818^($P$8*J$12)*($I$13*SIN($B$13*PI()*$E35)*(COS($G$13*J$12)-$P$8/(2*$G$13)*SIN($G$13*J$12))+$I$14*SIN($B$14*PI()*$E35)*(COS($G$14*J$12)-$P$8/(2*$G$14)*SIN($G$14*J$12))+$I$15*SIN($B$15*PI()*$E35)*(COS($G$15*J$12)-$P$8/(2*$G$15)*SIN($G$15*J$12))+$I$16*SIN($B$16*PI()*$E35)*(COS($G$16*J$12)-$P$8/(2*$G$16)*SIN($G$16*J$12))+$I$17*SIN($B$17*PI()*$E35)*(COS($G$17*J$12)-$P$8/(2*$G$17)*SIN($G$17*J$12))+$I$18*SIN($B$18*PI()*$E35)*(COS($G$18*J$12)-$P$8/(2*$G$18)*SIN($G$18*J$12))+$I$19*SIN($B$19*PI()*$E35)*(COS($G$19*J$12)-$P$8/(2*$G$19)*SIN($G$19*J$12))+$I$20*SIN($B$20*PI()*$E35)*(COS($G$20*J$12)-$P$8/(2*$G$20)*SIN($G$20*J$12))+$I$21*SIN($B$21*PI()*$E35)*(COS($G$21*J$12)-$P$8/(2*$G$21)*SIN($G$21*J$12))+$I$22*SIN($B$22*PI()*$E35)*(COS($G$22*J$12)-$P$8/(2*$G$22)*SIN($G44*J$12))+$I$23*SIN($B$23*PI()*$E35)*(COS($G$23*J$12)-$P$8/(2*$G$23)*SIN($G$23*J$12))+$I$24*SIN($B$24*PI()*$E35)*(COS($G$24*J$12)-$P$8/(2*$G$24)*SIN($G$24*J$12))+$I$25*SIN($B$25*PI()*$E35)*(COS($G$25*J$12)-$P$8/(2*$G$25)*SIN($G$25*J$12))+$I$26*SIN($B$26*PI()*$E35)*(COS($G$26*J$12)-$P$8/(2*$G$26)*SIN($G$26*J$12))+$I$27*SIN($B$27*PI()*$E35)*(COS($G$27*J$12)-$P$8/(2*$G$27)*SIN($G$27*J$12))+$I$28*SIN($B$28*PI()*$E35)*(COS($G$28*J$12)-$P$8/(2*$G$28)*SIN($G$28*J$12))+$I$29*SIN($B$29*PI()*$E35)*(COS($G$29*J$12)-$P$8/(2*$G$29)*SIN($G$29*J$12))+$I$30*SIN($B$30*PI()*$E35)*(COS($G$30*J$12)-$P$8/(2*$G$30)*SIN($G$30*J$12))+$I$31*SIN($B$31*PI()*$E35)*(COS($G$31*J$12)-$P$8/(2*$G$31)*SIN($G$31*J$12))+$I$32*SIN($B$32*PI()*$E35)*(COS($G$32*J$12)-$P$8/(2*$G$32)*SIN($G$32*J$12))+$I$33*SIN($B$33*PI()*$E35)*(COS($G$33*J$12)-$P$8/(2*$G$33)*SIN($G$33*J$12))+$I$34*SIN($B$34*PI()*$E35)*(COS($G$34*J$12)-$P$8/(2*$G$34)*SIN($G$34*J$12))+$I$35*SIN($B$35*PI()*$E35)*(COS($G$35*J$12)-$P$8/(2*$G$35)*SIN($G$35*J$12))+$I$36*SIN($B$36*PI()*$E35)*(COS($G$36*J$12)-$P$8/(2*$G$36)*SIN($G$36*J$12))))</f>
        <v>0.25881904287718743</v>
      </c>
      <c r="K35" s="177">
        <f t="shared" si="29"/>
        <v>0.17959810096546247</v>
      </c>
      <c r="L35" s="177">
        <f t="shared" si="29"/>
        <v>7.5142502085658999E-3</v>
      </c>
      <c r="M35" s="177">
        <f t="shared" si="29"/>
        <v>-0.15225890231633354</v>
      </c>
      <c r="N35" s="178">
        <f t="shared" si="29"/>
        <v>-0.21152725932177635</v>
      </c>
      <c r="O35" s="177">
        <f t="shared" si="29"/>
        <v>-0.14678167884406995</v>
      </c>
      <c r="P35" s="177">
        <f t="shared" si="29"/>
        <v>-6.1412351848294383E-3</v>
      </c>
      <c r="Q35" s="177">
        <f t="shared" si="29"/>
        <v>0.12443793834201666</v>
      </c>
      <c r="R35" s="177">
        <f t="shared" si="29"/>
        <v>0.17287669446113696</v>
      </c>
      <c r="S35" s="177">
        <f t="shared" si="29"/>
        <v>0.11996152091696591</v>
      </c>
      <c r="T35" s="177">
        <f t="shared" si="29"/>
        <v>5.0191003031296337E-3</v>
      </c>
      <c r="U35" s="177">
        <f t="shared" si="29"/>
        <v>-0.10170046007066524</v>
      </c>
      <c r="V35" s="177">
        <f t="shared" si="29"/>
        <v>-0.14128841902032369</v>
      </c>
      <c r="W35" s="177">
        <f t="shared" si="29"/>
        <v>-9.8041980079050503E-2</v>
      </c>
      <c r="X35" s="177">
        <f t="shared" si="29"/>
        <v>-4.1020027975467756E-3</v>
      </c>
      <c r="Y35" s="177">
        <f t="shared" si="29"/>
        <v>8.311760683499099E-2</v>
      </c>
      <c r="Z35" s="177">
        <f t="shared" si="29"/>
        <v>0.11547199601304971</v>
      </c>
      <c r="AA35" s="177">
        <f t="shared" si="29"/>
        <v>8.0127609498064384E-2</v>
      </c>
      <c r="AB35" s="177">
        <f t="shared" si="29"/>
        <v>3.3524792432917641E-3</v>
      </c>
      <c r="AC35" s="177">
        <f t="shared" si="29"/>
        <v>-6.7930238700220719E-2</v>
      </c>
      <c r="AD35" s="177">
        <f t="shared" si="29"/>
        <v>-9.4372788704707153E-2</v>
      </c>
      <c r="AE35" s="177">
        <f t="shared" si="29"/>
        <v>-6.5486577981104743E-2</v>
      </c>
      <c r="AF35" s="177">
        <f t="shared" si="29"/>
        <v>-2.739909227485566E-3</v>
      </c>
      <c r="AG35" s="177">
        <f t="shared" si="29"/>
        <v>5.5517928519371262E-2</v>
      </c>
      <c r="AH35" s="177">
        <f t="shared" si="29"/>
        <v>7.7128857100088988E-2</v>
      </c>
      <c r="AI35" s="177">
        <f t="shared" si="29"/>
        <v>5.3520776952651485E-2</v>
      </c>
      <c r="AJ35" s="177">
        <f t="shared" si="29"/>
        <v>2.239269270993821E-3</v>
      </c>
      <c r="AK35" s="177">
        <f t="shared" si="29"/>
        <v>-4.5373613124869379E-2</v>
      </c>
      <c r="AL35" s="177">
        <f t="shared" si="29"/>
        <v>-6.3035762659507055E-2</v>
      </c>
      <c r="AM35" s="177">
        <f t="shared" si="29"/>
        <v>-4.3741383968551727E-2</v>
      </c>
      <c r="AN35" s="87">
        <f t="shared" si="6"/>
        <v>-6.8938648192795604E-15</v>
      </c>
    </row>
    <row r="36" spans="1:40" ht="15.75" x14ac:dyDescent="0.3">
      <c r="A36" s="72"/>
      <c r="B36" s="114">
        <v>24</v>
      </c>
      <c r="C36" s="130">
        <f t="shared" si="7"/>
        <v>0.95833333333333337</v>
      </c>
      <c r="D36" s="129">
        <v>1.3052618983210281E-4</v>
      </c>
      <c r="E36" s="109">
        <f t="shared" si="2"/>
        <v>0.95833333333333337</v>
      </c>
      <c r="F36" s="231">
        <f t="shared" si="3"/>
        <v>0.13052618983210282</v>
      </c>
      <c r="G36" s="200">
        <f t="shared" si="4"/>
        <v>30365.455241201067</v>
      </c>
      <c r="H36" s="75" t="s">
        <v>57</v>
      </c>
      <c r="I36" s="112">
        <f t="shared" si="8"/>
        <v>5.8605123830889186E-16</v>
      </c>
      <c r="J36" s="176">
        <f t="shared" ref="J36:AM36" si="30">(2.71818^($P$8*J$12)*($I$13*SIN($B$13*PI()*$E36)*(COS($G$13*J$12)-$P$8/(2*$G$13)*SIN($G$13*J$12))+$I$14*SIN($B$14*PI()*$E36)*(COS($G$14*J$12)-$P$8/(2*$G$14)*SIN($G$14*J$12))+$I$15*SIN($B$15*PI()*$E36)*(COS($G$15*J$12)-$P$8/(2*$G$15)*SIN($G$15*J$12))+$I$16*SIN($B$16*PI()*$E36)*(COS($G$16*J$12)-$P$8/(2*$G$16)*SIN($G$16*J$12))+$I$17*SIN($B$17*PI()*$E36)*(COS($G$17*J$12)-$P$8/(2*$G$17)*SIN($G$17*J$12))+$I$18*SIN($B$18*PI()*$E36)*(COS($G$18*J$12)-$P$8/(2*$G$18)*SIN($G$18*J$12))+$I$19*SIN($B$19*PI()*$E36)*(COS($G$19*J$12)-$P$8/(2*$G$19)*SIN($G$19*J$12))+$I$20*SIN($B$20*PI()*$E36)*(COS($G$20*J$12)-$P$8/(2*$G$20)*SIN($G$20*J$12))+$I$21*SIN($B$21*PI()*$E36)*(COS($G$21*J$12)-$P$8/(2*$G$21)*SIN($G$21*J$12))+$I$22*SIN($B$22*PI()*$E36)*(COS($G$22*J$12)-$P$8/(2*$G$22)*SIN($G45*J$12))+$I$23*SIN($B$23*PI()*$E36)*(COS($G$23*J$12)-$P$8/(2*$G$23)*SIN($G$23*J$12))+$I$24*SIN($B$24*PI()*$E36)*(COS($G$24*J$12)-$P$8/(2*$G$24)*SIN($G$24*J$12))+$I$25*SIN($B$25*PI()*$E36)*(COS($G$25*J$12)-$P$8/(2*$G$25)*SIN($G$25*J$12))+$I$26*SIN($B$26*PI()*$E36)*(COS($G$26*J$12)-$P$8/(2*$G$26)*SIN($G$26*J$12))+$I$27*SIN($B$27*PI()*$E36)*(COS($G$27*J$12)-$P$8/(2*$G$27)*SIN($G$27*J$12))+$I$28*SIN($B$28*PI()*$E36)*(COS($G$28*J$12)-$P$8/(2*$G$28)*SIN($G$28*J$12))+$I$29*SIN($B$29*PI()*$E36)*(COS($G$29*J$12)-$P$8/(2*$G$29)*SIN($G$29*J$12))+$I$30*SIN($B$30*PI()*$E36)*(COS($G$30*J$12)-$P$8/(2*$G$30)*SIN($G$30*J$12))+$I$31*SIN($B$31*PI()*$E36)*(COS($G$31*J$12)-$P$8/(2*$G$31)*SIN($G$31*J$12))+$I$32*SIN($B$32*PI()*$E36)*(COS($G$32*J$12)-$P$8/(2*$G$32)*SIN($G$32*J$12))+$I$33*SIN($B$33*PI()*$E36)*(COS($G$33*J$12)-$P$8/(2*$G$33)*SIN($G$33*J$12))+$I$34*SIN($B$34*PI()*$E36)*(COS($G$34*J$12)-$P$8/(2*$G$34)*SIN($G$34*J$12))+$I$35*SIN($B$35*PI()*$E36)*(COS($G$35*J$12)-$P$8/(2*$G$35)*SIN($G$35*J$12))+$I$36*SIN($B$36*PI()*$E36)*(COS($G$36*J$12)-$P$8/(2*$G$36)*SIN($G$36*J$12))))</f>
        <v>0.13052618983210132</v>
      </c>
      <c r="K36" s="177">
        <f t="shared" si="30"/>
        <v>9.0573922951328184E-2</v>
      </c>
      <c r="L36" s="177">
        <f t="shared" si="30"/>
        <v>3.7895451888083761E-3</v>
      </c>
      <c r="M36" s="177">
        <f t="shared" si="30"/>
        <v>-7.6786369192506837E-2</v>
      </c>
      <c r="N36" s="178">
        <f t="shared" si="30"/>
        <v>-0.10667625985350047</v>
      </c>
      <c r="O36" s="177">
        <f t="shared" si="30"/>
        <v>-7.4024126083161015E-2</v>
      </c>
      <c r="P36" s="177">
        <f t="shared" si="30"/>
        <v>-3.0971138308031826E-3</v>
      </c>
      <c r="Q36" s="177">
        <f t="shared" si="30"/>
        <v>6.2755854202317538E-2</v>
      </c>
      <c r="R36" s="177">
        <f t="shared" si="30"/>
        <v>8.7184219487087281E-2</v>
      </c>
      <c r="S36" s="177">
        <f t="shared" si="30"/>
        <v>6.0498332078789324E-2</v>
      </c>
      <c r="T36" s="177">
        <f t="shared" si="30"/>
        <v>2.5312049611052518E-3</v>
      </c>
      <c r="U36" s="177">
        <f t="shared" si="30"/>
        <v>-5.1289014666633853E-2</v>
      </c>
      <c r="V36" s="177">
        <f t="shared" si="30"/>
        <v>-7.1253795610192058E-2</v>
      </c>
      <c r="W36" s="177">
        <f t="shared" si="30"/>
        <v>-4.9443990230755491E-2</v>
      </c>
      <c r="X36" s="177">
        <f t="shared" si="30"/>
        <v>-2.0686994093053741E-3</v>
      </c>
      <c r="Y36" s="177">
        <f t="shared" si="30"/>
        <v>4.1917412691984048E-2</v>
      </c>
      <c r="Z36" s="177">
        <f t="shared" si="30"/>
        <v>5.8234199122376748E-2</v>
      </c>
      <c r="AA36" s="177">
        <f t="shared" si="30"/>
        <v>4.0409513743533909E-2</v>
      </c>
      <c r="AB36" s="177">
        <f t="shared" si="30"/>
        <v>1.6907038274774388E-3</v>
      </c>
      <c r="AC36" s="177">
        <f t="shared" si="30"/>
        <v>-3.4258203026616772E-2</v>
      </c>
      <c r="AD36" s="177">
        <f t="shared" si="30"/>
        <v>-4.7593563889761908E-2</v>
      </c>
      <c r="AE36" s="177">
        <f t="shared" si="30"/>
        <v>-3.3025829540928218E-2</v>
      </c>
      <c r="AF36" s="177">
        <f t="shared" si="30"/>
        <v>-1.3817758984056257E-3</v>
      </c>
      <c r="AG36" s="177">
        <f t="shared" si="30"/>
        <v>2.7998495265923826E-2</v>
      </c>
      <c r="AH36" s="177">
        <f t="shared" si="30"/>
        <v>3.8897199150723261E-2</v>
      </c>
      <c r="AI36" s="177">
        <f t="shared" si="30"/>
        <v>2.6991302815715039E-2</v>
      </c>
      <c r="AJ36" s="177">
        <f t="shared" si="30"/>
        <v>1.1292959188060152E-3</v>
      </c>
      <c r="AK36" s="177">
        <f t="shared" si="30"/>
        <v>-2.2882570122295432E-2</v>
      </c>
      <c r="AL36" s="177">
        <f t="shared" si="30"/>
        <v>-3.1789847885725614E-2</v>
      </c>
      <c r="AM36" s="177">
        <f t="shared" si="30"/>
        <v>-2.2059413323558558E-2</v>
      </c>
      <c r="AN36" s="87">
        <f t="shared" si="6"/>
        <v>5.8605123830889189E-19</v>
      </c>
    </row>
    <row r="37" spans="1:40" x14ac:dyDescent="0.2">
      <c r="A37" s="72"/>
      <c r="B37" s="107">
        <v>25</v>
      </c>
      <c r="C37" s="130">
        <f>(B37-1)*$D$8/24</f>
        <v>1</v>
      </c>
      <c r="D37" s="129">
        <v>-2.5132743549077102E-12</v>
      </c>
      <c r="E37" s="109">
        <f t="shared" si="2"/>
        <v>1</v>
      </c>
      <c r="F37" s="231">
        <f t="shared" si="3"/>
        <v>-2.5132743549077102E-9</v>
      </c>
      <c r="G37" s="111" t="s">
        <v>68</v>
      </c>
      <c r="H37" s="75" t="s">
        <v>16</v>
      </c>
      <c r="I37" s="75" t="s">
        <v>16</v>
      </c>
      <c r="J37" s="176">
        <v>0</v>
      </c>
      <c r="K37" s="177">
        <v>0</v>
      </c>
      <c r="L37" s="177">
        <v>0</v>
      </c>
      <c r="M37" s="177">
        <v>0</v>
      </c>
      <c r="N37" s="178">
        <v>0</v>
      </c>
      <c r="O37" s="177">
        <v>0</v>
      </c>
      <c r="P37" s="177">
        <v>0</v>
      </c>
      <c r="Q37" s="177">
        <v>0</v>
      </c>
      <c r="R37" s="177">
        <v>0</v>
      </c>
      <c r="S37" s="177">
        <v>0</v>
      </c>
      <c r="T37" s="177">
        <v>0</v>
      </c>
      <c r="U37" s="177">
        <v>0</v>
      </c>
      <c r="V37" s="177">
        <v>0</v>
      </c>
      <c r="W37" s="113">
        <v>0</v>
      </c>
      <c r="X37" s="113">
        <v>0</v>
      </c>
      <c r="Y37" s="113">
        <v>0</v>
      </c>
      <c r="Z37" s="113">
        <v>0</v>
      </c>
      <c r="AA37" s="113">
        <v>0</v>
      </c>
      <c r="AB37" s="113">
        <v>0</v>
      </c>
      <c r="AC37" s="113">
        <v>0</v>
      </c>
      <c r="AD37" s="113">
        <v>0</v>
      </c>
      <c r="AE37" s="113">
        <v>0</v>
      </c>
      <c r="AF37" s="113">
        <v>0</v>
      </c>
      <c r="AG37" s="113">
        <v>0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 t="s">
        <v>17</v>
      </c>
    </row>
    <row r="38" spans="1:40" ht="15.75" x14ac:dyDescent="0.3">
      <c r="A38" s="72"/>
      <c r="B38" s="72" t="s">
        <v>3</v>
      </c>
      <c r="C38" s="125" t="s">
        <v>58</v>
      </c>
      <c r="D38" s="126">
        <f>MAX(D13:D37)</f>
        <v>1E-3</v>
      </c>
      <c r="E38" s="127"/>
      <c r="F38" s="128"/>
      <c r="G38" s="128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</row>
    <row r="39" spans="1:40" x14ac:dyDescent="0.2">
      <c r="A39" s="72"/>
      <c r="B39" s="72" t="s">
        <v>3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</row>
    <row r="40" spans="1:40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</row>
    <row r="41" spans="1:40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</row>
    <row r="42" spans="1:40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</row>
    <row r="43" spans="1:40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</row>
    <row r="44" spans="1:40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</row>
    <row r="45" spans="1:40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</row>
    <row r="46" spans="1:40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</row>
    <row r="47" spans="1:40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</row>
    <row r="48" spans="1:40" x14ac:dyDescent="0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</row>
    <row r="49" spans="1:40" x14ac:dyDescent="0.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</row>
    <row r="50" spans="1:40" x14ac:dyDescent="0.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</row>
    <row r="51" spans="1:40" x14ac:dyDescent="0.2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</row>
    <row r="52" spans="1:40" x14ac:dyDescent="0.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</row>
    <row r="53" spans="1:40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</row>
    <row r="54" spans="1:40" x14ac:dyDescent="0.2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</row>
    <row r="55" spans="1:40" x14ac:dyDescent="0.2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</row>
    <row r="56" spans="1:40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</row>
    <row r="57" spans="1:40" x14ac:dyDescent="0.2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</row>
    <row r="58" spans="1:40" x14ac:dyDescent="0.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 t="s">
        <v>59</v>
      </c>
    </row>
    <row r="59" spans="1:40" x14ac:dyDescent="0.2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</row>
    <row r="60" spans="1:40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</row>
    <row r="61" spans="1:40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</row>
  </sheetData>
  <sheetProtection password="CECE" sheet="1" objects="1" scenarios="1"/>
  <mergeCells count="10">
    <mergeCell ref="O2:P2"/>
    <mergeCell ref="O3:P3"/>
    <mergeCell ref="O1:P1"/>
    <mergeCell ref="H12:I12"/>
    <mergeCell ref="B4:O4"/>
    <mergeCell ref="B5:H5"/>
    <mergeCell ref="I5:M5"/>
    <mergeCell ref="C11:D11"/>
    <mergeCell ref="E11:F11"/>
    <mergeCell ref="H11:I11"/>
  </mergeCells>
  <pageMargins left="0.7" right="0.7" top="0.78740157499999996" bottom="0.78740157499999996" header="0.3" footer="0.3"/>
  <pageSetup paperSize="9" orientation="portrait" r:id="rId1"/>
  <headerFooter>
    <oddFooter>&amp;L&amp;8&amp;F / &amp;A
https://www.jbladt.de/ &amp;C&amp;8Klaus-Jürgen Bladt
Rostock&amp;R&amp;8(C) Bladt: 23.02.2018
changed: 23.03.2018
printed: 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R61"/>
  <sheetViews>
    <sheetView showGridLines="0" showRowColHeaders="0" zoomScale="110" zoomScaleNormal="110" workbookViewId="0">
      <selection activeCell="S5" sqref="S5"/>
    </sheetView>
  </sheetViews>
  <sheetFormatPr baseColWidth="10" defaultRowHeight="12.75" x14ac:dyDescent="0.2"/>
  <cols>
    <col min="1" max="1" width="7" customWidth="1"/>
    <col min="2" max="2" width="7.1640625" customWidth="1"/>
    <col min="3" max="3" width="10.33203125" customWidth="1"/>
    <col min="4" max="4" width="10.1640625" customWidth="1"/>
    <col min="5" max="5" width="10" customWidth="1"/>
    <col min="6" max="6" width="10.83203125" customWidth="1"/>
    <col min="7" max="7" width="13.6640625" customWidth="1"/>
    <col min="8" max="8" width="10" customWidth="1"/>
    <col min="9" max="9" width="11.1640625" customWidth="1"/>
    <col min="10" max="10" width="15" customWidth="1"/>
    <col min="11" max="11" width="14.5" customWidth="1"/>
    <col min="12" max="13" width="12.6640625" customWidth="1"/>
    <col min="14" max="15" width="13.1640625" customWidth="1"/>
    <col min="16" max="16" width="12.6640625" customWidth="1"/>
    <col min="17" max="39" width="13" customWidth="1"/>
    <col min="40" max="40" width="11.1640625" customWidth="1"/>
  </cols>
  <sheetData>
    <row r="1" spans="1:44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89" t="s">
        <v>144</v>
      </c>
      <c r="O1" s="283" t="s">
        <v>147</v>
      </c>
      <c r="P1" s="283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</row>
    <row r="2" spans="1:44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89" t="s">
        <v>142</v>
      </c>
      <c r="O2" s="283" t="s">
        <v>93</v>
      </c>
      <c r="P2" s="283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</row>
    <row r="3" spans="1:44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89" t="s">
        <v>143</v>
      </c>
      <c r="O3" s="284">
        <v>43165</v>
      </c>
      <c r="P3" s="283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</row>
    <row r="4" spans="1:44" ht="15.75" x14ac:dyDescent="0.25">
      <c r="A4" s="72"/>
      <c r="B4" s="262" t="s">
        <v>134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75"/>
      <c r="O4" s="275"/>
      <c r="P4" s="237" t="s">
        <v>0</v>
      </c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</row>
    <row r="5" spans="1:44" ht="21.75" customHeight="1" x14ac:dyDescent="0.2">
      <c r="A5" s="72"/>
      <c r="B5" s="276" t="s">
        <v>19</v>
      </c>
      <c r="C5" s="276"/>
      <c r="D5" s="276"/>
      <c r="E5" s="276"/>
      <c r="F5" s="276"/>
      <c r="G5" s="276"/>
      <c r="H5" s="276"/>
      <c r="I5" s="276" t="s">
        <v>20</v>
      </c>
      <c r="J5" s="277"/>
      <c r="K5" s="277"/>
      <c r="L5" s="277"/>
      <c r="M5" s="277"/>
      <c r="N5" s="72"/>
      <c r="O5" s="72" t="s">
        <v>69</v>
      </c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</row>
    <row r="6" spans="1:44" ht="15.75" x14ac:dyDescent="0.3">
      <c r="A6" s="72"/>
      <c r="B6" s="73" t="s">
        <v>21</v>
      </c>
      <c r="C6" s="73" t="s">
        <v>22</v>
      </c>
      <c r="D6" s="73" t="s">
        <v>63</v>
      </c>
      <c r="E6" s="73" t="s">
        <v>64</v>
      </c>
      <c r="F6" s="73" t="s">
        <v>60</v>
      </c>
      <c r="G6" s="73" t="s">
        <v>71</v>
      </c>
      <c r="H6" s="73" t="s">
        <v>61</v>
      </c>
      <c r="I6" s="74" t="s">
        <v>1</v>
      </c>
      <c r="J6" s="207" t="s">
        <v>118</v>
      </c>
      <c r="K6" s="153" t="s">
        <v>96</v>
      </c>
      <c r="L6" s="73" t="s">
        <v>95</v>
      </c>
      <c r="M6" s="75" t="s">
        <v>25</v>
      </c>
      <c r="N6" s="73" t="s">
        <v>115</v>
      </c>
      <c r="O6" s="73" t="s">
        <v>116</v>
      </c>
      <c r="P6" s="76" t="s">
        <v>127</v>
      </c>
      <c r="Q6" s="77"/>
      <c r="R6" s="14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</row>
    <row r="7" spans="1:44" ht="16.5" x14ac:dyDescent="0.3">
      <c r="A7" s="72"/>
      <c r="B7" s="75" t="s">
        <v>4</v>
      </c>
      <c r="C7" s="75" t="s">
        <v>4</v>
      </c>
      <c r="D7" s="73" t="s">
        <v>5</v>
      </c>
      <c r="E7" s="73" t="s">
        <v>86</v>
      </c>
      <c r="F7" s="73" t="s">
        <v>6</v>
      </c>
      <c r="G7" s="73" t="s">
        <v>72</v>
      </c>
      <c r="H7" s="73" t="s">
        <v>26</v>
      </c>
      <c r="I7" s="75" t="s">
        <v>85</v>
      </c>
      <c r="J7" s="207" t="s">
        <v>119</v>
      </c>
      <c r="K7" s="153" t="s">
        <v>90</v>
      </c>
      <c r="L7" s="73" t="s">
        <v>89</v>
      </c>
      <c r="M7" s="73"/>
      <c r="N7" s="75" t="s">
        <v>85</v>
      </c>
      <c r="O7" s="78" t="s">
        <v>117</v>
      </c>
      <c r="P7" s="75"/>
      <c r="Q7" s="79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</row>
    <row r="8" spans="1:44" x14ac:dyDescent="0.2">
      <c r="A8" s="72"/>
      <c r="B8" s="80">
        <v>24</v>
      </c>
      <c r="C8" s="80">
        <v>8</v>
      </c>
      <c r="D8" s="165">
        <v>1</v>
      </c>
      <c r="E8" s="166">
        <v>7850</v>
      </c>
      <c r="F8" s="166">
        <v>1E-3</v>
      </c>
      <c r="G8" s="154">
        <f>D38</f>
        <v>1E-3</v>
      </c>
      <c r="H8" s="82">
        <f>F8^2*PI()/4</f>
        <v>7.8539816339744823E-7</v>
      </c>
      <c r="I8" s="166">
        <v>1000</v>
      </c>
      <c r="J8" s="208">
        <f>$I$8/$H$8</f>
        <v>1273239544.7351627</v>
      </c>
      <c r="K8" s="206">
        <f>(PI()^2/O8)^0.5</f>
        <v>1265.2318140287446</v>
      </c>
      <c r="L8" s="204">
        <f>(ABS($P$8^2-PI()^2/($O$8)))^0.5</f>
        <v>1262.6300518625585</v>
      </c>
      <c r="M8" s="143">
        <f>2*PI()/L8/$C$8</f>
        <v>6.2203347864156608E-4</v>
      </c>
      <c r="N8" s="167">
        <v>1E-3</v>
      </c>
      <c r="O8" s="83">
        <f>E8*D8^2/(J8)</f>
        <v>6.1653755826699692E-6</v>
      </c>
      <c r="P8" s="84">
        <f>-N8/(2*O8)</f>
        <v>-81.098060174214183</v>
      </c>
      <c r="Q8" s="85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</row>
    <row r="9" spans="1:44" ht="18" customHeight="1" x14ac:dyDescent="0.2">
      <c r="A9" s="72"/>
      <c r="B9" s="86"/>
      <c r="C9" s="86"/>
      <c r="D9" s="146" t="s">
        <v>9</v>
      </c>
      <c r="E9" s="147" t="s">
        <v>8</v>
      </c>
      <c r="F9" s="147" t="s">
        <v>9</v>
      </c>
      <c r="G9" s="155"/>
      <c r="H9" s="148" t="s">
        <v>99</v>
      </c>
      <c r="I9" s="147" t="s">
        <v>9</v>
      </c>
      <c r="J9" s="149"/>
      <c r="K9" s="158" t="s">
        <v>91</v>
      </c>
      <c r="L9" s="205" t="s">
        <v>98</v>
      </c>
      <c r="M9" s="238">
        <f>2*PI()/L8</f>
        <v>4.9762678291325286E-3</v>
      </c>
      <c r="N9" s="150" t="s">
        <v>9</v>
      </c>
      <c r="O9" s="151"/>
      <c r="P9" s="15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</row>
    <row r="10" spans="1:44" x14ac:dyDescent="0.2">
      <c r="A10" s="72"/>
      <c r="B10" s="90"/>
      <c r="C10" s="90"/>
      <c r="D10" s="91"/>
      <c r="E10" s="92"/>
      <c r="F10" s="92"/>
      <c r="G10" s="93"/>
      <c r="H10" s="94"/>
      <c r="I10" s="92"/>
      <c r="J10" s="95"/>
      <c r="K10" s="95"/>
      <c r="L10" s="96"/>
      <c r="M10" s="96"/>
      <c r="N10" s="79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</row>
    <row r="11" spans="1:44" ht="30.75" customHeight="1" x14ac:dyDescent="0.2">
      <c r="A11" s="72"/>
      <c r="B11" s="97" t="s">
        <v>10</v>
      </c>
      <c r="C11" s="278" t="s">
        <v>11</v>
      </c>
      <c r="D11" s="279"/>
      <c r="E11" s="278" t="s">
        <v>12</v>
      </c>
      <c r="F11" s="280"/>
      <c r="G11" s="98" t="s">
        <v>67</v>
      </c>
      <c r="H11" s="281" t="s">
        <v>13</v>
      </c>
      <c r="I11" s="282"/>
      <c r="J11" s="99">
        <v>1</v>
      </c>
      <c r="K11" s="99">
        <v>2</v>
      </c>
      <c r="L11" s="99">
        <v>3</v>
      </c>
      <c r="M11" s="99">
        <v>4</v>
      </c>
      <c r="N11" s="140">
        <v>5</v>
      </c>
      <c r="O11" s="99">
        <v>6</v>
      </c>
      <c r="P11" s="141">
        <v>7</v>
      </c>
      <c r="Q11" s="99">
        <v>8</v>
      </c>
      <c r="R11" s="99">
        <v>9</v>
      </c>
      <c r="S11" s="101">
        <v>10</v>
      </c>
      <c r="T11" s="101">
        <v>11</v>
      </c>
      <c r="U11" s="101">
        <v>12</v>
      </c>
      <c r="V11" s="101">
        <v>13</v>
      </c>
      <c r="W11" s="101">
        <v>14</v>
      </c>
      <c r="X11" s="101">
        <v>15</v>
      </c>
      <c r="Y11" s="101">
        <v>16</v>
      </c>
      <c r="Z11" s="101">
        <v>17</v>
      </c>
      <c r="AA11" s="101">
        <v>18</v>
      </c>
      <c r="AB11" s="102">
        <v>19</v>
      </c>
      <c r="AC11" s="102">
        <v>20</v>
      </c>
      <c r="AD11" s="102">
        <v>21</v>
      </c>
      <c r="AE11" s="102">
        <v>22</v>
      </c>
      <c r="AF11" s="102">
        <v>23</v>
      </c>
      <c r="AG11" s="102">
        <v>24</v>
      </c>
      <c r="AH11" s="102">
        <v>25</v>
      </c>
      <c r="AI11" s="102">
        <v>26</v>
      </c>
      <c r="AJ11" s="102">
        <v>27</v>
      </c>
      <c r="AK11" s="103">
        <v>28</v>
      </c>
      <c r="AL11" s="103">
        <v>29</v>
      </c>
      <c r="AM11" s="103">
        <v>30</v>
      </c>
      <c r="AN11" s="104" t="s">
        <v>138</v>
      </c>
      <c r="AO11" s="79"/>
      <c r="AP11" s="72"/>
    </row>
    <row r="12" spans="1:44" ht="15.75" x14ac:dyDescent="0.3">
      <c r="A12" s="72"/>
      <c r="B12" s="105" t="s">
        <v>15</v>
      </c>
      <c r="C12" s="105" t="s">
        <v>29</v>
      </c>
      <c r="D12" s="226" t="s">
        <v>130</v>
      </c>
      <c r="E12" s="73" t="s">
        <v>76</v>
      </c>
      <c r="F12" s="161" t="s">
        <v>31</v>
      </c>
      <c r="G12" s="98" t="s">
        <v>75</v>
      </c>
      <c r="H12" s="273" t="s">
        <v>32</v>
      </c>
      <c r="I12" s="274"/>
      <c r="J12" s="236">
        <f>(J$11-1)*$M$8</f>
        <v>0</v>
      </c>
      <c r="K12" s="236">
        <f t="shared" ref="K12:AM12" si="0">(K$11-1)*$M$8</f>
        <v>6.2203347864156608E-4</v>
      </c>
      <c r="L12" s="236">
        <f t="shared" si="0"/>
        <v>1.2440669572831322E-3</v>
      </c>
      <c r="M12" s="236">
        <f t="shared" si="0"/>
        <v>1.8661004359246981E-3</v>
      </c>
      <c r="N12" s="236">
        <f t="shared" si="0"/>
        <v>2.4881339145662643E-3</v>
      </c>
      <c r="O12" s="236">
        <f t="shared" si="0"/>
        <v>3.1101673932078305E-3</v>
      </c>
      <c r="P12" s="236">
        <f t="shared" si="0"/>
        <v>3.7322008718493963E-3</v>
      </c>
      <c r="Q12" s="236">
        <f t="shared" si="0"/>
        <v>4.3542343504909629E-3</v>
      </c>
      <c r="R12" s="236">
        <f t="shared" si="0"/>
        <v>4.9762678291325286E-3</v>
      </c>
      <c r="S12" s="236">
        <f t="shared" si="0"/>
        <v>5.5983013077740944E-3</v>
      </c>
      <c r="T12" s="236">
        <f t="shared" si="0"/>
        <v>6.220334786415661E-3</v>
      </c>
      <c r="U12" s="236">
        <f t="shared" si="0"/>
        <v>6.8423682650572267E-3</v>
      </c>
      <c r="V12" s="236">
        <f t="shared" si="0"/>
        <v>7.4644017436987925E-3</v>
      </c>
      <c r="W12" s="236">
        <f t="shared" si="0"/>
        <v>8.0864352223403591E-3</v>
      </c>
      <c r="X12" s="236">
        <f t="shared" si="0"/>
        <v>8.7084687009819257E-3</v>
      </c>
      <c r="Y12" s="236">
        <f t="shared" si="0"/>
        <v>9.3305021796234906E-3</v>
      </c>
      <c r="Z12" s="236">
        <f t="shared" si="0"/>
        <v>9.9525356582650572E-3</v>
      </c>
      <c r="AA12" s="236">
        <f t="shared" si="0"/>
        <v>1.0574569136906624E-2</v>
      </c>
      <c r="AB12" s="236">
        <f t="shared" si="0"/>
        <v>1.1196602615548189E-2</v>
      </c>
      <c r="AC12" s="236">
        <f t="shared" si="0"/>
        <v>1.1818636094189755E-2</v>
      </c>
      <c r="AD12" s="236">
        <f t="shared" si="0"/>
        <v>1.2440669572831322E-2</v>
      </c>
      <c r="AE12" s="236">
        <f t="shared" si="0"/>
        <v>1.3062703051472887E-2</v>
      </c>
      <c r="AF12" s="236">
        <f t="shared" si="0"/>
        <v>1.3684736530114453E-2</v>
      </c>
      <c r="AG12" s="236">
        <f t="shared" si="0"/>
        <v>1.430677000875602E-2</v>
      </c>
      <c r="AH12" s="236">
        <f t="shared" si="0"/>
        <v>1.4928803487397585E-2</v>
      </c>
      <c r="AI12" s="236">
        <f t="shared" si="0"/>
        <v>1.5550836966039152E-2</v>
      </c>
      <c r="AJ12" s="236">
        <f t="shared" si="0"/>
        <v>1.6172870444680718E-2</v>
      </c>
      <c r="AK12" s="236">
        <f t="shared" si="0"/>
        <v>1.6794903923322283E-2</v>
      </c>
      <c r="AL12" s="236">
        <f t="shared" si="0"/>
        <v>1.7416937401963851E-2</v>
      </c>
      <c r="AM12" s="236">
        <f t="shared" si="0"/>
        <v>1.8038970880605416E-2</v>
      </c>
      <c r="AN12" s="106" t="s">
        <v>139</v>
      </c>
      <c r="AO12" s="72"/>
      <c r="AP12" s="72"/>
    </row>
    <row r="13" spans="1:44" ht="15.75" x14ac:dyDescent="0.3">
      <c r="A13" s="72"/>
      <c r="B13" s="107">
        <v>1</v>
      </c>
      <c r="C13" s="108">
        <v>0</v>
      </c>
      <c r="D13" s="164">
        <v>0</v>
      </c>
      <c r="E13" s="109">
        <f>$C13/$D$8</f>
        <v>0</v>
      </c>
      <c r="F13" s="108">
        <f>$D13/$G$8</f>
        <v>0</v>
      </c>
      <c r="G13" s="198">
        <f>((ABS($P$8^2-($B13*PI())^2/$O$8))^0.5)</f>
        <v>1262.6300518625585</v>
      </c>
      <c r="H13" s="75" t="s">
        <v>34</v>
      </c>
      <c r="I13" s="112">
        <f>1/12*($F$13*SIN($B13*PI()*$E$13)+$F$14*SIN($B13*PI()*$E$14)+$F$15*SIN($B13*PI()*$E$15)+$F$16*SIN($B13*PI()*$E$16)+$F$17*SIN($B13*PI()*$E$17)+$F$18*SIN($B13*PI()*$E$18)+$F$19*SIN($B13*PI()*$E$19)+$F$20*SIN($B13*PI()*$E$20)+$F$21*SIN($B13*PI()*$E$21)+$F$22*SIN($B13*PI()*$E$22)+$F$23*SIN($B13*PI()*$E$23)+$F$24*SIN($B13*PI()*$E$24)+$F$25*SIN($B13*PI()*$E$25)+$F$26*SIN($B13*PI()*$E$26)+$F$27*SIN($B13*PI()*$E$27)+$F$28*SIN($B13*PI()*$E$28)+$F$29*SIN($B13*PI()*$E$29)+$F$30*SIN($B13*PI()*$E$30)+$F$31*SIN($B13*PI()*$E$31)+$F$32*SIN($B13*PI()*$E$32)+$F$33*SIN($B13*PI()*$E$33)+$F$34*SIN($B13*PI()*$E$34)+$F$35*SIN($B13*PI()*$E$35)+$F$36*SIN($B13*PI()*$E$36))</f>
        <v>1.0544654330289733</v>
      </c>
      <c r="J13" s="176">
        <f t="shared" ref="J13:AM21" si="1">(2.71818^($P$8*J$12)*($I$13*SIN($B$13*PI()*$E13)*(COS($G$13*J$12)-$P$8/(2*$G$13)*SIN($G$13*J$12))+$I$14*SIN($B$14*PI()*$E13)*(COS($G$14*J$12)-$P$8/(2*$G$14)*SIN($G$14*J$12))+$I$15*SIN($B$15*PI()*$E13)*(COS($G$15*J$12)-$P$8/(2*$G$15)*SIN($G$15*J$12))+$I$16*SIN($B$16*PI()*$E13)*(COS($G$16*J$12)-$P$8/(2*$G$16)*SIN($G$16*J$12))+$I$17*SIN($B$17*PI()*$E13)*(COS($G$17*J$12)-$P$8/(2*$G$17)*SIN($G$17*J$12))+$I$18*SIN($B$18*PI()*$E13)*(COS($G$18*J$12)-$P$8/(2*$G$18)*SIN($G$18*J$12))+$I$19*SIN($B$19*PI()*$E13)*(COS($G$19*J$12)-$P$8/(2*$G$19)*SIN($G$19*J$12))+$I$20*SIN($B$20*PI()*$E13)*(COS($G$20*J$12)-$P$8/(2*$G$20)*SIN($G$20*J$12))+$I$21*SIN($B$21*PI()*$E13)*(COS($G$21*J$12)-$P$8/(2*$G$21)*SIN($G$21*J$12))+$I$22*SIN($B$22*PI()*$E13)*(COS($G$22*J$12)-$P$8/(2*$G$22)*SIN($G22*J$12))+$I$23*SIN($B$23*PI()*$E13)*(COS($G$23*J$12)-$P$8/(2*$G$23)*SIN($G$23*J$12))+$I$24*SIN($B$24*PI()*$E13)*(COS($G$24*J$12)-$P$8/(2*$G$24)*SIN($G$24*J$12))+$I$25*SIN($B$25*PI()*$E13)*(COS($G$25*J$12)-$P$8/(2*$G$25)*SIN($G$25*J$12))+$I$26*SIN($B$26*PI()*$E13)*(COS($G$26*J$12)-$P$8/(2*$G$26)*SIN($G$26*J$12))+$I$27*SIN($B$27*PI()*$E13)*(COS($G$27*J$12)-$P$8/(2*$G$27)*SIN($G$27*J$12))+$I$28*SIN($B$28*PI()*$E13)*(COS($G$28*J$12)-$P$8/(2*$G$28)*SIN($G$28*J$12))+$I$29*SIN($B$29*PI()*$E13)*(COS($G$29*J$12)-$P$8/(2*$G$29)*SIN($G$29*J$12))+$I$30*SIN($B$30*PI()*$E13)*(COS($G$30*J$12)-$P$8/(2*$G$30)*SIN($G$30*J$12))+$I$31*SIN($B$31*PI()*$E13)*(COS($G$31*J$12)-$P$8/(2*$G$31)*SIN($G$31*J$12))+$I$32*SIN($B$32*PI()*$E13)*(COS($G$32*J$12)-$P$8/(2*$G$32)*SIN($G$32*J$12))+$I$33*SIN($B$33*PI()*$E13)*(COS($G$33*J$12)-$P$8/(2*$G$33)*SIN($G$33*J$12))+$I$34*SIN($B$34*PI()*$E13)*(COS($G$34*J$12)-$P$8/(2*$G$34)*SIN($G$34*J$12))+$I$35*SIN($B$35*PI()*$E13)*(COS($G$35*J$12)-$P$8/(2*$G$35)*SIN($G$35*J$12))+$I$36*SIN($B$36*PI()*$E13)*(COS($G$36*J$12)-$P$8/(2*$G$36)*SIN($G$36*J$12))))</f>
        <v>0</v>
      </c>
      <c r="K13" s="177">
        <f t="shared" si="1"/>
        <v>0</v>
      </c>
      <c r="L13" s="177">
        <f t="shared" si="1"/>
        <v>0</v>
      </c>
      <c r="M13" s="177">
        <f t="shared" si="1"/>
        <v>0</v>
      </c>
      <c r="N13" s="178">
        <f t="shared" si="1"/>
        <v>0</v>
      </c>
      <c r="O13" s="177">
        <f t="shared" si="1"/>
        <v>0</v>
      </c>
      <c r="P13" s="177">
        <f t="shared" si="1"/>
        <v>0</v>
      </c>
      <c r="Q13" s="177">
        <f t="shared" si="1"/>
        <v>0</v>
      </c>
      <c r="R13" s="177">
        <f t="shared" si="1"/>
        <v>0</v>
      </c>
      <c r="S13" s="177">
        <f t="shared" si="1"/>
        <v>0</v>
      </c>
      <c r="T13" s="177">
        <f t="shared" si="1"/>
        <v>0</v>
      </c>
      <c r="U13" s="177">
        <f t="shared" si="1"/>
        <v>0</v>
      </c>
      <c r="V13" s="177">
        <f t="shared" si="1"/>
        <v>0</v>
      </c>
      <c r="W13" s="177">
        <f t="shared" si="1"/>
        <v>0</v>
      </c>
      <c r="X13" s="177">
        <f t="shared" si="1"/>
        <v>0</v>
      </c>
      <c r="Y13" s="177">
        <f t="shared" si="1"/>
        <v>0</v>
      </c>
      <c r="Z13" s="177">
        <f t="shared" si="1"/>
        <v>0</v>
      </c>
      <c r="AA13" s="177">
        <f t="shared" si="1"/>
        <v>0</v>
      </c>
      <c r="AB13" s="177">
        <f t="shared" si="1"/>
        <v>0</v>
      </c>
      <c r="AC13" s="177">
        <f t="shared" si="1"/>
        <v>0</v>
      </c>
      <c r="AD13" s="177">
        <f t="shared" si="1"/>
        <v>0</v>
      </c>
      <c r="AE13" s="177">
        <f t="shared" si="1"/>
        <v>0</v>
      </c>
      <c r="AF13" s="177">
        <f t="shared" si="1"/>
        <v>0</v>
      </c>
      <c r="AG13" s="177">
        <f t="shared" si="1"/>
        <v>0</v>
      </c>
      <c r="AH13" s="177">
        <f t="shared" si="1"/>
        <v>0</v>
      </c>
      <c r="AI13" s="177">
        <f t="shared" si="1"/>
        <v>0</v>
      </c>
      <c r="AJ13" s="177">
        <f t="shared" si="1"/>
        <v>0</v>
      </c>
      <c r="AK13" s="177">
        <f t="shared" si="1"/>
        <v>0</v>
      </c>
      <c r="AL13" s="177">
        <f t="shared" si="1"/>
        <v>0</v>
      </c>
      <c r="AM13" s="177">
        <f t="shared" si="1"/>
        <v>0</v>
      </c>
      <c r="AN13" s="87">
        <f>I13</f>
        <v>1.0544654330289733</v>
      </c>
      <c r="AO13" s="72"/>
      <c r="AP13" s="72"/>
    </row>
    <row r="14" spans="1:44" ht="15.75" x14ac:dyDescent="0.3">
      <c r="A14" s="72"/>
      <c r="B14" s="114">
        <v>2</v>
      </c>
      <c r="C14" s="108">
        <v>4.1666666666666664E-2</v>
      </c>
      <c r="D14" s="168">
        <v>1.25E-4</v>
      </c>
      <c r="E14" s="109">
        <f t="shared" ref="E14:E37" si="2">$C14/$D$8</f>
        <v>4.1666666666666664E-2</v>
      </c>
      <c r="F14" s="108">
        <f t="shared" ref="F14:F37" si="3">$D14/$G$8</f>
        <v>0.125</v>
      </c>
      <c r="G14" s="198">
        <f t="shared" ref="G14:G36" si="4">((ABS($P$8^2-($B14*PI())^2/$O$8))^0.5)</f>
        <v>2529.1637506412767</v>
      </c>
      <c r="H14" s="75" t="s">
        <v>35</v>
      </c>
      <c r="I14" s="112">
        <f>1/12*($F$13*SIN($B14*PI()*$E$13)+$F$14*SIN($B14*PI()*$E$14)+$F$15*SIN($B14*PI()*$E$15)+$F$16*SIN($B14*PI()*$E$16)+$F$17*SIN($B14*PI()*$E$17)+$F$18*SIN($B14*PI()*$E$18)+$F$19*SIN($B14*PI()*$E$19)+$F$20*SIN($B14*PI()*$E$20)+$F$21*SIN($B14*PI()*$E$21)+$F$22*SIN($B14*PI()*$E$22)+$F$23*SIN($B14*PI()*$E$23)+$F$24*SIN($B14*PI()*$E$24)+$F$25*SIN($B14*PI()*$E$25)+$F$26*SIN($B14*PI()*$E$26)+$F$27*SIN($B14*PI()*$E$27)+$F$28*SIN($B14*PI()*$E$28)+$F$29*SIN($B14*PI()*$E$29)+$F$30*SIN($B14*PI()*$E$30)+$F$31*SIN($B14*PI()*$E$31)+$F$32*SIN($B14*PI()*$E$32)+$F$33*SIN($B14*PI()*$E$33)+$F$34*SIN($B14*PI()*$E$34)+$F$35*SIN($B14*PI()*$E$35)+$F$36*SIN($B14*PI()*$E$36))</f>
        <v>-1.7925475918427005E-17</v>
      </c>
      <c r="J14" s="176">
        <f t="shared" si="1"/>
        <v>0.12500000000000017</v>
      </c>
      <c r="K14" s="177">
        <f t="shared" si="1"/>
        <v>0.12208361139847904</v>
      </c>
      <c r="L14" s="177">
        <f t="shared" si="1"/>
        <v>4.2627905742286393E-3</v>
      </c>
      <c r="M14" s="177">
        <f t="shared" si="1"/>
        <v>-0.10411317910475114</v>
      </c>
      <c r="N14" s="178">
        <f t="shared" si="1"/>
        <v>-0.10216027028319974</v>
      </c>
      <c r="O14" s="177">
        <f t="shared" si="1"/>
        <v>-0.10057069172808487</v>
      </c>
      <c r="P14" s="177">
        <f t="shared" si="1"/>
        <v>-4.2400028323385025E-3</v>
      </c>
      <c r="Q14" s="177">
        <f t="shared" si="1"/>
        <v>8.4435096849055369E-2</v>
      </c>
      <c r="R14" s="177">
        <f t="shared" si="1"/>
        <v>8.3497779365266492E-2</v>
      </c>
      <c r="S14" s="177">
        <f t="shared" si="1"/>
        <v>8.2863566712252465E-2</v>
      </c>
      <c r="T14" s="177">
        <f t="shared" si="1"/>
        <v>4.0800002577271064E-3</v>
      </c>
      <c r="U14" s="177">
        <f t="shared" si="1"/>
        <v>-6.8498536322106326E-2</v>
      </c>
      <c r="V14" s="177">
        <f t="shared" si="1"/>
        <v>-6.8247756361800832E-2</v>
      </c>
      <c r="W14" s="177">
        <f t="shared" si="1"/>
        <v>-6.8282275227893902E-2</v>
      </c>
      <c r="X14" s="177">
        <f t="shared" si="1"/>
        <v>-3.8325082534032759E-3</v>
      </c>
      <c r="Y14" s="177">
        <f t="shared" si="1"/>
        <v>5.5589585917602838E-2</v>
      </c>
      <c r="Z14" s="177">
        <f t="shared" si="1"/>
        <v>5.5785570970912156E-2</v>
      </c>
      <c r="AA14" s="177">
        <f t="shared" si="1"/>
        <v>5.6269837760012827E-2</v>
      </c>
      <c r="AB14" s="177">
        <f t="shared" si="1"/>
        <v>3.5342655968037093E-3</v>
      </c>
      <c r="AC14" s="177">
        <f t="shared" si="1"/>
        <v>-4.5130322225172624E-2</v>
      </c>
      <c r="AD14" s="177">
        <f t="shared" si="1"/>
        <v>-4.5601039925108562E-2</v>
      </c>
      <c r="AE14" s="177">
        <f t="shared" si="1"/>
        <v>-4.6369798003348124E-2</v>
      </c>
      <c r="AF14" s="177">
        <f t="shared" si="1"/>
        <v>-3.211937329121822E-3</v>
      </c>
      <c r="AG14" s="177">
        <f t="shared" si="1"/>
        <v>3.6653159390460745E-2</v>
      </c>
      <c r="AH14" s="177">
        <f t="shared" si="1"/>
        <v>3.7277443873940483E-2</v>
      </c>
      <c r="AI14" s="177">
        <f t="shared" si="1"/>
        <v>3.8207876372090638E-2</v>
      </c>
      <c r="AJ14" s="177">
        <f t="shared" si="1"/>
        <v>2.8844336107414436E-3</v>
      </c>
      <c r="AK14" s="177">
        <f t="shared" si="1"/>
        <v>-2.9779937933894187E-2</v>
      </c>
      <c r="AL14" s="177">
        <f t="shared" si="1"/>
        <v>-3.0474391657617735E-2</v>
      </c>
      <c r="AM14" s="177">
        <f t="shared" si="1"/>
        <v>-3.1476987515179009E-2</v>
      </c>
      <c r="AN14" s="87">
        <f t="shared" ref="AN14:AN36" si="5">I14</f>
        <v>-1.7925475918427005E-17</v>
      </c>
      <c r="AO14" s="72"/>
      <c r="AP14" s="72"/>
    </row>
    <row r="15" spans="1:44" ht="15.75" x14ac:dyDescent="0.3">
      <c r="A15" s="72"/>
      <c r="B15" s="114">
        <v>3</v>
      </c>
      <c r="C15" s="108">
        <v>8.3333333333333329E-2</v>
      </c>
      <c r="D15" s="168">
        <v>2.5000000000000001E-4</v>
      </c>
      <c r="E15" s="109">
        <f t="shared" si="2"/>
        <v>8.3333333333333329E-2</v>
      </c>
      <c r="F15" s="108">
        <f t="shared" si="3"/>
        <v>0.25</v>
      </c>
      <c r="G15" s="198">
        <f t="shared" si="4"/>
        <v>3794.8289808251161</v>
      </c>
      <c r="H15" s="75" t="s">
        <v>36</v>
      </c>
      <c r="I15" s="112">
        <f t="shared" ref="I15:I36" si="6">1/12*($F$13*SIN($B15*PI()*$E$13)+$F$14*SIN($B15*PI()*$E$14)+$F$15*SIN($B15*PI()*$E$15)+$F$16*SIN($B15*PI()*$E$16)+$F$17*SIN($B15*PI()*$E$17)+$F$18*SIN($B15*PI()*$E$18)+$F$19*SIN($B15*PI()*$E$19)+$F$20*SIN($B15*PI()*$E$20)+$F$21*SIN($B15*PI()*$E$21)+$F$22*SIN($B15*PI()*$E$22)+$F$23*SIN($B15*PI()*$E$23)+$F$24*SIN($B15*PI()*$E$24)+$F$25*SIN($B15*PI()*$E$25)+$F$26*SIN($B15*PI()*$E$26)+$F$27*SIN($B15*PI()*$E$27)+$F$28*SIN($B15*PI()*$E$28)+$F$29*SIN($B15*PI()*$E$29)+$F$30*SIN($B15*PI()*$E$30)+$F$31*SIN($B15*PI()*$E$31)+$F$32*SIN($B15*PI()*$E$32)+$F$33*SIN($B15*PI()*$E$33)+$F$34*SIN($B15*PI()*$E$34)+$F$35*SIN($B15*PI()*$E$35)+$F$36*SIN($B15*PI()*$E$36))</f>
        <v>-7.4014868308343765E-17</v>
      </c>
      <c r="J15" s="176">
        <f t="shared" si="1"/>
        <v>0.24999999999999961</v>
      </c>
      <c r="K15" s="177">
        <f t="shared" si="1"/>
        <v>0.24368137611161883</v>
      </c>
      <c r="L15" s="177">
        <f t="shared" si="1"/>
        <v>8.1772139518377935E-3</v>
      </c>
      <c r="M15" s="177">
        <f t="shared" si="1"/>
        <v>-0.20948167761788</v>
      </c>
      <c r="N15" s="178">
        <f t="shared" si="1"/>
        <v>-0.20431872780270538</v>
      </c>
      <c r="O15" s="177">
        <f t="shared" si="1"/>
        <v>-0.19897893077743101</v>
      </c>
      <c r="P15" s="177">
        <f t="shared" si="1"/>
        <v>-7.6224116455566333E-3</v>
      </c>
      <c r="Q15" s="177">
        <f t="shared" si="1"/>
        <v>0.17110807903556774</v>
      </c>
      <c r="R15" s="177">
        <f t="shared" si="1"/>
        <v>0.16698912344615938</v>
      </c>
      <c r="S15" s="177">
        <f t="shared" si="1"/>
        <v>0.16235027581216571</v>
      </c>
      <c r="T15" s="177">
        <f t="shared" si="1"/>
        <v>7.005400949500697E-3</v>
      </c>
      <c r="U15" s="177">
        <f t="shared" si="1"/>
        <v>-0.13965759075632286</v>
      </c>
      <c r="V15" s="177">
        <f t="shared" si="1"/>
        <v>-0.13648357292990485</v>
      </c>
      <c r="W15" s="177">
        <f t="shared" si="1"/>
        <v>-0.13236009024024259</v>
      </c>
      <c r="X15" s="177">
        <f t="shared" si="1"/>
        <v>-6.3701715914401399E-3</v>
      </c>
      <c r="Y15" s="177">
        <f t="shared" si="1"/>
        <v>0.11390472178932483</v>
      </c>
      <c r="Z15" s="177">
        <f t="shared" si="1"/>
        <v>0.11155404764104108</v>
      </c>
      <c r="AA15" s="177">
        <f t="shared" si="1"/>
        <v>0.10782483040321292</v>
      </c>
      <c r="AB15" s="177">
        <f t="shared" si="1"/>
        <v>5.745320831060525E-3</v>
      </c>
      <c r="AC15" s="177">
        <f t="shared" si="1"/>
        <v>-9.2836316533053465E-2</v>
      </c>
      <c r="AD15" s="177">
        <f t="shared" si="1"/>
        <v>-9.1180883053839229E-2</v>
      </c>
      <c r="AE15" s="177">
        <f t="shared" si="1"/>
        <v>-8.7768891619596084E-2</v>
      </c>
      <c r="AF15" s="177">
        <f t="shared" si="1"/>
        <v>-5.1486108024199392E-3</v>
      </c>
      <c r="AG15" s="177">
        <f t="shared" si="1"/>
        <v>7.5615526860732515E-2</v>
      </c>
      <c r="AH15" s="177">
        <f t="shared" si="1"/>
        <v>7.4530956685697522E-2</v>
      </c>
      <c r="AI15" s="177">
        <f t="shared" si="1"/>
        <v>7.1388418004886128E-2</v>
      </c>
      <c r="AJ15" s="177">
        <f t="shared" si="1"/>
        <v>4.5902858454646969E-3</v>
      </c>
      <c r="AK15" s="177">
        <f t="shared" si="1"/>
        <v>-6.1551803715585246E-2</v>
      </c>
      <c r="AL15" s="177">
        <f t="shared" si="1"/>
        <v>-6.09235366722033E-2</v>
      </c>
      <c r="AM15" s="177">
        <f t="shared" si="1"/>
        <v>-5.8021408325535623E-2</v>
      </c>
      <c r="AN15" s="87">
        <f t="shared" si="5"/>
        <v>-7.4014868308343765E-17</v>
      </c>
      <c r="AO15" s="72"/>
      <c r="AP15" s="72"/>
      <c r="AR15" s="132"/>
    </row>
    <row r="16" spans="1:44" ht="15.75" x14ac:dyDescent="0.3">
      <c r="A16" s="72"/>
      <c r="B16" s="114">
        <v>4</v>
      </c>
      <c r="C16" s="108">
        <v>0.125</v>
      </c>
      <c r="D16" s="168">
        <v>3.7500000000000001E-4</v>
      </c>
      <c r="E16" s="109">
        <f t="shared" si="2"/>
        <v>0.125</v>
      </c>
      <c r="F16" s="108">
        <f t="shared" si="3"/>
        <v>0.375</v>
      </c>
      <c r="G16" s="198">
        <f t="shared" si="4"/>
        <v>5060.2774426234246</v>
      </c>
      <c r="H16" s="75" t="s">
        <v>37</v>
      </c>
      <c r="I16" s="112">
        <f t="shared" si="6"/>
        <v>-3.3537987202218268E-17</v>
      </c>
      <c r="J16" s="176">
        <f t="shared" si="1"/>
        <v>0.375</v>
      </c>
      <c r="K16" s="177">
        <f t="shared" si="1"/>
        <v>0.30556288581755359</v>
      </c>
      <c r="L16" s="177">
        <f t="shared" si="1"/>
        <v>1.2970735797006959E-2</v>
      </c>
      <c r="M16" s="177">
        <f t="shared" si="1"/>
        <v>-0.26184020957943727</v>
      </c>
      <c r="N16" s="178">
        <f t="shared" si="1"/>
        <v>-0.30648283308340929</v>
      </c>
      <c r="O16" s="177">
        <f t="shared" si="1"/>
        <v>-0.24825803545261327</v>
      </c>
      <c r="P16" s="177">
        <f t="shared" si="1"/>
        <v>-1.3171000908916352E-2</v>
      </c>
      <c r="Q16" s="177">
        <f t="shared" si="1"/>
        <v>0.21540289291023973</v>
      </c>
      <c r="R16" s="177">
        <f t="shared" si="1"/>
        <v>0.25049755832755821</v>
      </c>
      <c r="S16" s="177">
        <f t="shared" si="1"/>
        <v>0.20173606293545832</v>
      </c>
      <c r="T16" s="177">
        <f t="shared" si="1"/>
        <v>1.2851545877236232E-2</v>
      </c>
      <c r="U16" s="177">
        <f t="shared" si="1"/>
        <v>-0.17720880443043052</v>
      </c>
      <c r="V16" s="177">
        <f t="shared" si="1"/>
        <v>-0.20474952623610188</v>
      </c>
      <c r="W16" s="177">
        <f t="shared" si="1"/>
        <v>-0.16396756164750037</v>
      </c>
      <c r="X16" s="177">
        <f t="shared" si="1"/>
        <v>-1.2190567836663014E-2</v>
      </c>
      <c r="Y16" s="177">
        <f t="shared" si="1"/>
        <v>0.14578542529504684</v>
      </c>
      <c r="Z16" s="177">
        <f t="shared" si="1"/>
        <v>0.16736465101091738</v>
      </c>
      <c r="AA16" s="177">
        <f t="shared" si="1"/>
        <v>0.13330333475259024</v>
      </c>
      <c r="AB16" s="177">
        <f t="shared" si="1"/>
        <v>1.1320875320369956E-2</v>
      </c>
      <c r="AC16" s="177">
        <f t="shared" si="1"/>
        <v>-0.11992615781010275</v>
      </c>
      <c r="AD16" s="177">
        <f t="shared" si="1"/>
        <v>-0.13681229200950898</v>
      </c>
      <c r="AE16" s="177">
        <f t="shared" si="1"/>
        <v>-0.10840389374615299</v>
      </c>
      <c r="AF16" s="177">
        <f t="shared" si="1"/>
        <v>-1.0339837319259935E-2</v>
      </c>
      <c r="AG16" s="177">
        <f t="shared" si="1"/>
        <v>9.8641694087678658E-2</v>
      </c>
      <c r="AH16" s="177">
        <f t="shared" si="1"/>
        <v>0.11184227303538052</v>
      </c>
      <c r="AI16" s="177">
        <f t="shared" si="1"/>
        <v>8.8181821097492091E-2</v>
      </c>
      <c r="AJ16" s="177">
        <f t="shared" si="1"/>
        <v>9.3173764229760227E-3</v>
      </c>
      <c r="AK16" s="177">
        <f t="shared" si="1"/>
        <v>-8.1120365917117326E-2</v>
      </c>
      <c r="AL16" s="177">
        <f t="shared" si="1"/>
        <v>-9.1433450070447633E-2</v>
      </c>
      <c r="AM16" s="177">
        <f t="shared" si="1"/>
        <v>-7.1754697989008812E-2</v>
      </c>
      <c r="AN16" s="87">
        <f t="shared" si="5"/>
        <v>-3.3537987202218268E-17</v>
      </c>
      <c r="AO16" s="72"/>
      <c r="AP16" s="72"/>
    </row>
    <row r="17" spans="1:42" s="30" customFormat="1" ht="15.75" x14ac:dyDescent="0.3">
      <c r="A17" s="115"/>
      <c r="B17" s="114">
        <v>5</v>
      </c>
      <c r="C17" s="108">
        <v>0.16666666666666666</v>
      </c>
      <c r="D17" s="168">
        <v>5.0000000000000001E-4</v>
      </c>
      <c r="E17" s="109">
        <f t="shared" si="2"/>
        <v>0.16666666666666666</v>
      </c>
      <c r="F17" s="108">
        <f t="shared" si="3"/>
        <v>0.5</v>
      </c>
      <c r="G17" s="198">
        <f t="shared" si="4"/>
        <v>6325.6392313660817</v>
      </c>
      <c r="H17" s="107" t="s">
        <v>38</v>
      </c>
      <c r="I17" s="112">
        <f t="shared" si="6"/>
        <v>-4.3654700099201735E-2</v>
      </c>
      <c r="J17" s="176">
        <f t="shared" si="1"/>
        <v>0.49999999999999961</v>
      </c>
      <c r="K17" s="177">
        <f t="shared" si="1"/>
        <v>0.36801575548760479</v>
      </c>
      <c r="L17" s="177">
        <f t="shared" si="1"/>
        <v>1.5461297405992206E-2</v>
      </c>
      <c r="M17" s="177">
        <f t="shared" si="1"/>
        <v>-0.31205632736952899</v>
      </c>
      <c r="N17" s="178">
        <f t="shared" si="1"/>
        <v>-0.40863957453261762</v>
      </c>
      <c r="O17" s="177">
        <f t="shared" si="1"/>
        <v>-0.30062127210989614</v>
      </c>
      <c r="P17" s="177">
        <f t="shared" si="1"/>
        <v>-1.3029046197179022E-2</v>
      </c>
      <c r="Q17" s="177">
        <f t="shared" si="1"/>
        <v>0.25517831822547138</v>
      </c>
      <c r="R17" s="177">
        <f t="shared" si="1"/>
        <v>0.33398046331980435</v>
      </c>
      <c r="S17" s="177">
        <f t="shared" si="1"/>
        <v>0.24556139857721374</v>
      </c>
      <c r="T17" s="177">
        <f t="shared" si="1"/>
        <v>1.096445539391188E-2</v>
      </c>
      <c r="U17" s="177">
        <f t="shared" si="1"/>
        <v>-0.20867872242294064</v>
      </c>
      <c r="V17" s="177">
        <f t="shared" si="1"/>
        <v>-0.27296843047978897</v>
      </c>
      <c r="W17" s="177">
        <f t="shared" si="1"/>
        <v>-0.20057535375745422</v>
      </c>
      <c r="X17" s="177">
        <f t="shared" si="1"/>
        <v>-9.2126384572024499E-3</v>
      </c>
      <c r="Y17" s="177">
        <f t="shared" si="1"/>
        <v>0.17066700408618013</v>
      </c>
      <c r="Z17" s="177">
        <f t="shared" si="1"/>
        <v>0.22310808887543498</v>
      </c>
      <c r="AA17" s="177">
        <f t="shared" si="1"/>
        <v>0.16381861282629209</v>
      </c>
      <c r="AB17" s="177">
        <f t="shared" si="1"/>
        <v>7.7274186244530394E-3</v>
      </c>
      <c r="AC17" s="177">
        <f t="shared" si="1"/>
        <v>-0.13959547601551872</v>
      </c>
      <c r="AD17" s="177">
        <f t="shared" si="1"/>
        <v>-0.18236052876333678</v>
      </c>
      <c r="AE17" s="177">
        <f t="shared" si="1"/>
        <v>-0.13378565741679838</v>
      </c>
      <c r="AF17" s="177">
        <f t="shared" si="1"/>
        <v>-6.4697126918296394E-3</v>
      </c>
      <c r="AG17" s="177">
        <f t="shared" si="1"/>
        <v>0.11419750236357085</v>
      </c>
      <c r="AH17" s="177">
        <f t="shared" si="1"/>
        <v>0.14905973731094538</v>
      </c>
      <c r="AI17" s="177">
        <f t="shared" si="1"/>
        <v>0.10924720910963477</v>
      </c>
      <c r="AJ17" s="177">
        <f t="shared" si="1"/>
        <v>5.4062683474233302E-3</v>
      </c>
      <c r="AK17" s="177">
        <f t="shared" si="1"/>
        <v>-9.3436779270354459E-2</v>
      </c>
      <c r="AL17" s="177">
        <f t="shared" si="1"/>
        <v>-0.12184434974928987</v>
      </c>
      <c r="AM17" s="177">
        <f t="shared" si="1"/>
        <v>-8.9199203999262011E-2</v>
      </c>
      <c r="AN17" s="87">
        <f t="shared" si="5"/>
        <v>-4.3654700099201735E-2</v>
      </c>
      <c r="AO17" s="115"/>
      <c r="AP17" s="115"/>
    </row>
    <row r="18" spans="1:42" ht="15.75" x14ac:dyDescent="0.3">
      <c r="A18" s="72"/>
      <c r="B18" s="114">
        <v>6</v>
      </c>
      <c r="C18" s="108">
        <v>0.20833333333333334</v>
      </c>
      <c r="D18" s="168">
        <v>6.2500000000000001E-4</v>
      </c>
      <c r="E18" s="109">
        <f t="shared" si="2"/>
        <v>0.20833333333333334</v>
      </c>
      <c r="F18" s="108">
        <f t="shared" si="3"/>
        <v>0.625</v>
      </c>
      <c r="G18" s="198">
        <f t="shared" si="4"/>
        <v>7590.9576906298735</v>
      </c>
      <c r="H18" s="75" t="s">
        <v>39</v>
      </c>
      <c r="I18" s="112">
        <f t="shared" si="6"/>
        <v>1.3068250185691946E-16</v>
      </c>
      <c r="J18" s="176">
        <f t="shared" si="1"/>
        <v>0.62499999999999889</v>
      </c>
      <c r="K18" s="177">
        <f t="shared" si="1"/>
        <v>0.42975435223080538</v>
      </c>
      <c r="L18" s="177">
        <f t="shared" si="1"/>
        <v>1.7276358233665915E-2</v>
      </c>
      <c r="M18" s="177">
        <f t="shared" si="1"/>
        <v>-0.36381089016382429</v>
      </c>
      <c r="N18" s="178">
        <f t="shared" si="1"/>
        <v>-0.51081268931388724</v>
      </c>
      <c r="O18" s="177">
        <f t="shared" si="1"/>
        <v>-0.35087800313971418</v>
      </c>
      <c r="P18" s="177">
        <f t="shared" si="1"/>
        <v>-1.1615443985723253E-2</v>
      </c>
      <c r="Q18" s="177">
        <f t="shared" si="1"/>
        <v>0.29768257208058452</v>
      </c>
      <c r="R18" s="177">
        <f t="shared" si="1"/>
        <v>0.41751396710441507</v>
      </c>
      <c r="S18" s="177">
        <f t="shared" si="1"/>
        <v>0.28650074578153945</v>
      </c>
      <c r="T18" s="177">
        <f t="shared" si="1"/>
        <v>7.469786737727007E-3</v>
      </c>
      <c r="U18" s="177">
        <f t="shared" si="1"/>
        <v>-0.24358157719752888</v>
      </c>
      <c r="V18" s="177">
        <f t="shared" si="1"/>
        <v>-0.3412772391758257</v>
      </c>
      <c r="W18" s="177">
        <f t="shared" si="1"/>
        <v>-0.23395663022863469</v>
      </c>
      <c r="X18" s="177">
        <f t="shared" si="1"/>
        <v>-4.483041408068429E-3</v>
      </c>
      <c r="Y18" s="177">
        <f t="shared" si="1"/>
        <v>0.19931534215923455</v>
      </c>
      <c r="Z18" s="177">
        <f t="shared" si="1"/>
        <v>0.27897770855379006</v>
      </c>
      <c r="AA18" s="177">
        <f t="shared" si="1"/>
        <v>0.19106910493248208</v>
      </c>
      <c r="AB18" s="177">
        <f t="shared" si="1"/>
        <v>2.3743062921927115E-3</v>
      </c>
      <c r="AC18" s="177">
        <f t="shared" si="1"/>
        <v>-0.16309263291522064</v>
      </c>
      <c r="AD18" s="177">
        <f t="shared" si="1"/>
        <v>-0.22806362284000894</v>
      </c>
      <c r="AE18" s="177">
        <f t="shared" si="1"/>
        <v>-0.15606150455920645</v>
      </c>
      <c r="AF18" s="177">
        <f t="shared" si="1"/>
        <v>-9.2365763325968778E-4</v>
      </c>
      <c r="AG18" s="177">
        <f t="shared" si="1"/>
        <v>0.13344971336639741</v>
      </c>
      <c r="AH18" s="177">
        <f t="shared" si="1"/>
        <v>0.18645112125636407</v>
      </c>
      <c r="AI18" s="177">
        <f t="shared" si="1"/>
        <v>0.12748382666385863</v>
      </c>
      <c r="AJ18" s="177">
        <f t="shared" si="1"/>
        <v>-3.9816874953782684E-5</v>
      </c>
      <c r="AK18" s="177">
        <f t="shared" si="1"/>
        <v>-0.10919015640786271</v>
      </c>
      <c r="AL18" s="177">
        <f t="shared" si="1"/>
        <v>-0.15243836497607513</v>
      </c>
      <c r="AM18" s="177">
        <f t="shared" si="1"/>
        <v>-0.10415284741534346</v>
      </c>
      <c r="AN18" s="87">
        <f t="shared" si="5"/>
        <v>1.3068250185691946E-16</v>
      </c>
      <c r="AO18" s="72"/>
      <c r="AP18" s="72"/>
    </row>
    <row r="19" spans="1:42" ht="15.75" x14ac:dyDescent="0.3">
      <c r="A19" s="72"/>
      <c r="B19" s="116">
        <v>7</v>
      </c>
      <c r="C19" s="108">
        <v>0.25</v>
      </c>
      <c r="D19" s="168">
        <v>7.5000000000000002E-4</v>
      </c>
      <c r="E19" s="109">
        <f t="shared" si="2"/>
        <v>0.25</v>
      </c>
      <c r="F19" s="108">
        <f t="shared" si="3"/>
        <v>0.75</v>
      </c>
      <c r="G19" s="198">
        <f t="shared" si="4"/>
        <v>8856.251392261227</v>
      </c>
      <c r="H19" s="75" t="s">
        <v>40</v>
      </c>
      <c r="I19" s="112">
        <f t="shared" si="6"/>
        <v>2.3057792929851401E-2</v>
      </c>
      <c r="J19" s="176">
        <f t="shared" si="1"/>
        <v>0.75000000000000089</v>
      </c>
      <c r="K19" s="177">
        <f t="shared" si="1"/>
        <v>0.4915369548442815</v>
      </c>
      <c r="L19" s="177">
        <f t="shared" si="1"/>
        <v>2.1711332645160147E-2</v>
      </c>
      <c r="M19" s="177">
        <f t="shared" si="1"/>
        <v>-0.41496528225061713</v>
      </c>
      <c r="N19" s="178">
        <f t="shared" si="1"/>
        <v>-0.61296032804197664</v>
      </c>
      <c r="O19" s="177">
        <f t="shared" si="1"/>
        <v>-0.4021392718294432</v>
      </c>
      <c r="P19" s="177">
        <f t="shared" si="1"/>
        <v>-1.7453733726724197E-2</v>
      </c>
      <c r="Q19" s="177">
        <f t="shared" si="1"/>
        <v>0.3387762067543385</v>
      </c>
      <c r="R19" s="177">
        <f t="shared" si="1"/>
        <v>0.50096221619994075</v>
      </c>
      <c r="S19" s="177">
        <f t="shared" si="1"/>
        <v>0.32900350688338198</v>
      </c>
      <c r="T19" s="177">
        <f t="shared" si="1"/>
        <v>1.4008560335418937E-2</v>
      </c>
      <c r="U19" s="177">
        <f t="shared" si="1"/>
        <v>-0.2765878900803887</v>
      </c>
      <c r="V19" s="177">
        <f t="shared" si="1"/>
        <v>-0.40943049917053465</v>
      </c>
      <c r="W19" s="177">
        <f t="shared" si="1"/>
        <v>-0.26916854495822029</v>
      </c>
      <c r="X19" s="177">
        <f t="shared" si="1"/>
        <v>-1.1214675310673815E-2</v>
      </c>
      <c r="Y19" s="177">
        <f t="shared" si="1"/>
        <v>0.22582818532660121</v>
      </c>
      <c r="Z19" s="177">
        <f t="shared" si="1"/>
        <v>0.33462612678599529</v>
      </c>
      <c r="AA19" s="177">
        <f t="shared" si="1"/>
        <v>0.22021372886383564</v>
      </c>
      <c r="AB19" s="177">
        <f t="shared" si="1"/>
        <v>8.946053138394354E-3</v>
      </c>
      <c r="AC19" s="177">
        <f t="shared" si="1"/>
        <v>-0.18439683575845398</v>
      </c>
      <c r="AD19" s="177">
        <f t="shared" si="1"/>
        <v>-0.2734931265691683</v>
      </c>
      <c r="AE19" s="177">
        <f t="shared" si="1"/>
        <v>-0.18015983015854245</v>
      </c>
      <c r="AF19" s="177">
        <f t="shared" si="1"/>
        <v>-7.1033666429343402E-3</v>
      </c>
      <c r="AG19" s="177">
        <f t="shared" si="1"/>
        <v>0.15057906784442482</v>
      </c>
      <c r="AH19" s="177">
        <f t="shared" si="1"/>
        <v>0.22353367672454455</v>
      </c>
      <c r="AI19" s="177">
        <f t="shared" si="1"/>
        <v>0.14738825608542899</v>
      </c>
      <c r="AJ19" s="177">
        <f t="shared" si="1"/>
        <v>5.6076779867147318E-3</v>
      </c>
      <c r="AK19" s="177">
        <f t="shared" si="1"/>
        <v>-0.12297498451308915</v>
      </c>
      <c r="AL19" s="177">
        <f t="shared" si="1"/>
        <v>-0.1827060973111572</v>
      </c>
      <c r="AM19" s="177">
        <f t="shared" si="1"/>
        <v>-0.12057511841964896</v>
      </c>
      <c r="AN19" s="87">
        <f t="shared" si="5"/>
        <v>2.3057792929851401E-2</v>
      </c>
      <c r="AO19" s="72"/>
      <c r="AP19" s="72"/>
    </row>
    <row r="20" spans="1:42" ht="15.75" x14ac:dyDescent="0.3">
      <c r="A20" s="72"/>
      <c r="B20" s="114">
        <v>8</v>
      </c>
      <c r="C20" s="169">
        <v>0.29166666666666669</v>
      </c>
      <c r="D20" s="168">
        <v>8.7500000000000002E-4</v>
      </c>
      <c r="E20" s="109">
        <f t="shared" si="2"/>
        <v>0.29166666666666669</v>
      </c>
      <c r="F20" s="108">
        <f t="shared" si="3"/>
        <v>0.875</v>
      </c>
      <c r="G20" s="198">
        <f t="shared" si="4"/>
        <v>10121.529621128711</v>
      </c>
      <c r="H20" s="75" t="s">
        <v>41</v>
      </c>
      <c r="I20" s="112">
        <f t="shared" si="6"/>
        <v>1.1564823173178713E-18</v>
      </c>
      <c r="J20" s="176">
        <f t="shared" si="1"/>
        <v>0.87499999999999856</v>
      </c>
      <c r="K20" s="177">
        <f t="shared" si="1"/>
        <v>0.55284456035601659</v>
      </c>
      <c r="L20" s="177">
        <f t="shared" si="1"/>
        <v>2.3865999315829167E-2</v>
      </c>
      <c r="M20" s="177">
        <f t="shared" si="1"/>
        <v>-0.46698283830946258</v>
      </c>
      <c r="N20" s="178">
        <f t="shared" si="1"/>
        <v>-0.71517307436378508</v>
      </c>
      <c r="O20" s="177">
        <f t="shared" si="1"/>
        <v>-0.45227441657724404</v>
      </c>
      <c r="P20" s="177">
        <f t="shared" si="1"/>
        <v>-1.8458909733628726E-2</v>
      </c>
      <c r="Q20" s="177">
        <f t="shared" si="1"/>
        <v>0.38128812578074917</v>
      </c>
      <c r="R20" s="177">
        <f t="shared" si="1"/>
        <v>0.5846176739464507</v>
      </c>
      <c r="S20" s="177">
        <f t="shared" si="1"/>
        <v>0.37002257739171068</v>
      </c>
      <c r="T20" s="177">
        <f t="shared" si="1"/>
        <v>1.4245159380313947E-2</v>
      </c>
      <c r="U20" s="177">
        <f t="shared" si="1"/>
        <v>-0.31133351813885407</v>
      </c>
      <c r="V20" s="177">
        <f t="shared" si="1"/>
        <v>-0.477956268667727</v>
      </c>
      <c r="W20" s="177">
        <f t="shared" si="1"/>
        <v>-0.30274957093479399</v>
      </c>
      <c r="X20" s="177">
        <f t="shared" si="1"/>
        <v>-1.0974116261790524E-2</v>
      </c>
      <c r="Y20" s="177">
        <f t="shared" si="1"/>
        <v>0.25422323273826497</v>
      </c>
      <c r="Z20" s="177">
        <f t="shared" si="1"/>
        <v>0.39080140715380451</v>
      </c>
      <c r="AA20" s="177">
        <f t="shared" si="1"/>
        <v>0.24772472173952126</v>
      </c>
      <c r="AB20" s="177">
        <f t="shared" si="1"/>
        <v>8.4442703001040877E-3</v>
      </c>
      <c r="AC20" s="177">
        <f t="shared" si="1"/>
        <v>-0.20759540292770384</v>
      </c>
      <c r="AD20" s="177">
        <f t="shared" si="1"/>
        <v>-0.31957348121908369</v>
      </c>
      <c r="AE20" s="177">
        <f t="shared" si="1"/>
        <v>-0.20271529565293284</v>
      </c>
      <c r="AF20" s="177">
        <f t="shared" si="1"/>
        <v>-6.4944028808802739E-3</v>
      </c>
      <c r="AG20" s="177">
        <f t="shared" si="1"/>
        <v>0.16952342144307564</v>
      </c>
      <c r="AH20" s="177">
        <f t="shared" si="1"/>
        <v>0.26135189671025155</v>
      </c>
      <c r="AI20" s="177">
        <f t="shared" si="1"/>
        <v>0.16589578515863654</v>
      </c>
      <c r="AJ20" s="177">
        <f t="shared" si="1"/>
        <v>4.9961898802291082E-3</v>
      </c>
      <c r="AK20" s="177">
        <f t="shared" si="1"/>
        <v>-0.13843553652343185</v>
      </c>
      <c r="AL20" s="177">
        <f t="shared" si="1"/>
        <v>-0.21375357815894847</v>
      </c>
      <c r="AM20" s="177">
        <f t="shared" si="1"/>
        <v>-0.13577368498688136</v>
      </c>
      <c r="AN20" s="87">
        <f t="shared" si="5"/>
        <v>1.1564823173178713E-18</v>
      </c>
      <c r="AO20" s="72"/>
      <c r="AP20" s="72"/>
    </row>
    <row r="21" spans="1:42" s="30" customFormat="1" ht="15.75" x14ac:dyDescent="0.3">
      <c r="A21" s="115"/>
      <c r="B21" s="114">
        <v>9</v>
      </c>
      <c r="C21" s="139">
        <v>0.33333333333333331</v>
      </c>
      <c r="D21" s="170">
        <v>1E-3</v>
      </c>
      <c r="E21" s="139">
        <f t="shared" si="2"/>
        <v>0.33333333333333331</v>
      </c>
      <c r="F21" s="159">
        <f t="shared" si="3"/>
        <v>1</v>
      </c>
      <c r="G21" s="202">
        <f t="shared" si="4"/>
        <v>11386.79753514147</v>
      </c>
      <c r="H21" s="137" t="s">
        <v>88</v>
      </c>
      <c r="I21" s="138">
        <f t="shared" si="6"/>
        <v>3.0068540250264654E-17</v>
      </c>
      <c r="J21" s="191">
        <f t="shared" si="1"/>
        <v>1.0000000000000016</v>
      </c>
      <c r="K21" s="192">
        <f t="shared" si="1"/>
        <v>0.61401581539707317</v>
      </c>
      <c r="L21" s="192">
        <f t="shared" si="1"/>
        <v>2.6796687539974908E-2</v>
      </c>
      <c r="M21" s="192">
        <f t="shared" si="1"/>
        <v>-0.51889825345881158</v>
      </c>
      <c r="N21" s="192">
        <f t="shared" si="1"/>
        <v>-0.81713794610504853</v>
      </c>
      <c r="O21" s="192">
        <f t="shared" si="1"/>
        <v>-0.50265870647933186</v>
      </c>
      <c r="P21" s="192">
        <f t="shared" si="1"/>
        <v>-2.215541211521372E-2</v>
      </c>
      <c r="Q21" s="192">
        <f t="shared" si="1"/>
        <v>0.42333367344839362</v>
      </c>
      <c r="R21" s="192">
        <f t="shared" si="1"/>
        <v>0.66746244832387969</v>
      </c>
      <c r="S21" s="192">
        <f t="shared" si="1"/>
        <v>0.41150025357530767</v>
      </c>
      <c r="T21" s="192">
        <f t="shared" si="1"/>
        <v>1.8302872298376453E-2</v>
      </c>
      <c r="U21" s="192">
        <f t="shared" si="1"/>
        <v>-0.34537447825966355</v>
      </c>
      <c r="V21" s="192">
        <f t="shared" si="1"/>
        <v>-0.54500042349633038</v>
      </c>
      <c r="W21" s="192">
        <f t="shared" si="1"/>
        <v>-0.33687608245637224</v>
      </c>
      <c r="X21" s="192">
        <f t="shared" si="1"/>
        <v>-1.5101413518743391E-2</v>
      </c>
      <c r="Y21" s="192">
        <f t="shared" ref="Y21:AM27" si="7">(2.71818^($P$8*Y$12)*($I$13*SIN($B$13*PI()*$E21)*(COS($G$13*Y$12)-$P$8/(2*$G$13)*SIN($G$13*Y$12))+$I$14*SIN($B$14*PI()*$E21)*(COS($G$14*Y$12)-$P$8/(2*$G$14)*SIN($G$14*Y$12))+$I$15*SIN($B$15*PI()*$E21)*(COS($G$15*Y$12)-$P$8/(2*$G$15)*SIN($G$15*Y$12))+$I$16*SIN($B$16*PI()*$E21)*(COS($G$16*Y$12)-$P$8/(2*$G$16)*SIN($G$16*Y$12))+$I$17*SIN($B$17*PI()*$E21)*(COS($G$17*Y$12)-$P$8/(2*$G$17)*SIN($G$17*Y$12))+$I$18*SIN($B$18*PI()*$E21)*(COS($G$18*Y$12)-$P$8/(2*$G$18)*SIN($G$18*Y$12))+$I$19*SIN($B$19*PI()*$E21)*(COS($G$19*Y$12)-$P$8/(2*$G$19)*SIN($G$19*Y$12))+$I$20*SIN($B$20*PI()*$E21)*(COS($G$20*Y$12)-$P$8/(2*$G$20)*SIN($G$20*Y$12))+$I$21*SIN($B$21*PI()*$E21)*(COS($G$21*Y$12)-$P$8/(2*$G$21)*SIN($G$21*Y$12))+$I$22*SIN($B$22*PI()*$E21)*(COS($G$22*Y$12)-$P$8/(2*$G$22)*SIN($G30*Y$12))+$I$23*SIN($B$23*PI()*$E21)*(COS($G$23*Y$12)-$P$8/(2*$G$23)*SIN($G$23*Y$12))+$I$24*SIN($B$24*PI()*$E21)*(COS($G$24*Y$12)-$P$8/(2*$G$24)*SIN($G$24*Y$12))+$I$25*SIN($B$25*PI()*$E21)*(COS($G$25*Y$12)-$P$8/(2*$G$25)*SIN($G$25*Y$12))+$I$26*SIN($B$26*PI()*$E21)*(COS($G$26*Y$12)-$P$8/(2*$G$26)*SIN($G$26*Y$12))+$I$27*SIN($B$27*PI()*$E21)*(COS($G$27*Y$12)-$P$8/(2*$G$27)*SIN($G$27*Y$12))+$I$28*SIN($B$28*PI()*$E21)*(COS($G$28*Y$12)-$P$8/(2*$G$28)*SIN($G$28*Y$12))+$I$29*SIN($B$29*PI()*$E21)*(COS($G$29*Y$12)-$P$8/(2*$G$29)*SIN($G$29*Y$12))+$I$30*SIN($B$30*PI()*$E21)*(COS($G$30*Y$12)-$P$8/(2*$G$30)*SIN($G$30*Y$12))+$I$31*SIN($B$31*PI()*$E21)*(COS($G$31*Y$12)-$P$8/(2*$G$31)*SIN($G$31*Y$12))+$I$32*SIN($B$32*PI()*$E21)*(COS($G$32*Y$12)-$P$8/(2*$G$32)*SIN($G$32*Y$12))+$I$33*SIN($B$33*PI()*$E21)*(COS($G$33*Y$12)-$P$8/(2*$G$33)*SIN($G$33*Y$12))+$I$34*SIN($B$34*PI()*$E21)*(COS($G$34*Y$12)-$P$8/(2*$G$34)*SIN($G$34*Y$12))+$I$35*SIN($B$35*PI()*$E21)*(COS($G$35*Y$12)-$P$8/(2*$G$35)*SIN($G$35*Y$12))+$I$36*SIN($B$36*PI()*$E21)*(COS($G$36*Y$12)-$P$8/(2*$G$36)*SIN($G$36*Y$12))))</f>
        <v>0.28177778739150056</v>
      </c>
      <c r="Z21" s="192">
        <f t="shared" si="7"/>
        <v>0.44484578185202506</v>
      </c>
      <c r="AA21" s="192">
        <f t="shared" si="7"/>
        <v>0.27578709405759494</v>
      </c>
      <c r="AB21" s="192">
        <f t="shared" si="7"/>
        <v>1.2439687322033004E-2</v>
      </c>
      <c r="AC21" s="192">
        <f t="shared" si="7"/>
        <v>-0.22989789789867485</v>
      </c>
      <c r="AD21" s="192">
        <f t="shared" si="7"/>
        <v>-0.36296973539201616</v>
      </c>
      <c r="AE21" s="192">
        <f t="shared" si="7"/>
        <v>-0.22577845286990877</v>
      </c>
      <c r="AF21" s="192">
        <f t="shared" si="7"/>
        <v>-1.0226964041118721E-2</v>
      </c>
      <c r="AG21" s="192">
        <f t="shared" si="7"/>
        <v>0.18757627843066324</v>
      </c>
      <c r="AH21" s="192">
        <f t="shared" si="7"/>
        <v>0.29606483435625974</v>
      </c>
      <c r="AI21" s="192">
        <f t="shared" si="7"/>
        <v>0.18484065880129719</v>
      </c>
      <c r="AJ21" s="192">
        <f t="shared" si="7"/>
        <v>8.3887820666080672E-3</v>
      </c>
      <c r="AK21" s="192">
        <f t="shared" si="7"/>
        <v>-0.15305186426061701</v>
      </c>
      <c r="AL21" s="192">
        <f t="shared" si="7"/>
        <v>-0.24141669517601549</v>
      </c>
      <c r="AM21" s="192">
        <f t="shared" si="7"/>
        <v>-0.15132865601381101</v>
      </c>
      <c r="AN21" s="87">
        <f t="shared" si="5"/>
        <v>3.0068540250264654E-17</v>
      </c>
      <c r="AO21" s="115"/>
      <c r="AP21" s="115"/>
    </row>
    <row r="22" spans="1:42" ht="15.75" x14ac:dyDescent="0.3">
      <c r="A22" s="72"/>
      <c r="B22" s="114">
        <v>10</v>
      </c>
      <c r="C22" s="108">
        <v>0.375</v>
      </c>
      <c r="D22" s="168">
        <v>1E-3</v>
      </c>
      <c r="E22" s="109">
        <f t="shared" si="2"/>
        <v>0.375</v>
      </c>
      <c r="F22" s="108">
        <f t="shared" si="3"/>
        <v>1</v>
      </c>
      <c r="G22" s="198">
        <f t="shared" si="4"/>
        <v>12652.058228908163</v>
      </c>
      <c r="H22" s="107" t="s">
        <v>43</v>
      </c>
      <c r="I22" s="112">
        <f t="shared" si="6"/>
        <v>1.9313254699208451E-16</v>
      </c>
      <c r="J22" s="176">
        <f t="shared" ref="J22:AG27" si="8">(2.71818^($P$8*J$12)*($I$13*SIN($B$13*PI()*$E22)*(COS($G$13*J$12)-$P$8/(2*$G$13)*SIN($G$13*J$12))+$I$14*SIN($B$14*PI()*$E22)*(COS($G$14*J$12)-$P$8/(2*$G$14)*SIN($G$14*J$12))+$I$15*SIN($B$15*PI()*$E22)*(COS($G$15*J$12)-$P$8/(2*$G$15)*SIN($G$15*J$12))+$I$16*SIN($B$16*PI()*$E22)*(COS($G$16*J$12)-$P$8/(2*$G$16)*SIN($G$16*J$12))+$I$17*SIN($B$17*PI()*$E22)*(COS($G$17*J$12)-$P$8/(2*$G$17)*SIN($G$17*J$12))+$I$18*SIN($B$18*PI()*$E22)*(COS($G$18*J$12)-$P$8/(2*$G$18)*SIN($G$18*J$12))+$I$19*SIN($B$19*PI()*$E22)*(COS($G$19*J$12)-$P$8/(2*$G$19)*SIN($G$19*J$12))+$I$20*SIN($B$20*PI()*$E22)*(COS($G$20*J$12)-$P$8/(2*$G$20)*SIN($G$20*J$12))+$I$21*SIN($B$21*PI()*$E22)*(COS($G$21*J$12)-$P$8/(2*$G$21)*SIN($G$21*J$12))+$I$22*SIN($B$22*PI()*$E22)*(COS($G$22*J$12)-$P$8/(2*$G$22)*SIN($G31*J$12))+$I$23*SIN($B$23*PI()*$E22)*(COS($G$23*J$12)-$P$8/(2*$G$23)*SIN($G$23*J$12))+$I$24*SIN($B$24*PI()*$E22)*(COS($G$24*J$12)-$P$8/(2*$G$24)*SIN($G$24*J$12))+$I$25*SIN($B$25*PI()*$E22)*(COS($G$25*J$12)-$P$8/(2*$G$25)*SIN($G$25*J$12))+$I$26*SIN($B$26*PI()*$E22)*(COS($G$26*J$12)-$P$8/(2*$G$26)*SIN($G$26*J$12))+$I$27*SIN($B$27*PI()*$E22)*(COS($G$27*J$12)-$P$8/(2*$G$27)*SIN($G$27*J$12))+$I$28*SIN($B$28*PI()*$E22)*(COS($G$28*J$12)-$P$8/(2*$G$28)*SIN($G$28*J$12))+$I$29*SIN($B$29*PI()*$E22)*(COS($G$29*J$12)-$P$8/(2*$G$29)*SIN($G$29*J$12))+$I$30*SIN($B$30*PI()*$E22)*(COS($G$30*J$12)-$P$8/(2*$G$30)*SIN($G$30*J$12))+$I$31*SIN($B$31*PI()*$E22)*(COS($G$31*J$12)-$P$8/(2*$G$31)*SIN($G$31*J$12))+$I$32*SIN($B$32*PI()*$E22)*(COS($G$32*J$12)-$P$8/(2*$G$32)*SIN($G$32*J$12))+$I$33*SIN($B$33*PI()*$E22)*(COS($G$33*J$12)-$P$8/(2*$G$33)*SIN($G$33*J$12))+$I$34*SIN($B$34*PI()*$E22)*(COS($G$34*J$12)-$P$8/(2*$G$34)*SIN($G$34*J$12))+$I$35*SIN($B$35*PI()*$E22)*(COS($G$35*J$12)-$P$8/(2*$G$35)*SIN($G$35*J$12))+$I$36*SIN($B$36*PI()*$E22)*(COS($G$36*J$12)-$P$8/(2*$G$36)*SIN($G$36*J$12))))</f>
        <v>0.99999999999999734</v>
      </c>
      <c r="K22" s="177">
        <f t="shared" si="8"/>
        <v>0.67492817175449649</v>
      </c>
      <c r="L22" s="177">
        <f t="shared" si="8"/>
        <v>2.8128789890058441E-2</v>
      </c>
      <c r="M22" s="177">
        <f t="shared" si="8"/>
        <v>-0.57109601741421401</v>
      </c>
      <c r="N22" s="178">
        <f t="shared" si="8"/>
        <v>-0.81733334464698715</v>
      </c>
      <c r="O22" s="177">
        <f t="shared" si="8"/>
        <v>-0.55284510830532918</v>
      </c>
      <c r="P22" s="177">
        <f t="shared" si="8"/>
        <v>-2.2698912565966879E-2</v>
      </c>
      <c r="Q22" s="177">
        <f t="shared" si="8"/>
        <v>0.46572322262980537</v>
      </c>
      <c r="R22" s="177">
        <f t="shared" si="8"/>
        <v>0.66811545331171673</v>
      </c>
      <c r="S22" s="177">
        <f t="shared" si="8"/>
        <v>0.45288614410396388</v>
      </c>
      <c r="T22" s="177">
        <f t="shared" si="8"/>
        <v>1.8325159638041624E-2</v>
      </c>
      <c r="U22" s="177">
        <f t="shared" si="8"/>
        <v>-0.37983205446096063</v>
      </c>
      <c r="V22" s="177">
        <f t="shared" si="8"/>
        <v>-0.54620402502952936</v>
      </c>
      <c r="W22" s="177">
        <f t="shared" si="8"/>
        <v>-0.37103184616268814</v>
      </c>
      <c r="X22" s="177">
        <f t="shared" si="8"/>
        <v>-1.4806624515193666E-2</v>
      </c>
      <c r="Y22" s="177">
        <f t="shared" si="8"/>
        <v>0.30981281865586818</v>
      </c>
      <c r="Z22" s="177">
        <f t="shared" si="8"/>
        <v>0.44658697812471621</v>
      </c>
      <c r="AA22" s="177">
        <f t="shared" si="8"/>
        <v>0.30399455949953463</v>
      </c>
      <c r="AB22" s="177">
        <f t="shared" si="8"/>
        <v>1.1978535896908287E-2</v>
      </c>
      <c r="AC22" s="177">
        <f t="shared" si="8"/>
        <v>-0.25272572515287639</v>
      </c>
      <c r="AD22" s="177">
        <f t="shared" si="8"/>
        <v>-0.36517452114419335</v>
      </c>
      <c r="AE22" s="177">
        <f t="shared" si="8"/>
        <v>-0.24908509365628126</v>
      </c>
      <c r="AF22" s="177">
        <f t="shared" si="8"/>
        <v>-9.7063402100020617E-3</v>
      </c>
      <c r="AG22" s="177">
        <f t="shared" si="8"/>
        <v>0.20617658083353668</v>
      </c>
      <c r="AH22" s="177">
        <f t="shared" si="7"/>
        <v>0.29862934058419177</v>
      </c>
      <c r="AI22" s="177">
        <f t="shared" si="7"/>
        <v>0.20410366153072745</v>
      </c>
      <c r="AJ22" s="177">
        <f t="shared" si="7"/>
        <v>7.8806234909709373E-3</v>
      </c>
      <c r="AK22" s="177">
        <f t="shared" si="7"/>
        <v>-0.16821547445732599</v>
      </c>
      <c r="AL22" s="177">
        <f t="shared" si="7"/>
        <v>-0.2442279698165668</v>
      </c>
      <c r="AM22" s="177">
        <f t="shared" si="7"/>
        <v>-0.16725067250206052</v>
      </c>
      <c r="AN22" s="87">
        <f t="shared" si="5"/>
        <v>1.9313254699208451E-16</v>
      </c>
      <c r="AO22" s="72"/>
      <c r="AP22" s="72"/>
    </row>
    <row r="23" spans="1:42" ht="15.75" x14ac:dyDescent="0.3">
      <c r="A23" s="72"/>
      <c r="B23" s="114">
        <v>11</v>
      </c>
      <c r="C23" s="108">
        <v>0.41666666666666669</v>
      </c>
      <c r="D23" s="168">
        <v>1E-3</v>
      </c>
      <c r="E23" s="109">
        <f t="shared" si="2"/>
        <v>0.41666666666666669</v>
      </c>
      <c r="F23" s="108">
        <f t="shared" si="3"/>
        <v>1</v>
      </c>
      <c r="G23" s="198">
        <f t="shared" si="4"/>
        <v>13917.313671665324</v>
      </c>
      <c r="H23" s="75" t="s">
        <v>44</v>
      </c>
      <c r="I23" s="112">
        <f t="shared" si="6"/>
        <v>-1.0375353317567736E-2</v>
      </c>
      <c r="J23" s="176">
        <f t="shared" si="8"/>
        <v>1.0000000000000016</v>
      </c>
      <c r="K23" s="177">
        <f t="shared" si="8"/>
        <v>0.7352183309558985</v>
      </c>
      <c r="L23" s="177">
        <f t="shared" si="8"/>
        <v>2.9888546596998938E-2</v>
      </c>
      <c r="M23" s="177">
        <f t="shared" si="8"/>
        <v>-0.62444695986849763</v>
      </c>
      <c r="N23" s="178">
        <f t="shared" si="8"/>
        <v>-0.81727905584467986</v>
      </c>
      <c r="O23" s="177">
        <f t="shared" si="8"/>
        <v>-0.60111820260687443</v>
      </c>
      <c r="P23" s="177">
        <f t="shared" si="8"/>
        <v>-2.5076145372279909E-2</v>
      </c>
      <c r="Q23" s="177">
        <f t="shared" si="8"/>
        <v>0.50988428578990519</v>
      </c>
      <c r="R23" s="177">
        <f t="shared" si="8"/>
        <v>0.66795133964610087</v>
      </c>
      <c r="S23" s="177">
        <f t="shared" si="8"/>
        <v>0.49135378269554641</v>
      </c>
      <c r="T23" s="177">
        <f t="shared" si="8"/>
        <v>2.1013961284920151E-2</v>
      </c>
      <c r="U23" s="177">
        <f t="shared" si="8"/>
        <v>-0.41624548083671181</v>
      </c>
      <c r="V23" s="177">
        <f t="shared" si="8"/>
        <v>-0.5459140721004383</v>
      </c>
      <c r="W23" s="177">
        <f t="shared" si="8"/>
        <v>-0.40152863519846327</v>
      </c>
      <c r="X23" s="177">
        <f t="shared" si="8"/>
        <v>-1.7584846902113312E-2</v>
      </c>
      <c r="Y23" s="177">
        <f t="shared" si="8"/>
        <v>0.33973290711592552</v>
      </c>
      <c r="Z23" s="177">
        <f t="shared" si="8"/>
        <v>0.44618017442703684</v>
      </c>
      <c r="AA23" s="177">
        <f t="shared" si="8"/>
        <v>0.32803855926704778</v>
      </c>
      <c r="AB23" s="177">
        <f t="shared" si="8"/>
        <v>1.469137396945509E-2</v>
      </c>
      <c r="AC23" s="177">
        <f t="shared" si="8"/>
        <v>-0.27723315229150769</v>
      </c>
      <c r="AD23" s="177">
        <f t="shared" si="8"/>
        <v>-0.36467400962300678</v>
      </c>
      <c r="AE23" s="177">
        <f t="shared" si="8"/>
        <v>-0.26792872177813865</v>
      </c>
      <c r="AF23" s="177">
        <f t="shared" si="8"/>
        <v>-1.2251977445353874E-2</v>
      </c>
      <c r="AG23" s="177">
        <f t="shared" si="8"/>
        <v>0.22619459470515701</v>
      </c>
      <c r="AH23" s="177">
        <f t="shared" si="7"/>
        <v>0.29806463341024236</v>
      </c>
      <c r="AI23" s="177">
        <f t="shared" si="7"/>
        <v>0.2187766740903147</v>
      </c>
      <c r="AJ23" s="177">
        <f t="shared" si="7"/>
        <v>1.019796383217946E-2</v>
      </c>
      <c r="AK23" s="177">
        <f t="shared" si="7"/>
        <v>-0.18452678822867444</v>
      </c>
      <c r="AL23" s="177">
        <f t="shared" si="7"/>
        <v>-0.24362963398336007</v>
      </c>
      <c r="AM23" s="177">
        <f t="shared" si="7"/>
        <v>-0.17859652674518478</v>
      </c>
      <c r="AN23" s="87">
        <f t="shared" si="5"/>
        <v>-1.0375353317567736E-2</v>
      </c>
      <c r="AO23" s="72"/>
      <c r="AP23" s="72"/>
    </row>
    <row r="24" spans="1:42" ht="15.75" x14ac:dyDescent="0.3">
      <c r="A24" s="72"/>
      <c r="B24" s="114">
        <v>12</v>
      </c>
      <c r="C24" s="108">
        <v>0.45833333333333331</v>
      </c>
      <c r="D24" s="168">
        <v>1E-3</v>
      </c>
      <c r="E24" s="109">
        <f t="shared" si="2"/>
        <v>0.45833333333333331</v>
      </c>
      <c r="F24" s="108">
        <f t="shared" si="3"/>
        <v>1</v>
      </c>
      <c r="G24" s="198">
        <f t="shared" si="4"/>
        <v>15182.565176208642</v>
      </c>
      <c r="H24" s="75" t="s">
        <v>45</v>
      </c>
      <c r="I24" s="112">
        <f t="shared" si="6"/>
        <v>7.4014868308343765E-17</v>
      </c>
      <c r="J24" s="176">
        <f t="shared" si="8"/>
        <v>0.999999999999999</v>
      </c>
      <c r="K24" s="177">
        <f t="shared" si="8"/>
        <v>0.73531723804835991</v>
      </c>
      <c r="L24" s="177">
        <f t="shared" si="8"/>
        <v>3.0247094030669802E-2</v>
      </c>
      <c r="M24" s="177">
        <f t="shared" si="8"/>
        <v>-0.62565109974326005</v>
      </c>
      <c r="N24" s="178">
        <f t="shared" si="8"/>
        <v>-0.8172955223972963</v>
      </c>
      <c r="O24" s="177">
        <f t="shared" si="8"/>
        <v>-0.59913603859232578</v>
      </c>
      <c r="P24" s="177">
        <f t="shared" si="8"/>
        <v>-2.4786444894642053E-2</v>
      </c>
      <c r="Q24" s="177">
        <f t="shared" si="8"/>
        <v>0.51308546499082475</v>
      </c>
      <c r="R24" s="177">
        <f t="shared" si="8"/>
        <v>0.66801152543197329</v>
      </c>
      <c r="S24" s="177">
        <f t="shared" si="8"/>
        <v>0.48823680871699876</v>
      </c>
      <c r="T24" s="177">
        <f t="shared" si="8"/>
        <v>2.0321332614961246E-2</v>
      </c>
      <c r="U24" s="177">
        <f t="shared" si="8"/>
        <v>-0.4207903816279589</v>
      </c>
      <c r="V24" s="177">
        <f t="shared" si="8"/>
        <v>-0.5460267654119273</v>
      </c>
      <c r="W24" s="177">
        <f t="shared" si="8"/>
        <v>-0.39792419187613376</v>
      </c>
      <c r="X24" s="177">
        <f t="shared" si="8"/>
        <v>-1.6673609244732934E-2</v>
      </c>
      <c r="Y24" s="177">
        <f t="shared" si="8"/>
        <v>0.34510076745428159</v>
      </c>
      <c r="Z24" s="177">
        <f t="shared" si="8"/>
        <v>0.44634235956470747</v>
      </c>
      <c r="AA24" s="177">
        <f t="shared" si="8"/>
        <v>0.32437243968507301</v>
      </c>
      <c r="AB24" s="177">
        <f t="shared" si="8"/>
        <v>1.3695181612561457E-2</v>
      </c>
      <c r="AC24" s="177">
        <f t="shared" si="8"/>
        <v>-0.28301879072532321</v>
      </c>
      <c r="AD24" s="177">
        <f t="shared" si="8"/>
        <v>-0.36487591484951776</v>
      </c>
      <c r="AE24" s="177">
        <f t="shared" si="8"/>
        <v>-0.2644653983053587</v>
      </c>
      <c r="AF24" s="177">
        <f t="shared" si="8"/>
        <v>-1.1263494952520473E-2</v>
      </c>
      <c r="AG24" s="177">
        <f t="shared" si="8"/>
        <v>0.23209140745407608</v>
      </c>
      <c r="AH24" s="177">
        <f t="shared" si="7"/>
        <v>0.29829339429174467</v>
      </c>
      <c r="AI24" s="177">
        <f t="shared" si="7"/>
        <v>0.21566564776135133</v>
      </c>
      <c r="AJ24" s="177">
        <f t="shared" si="7"/>
        <v>9.2775595480215425E-3</v>
      </c>
      <c r="AK24" s="177">
        <f t="shared" si="7"/>
        <v>-0.19031052232498011</v>
      </c>
      <c r="AL24" s="177">
        <f t="shared" si="7"/>
        <v>-0.24387181504652269</v>
      </c>
      <c r="AM24" s="177">
        <f t="shared" si="7"/>
        <v>-0.17590754540435161</v>
      </c>
      <c r="AN24" s="87">
        <f t="shared" si="5"/>
        <v>7.4014868308343765E-17</v>
      </c>
      <c r="AO24" s="72"/>
      <c r="AP24" s="72"/>
    </row>
    <row r="25" spans="1:42" ht="15.75" x14ac:dyDescent="0.3">
      <c r="A25" s="72"/>
      <c r="B25" s="119">
        <v>13</v>
      </c>
      <c r="C25" s="135">
        <v>0.5</v>
      </c>
      <c r="D25" s="168">
        <v>1E-3</v>
      </c>
      <c r="E25" s="135">
        <f t="shared" si="2"/>
        <v>0.5</v>
      </c>
      <c r="F25" s="230">
        <f t="shared" si="3"/>
        <v>1</v>
      </c>
      <c r="G25" s="203">
        <f t="shared" si="4"/>
        <v>16447.813651381908</v>
      </c>
      <c r="H25" s="136" t="s">
        <v>46</v>
      </c>
      <c r="I25" s="134">
        <f t="shared" si="6"/>
        <v>7.979556792374963E-3</v>
      </c>
      <c r="J25" s="193">
        <f t="shared" si="8"/>
        <v>1.0000000000000002</v>
      </c>
      <c r="K25" s="194">
        <f t="shared" si="8"/>
        <v>0.7360315109752088</v>
      </c>
      <c r="L25" s="194">
        <f t="shared" si="8"/>
        <v>3.0922594811987184E-2</v>
      </c>
      <c r="M25" s="194">
        <f t="shared" si="8"/>
        <v>-0.62411265473905952</v>
      </c>
      <c r="N25" s="194">
        <f t="shared" si="8"/>
        <v>-0.81727914906523746</v>
      </c>
      <c r="O25" s="194">
        <f t="shared" si="8"/>
        <v>-0.60124254421979428</v>
      </c>
      <c r="P25" s="194">
        <f t="shared" si="8"/>
        <v>-2.6058092394355942E-2</v>
      </c>
      <c r="Q25" s="194">
        <f t="shared" si="8"/>
        <v>0.51035663645094231</v>
      </c>
      <c r="R25" s="194">
        <f t="shared" si="8"/>
        <v>0.66796092663960915</v>
      </c>
      <c r="S25" s="194">
        <f t="shared" si="8"/>
        <v>0.4911227971544268</v>
      </c>
      <c r="T25" s="194">
        <f t="shared" si="8"/>
        <v>2.1928910787825606E-2</v>
      </c>
      <c r="U25" s="194">
        <f t="shared" si="8"/>
        <v>-0.41735744484588194</v>
      </c>
      <c r="V25" s="194">
        <f t="shared" si="8"/>
        <v>-0.54593686095957938</v>
      </c>
      <c r="W25" s="194">
        <f t="shared" si="8"/>
        <v>-0.40115070751491017</v>
      </c>
      <c r="X25" s="194">
        <f t="shared" si="8"/>
        <v>-1.8425276914403689E-2</v>
      </c>
      <c r="Y25" s="194">
        <f t="shared" si="8"/>
        <v>0.34133400817236031</v>
      </c>
      <c r="Z25" s="194">
        <f t="shared" si="8"/>
        <v>0.44621617775087036</v>
      </c>
      <c r="AA25" s="194">
        <f t="shared" si="8"/>
        <v>0.32763722565258352</v>
      </c>
      <c r="AB25" s="194">
        <f t="shared" si="8"/>
        <v>1.5454837248907248E-2</v>
      </c>
      <c r="AC25" s="194">
        <f t="shared" si="8"/>
        <v>-0.27919095203103755</v>
      </c>
      <c r="AD25" s="194">
        <f t="shared" si="8"/>
        <v>-0.36472105752667422</v>
      </c>
      <c r="AE25" s="194">
        <f t="shared" si="8"/>
        <v>-0.26757131483359792</v>
      </c>
      <c r="AF25" s="194">
        <f t="shared" si="8"/>
        <v>-1.2939425383658661E-2</v>
      </c>
      <c r="AG25" s="194">
        <f t="shared" si="8"/>
        <v>0.22839500472714186</v>
      </c>
      <c r="AH25" s="194">
        <f t="shared" si="7"/>
        <v>0.29811947462189109</v>
      </c>
      <c r="AI25" s="194">
        <f t="shared" si="7"/>
        <v>0.21849441821926907</v>
      </c>
      <c r="AJ25" s="194">
        <f t="shared" si="7"/>
        <v>1.0812536694847347E-2</v>
      </c>
      <c r="AK25" s="194">
        <f t="shared" si="7"/>
        <v>-0.18687355854070881</v>
      </c>
      <c r="AL25" s="194">
        <f t="shared" si="7"/>
        <v>-0.24368869949858013</v>
      </c>
      <c r="AM25" s="194">
        <f t="shared" si="7"/>
        <v>-0.17839840799852485</v>
      </c>
      <c r="AN25" s="87">
        <f t="shared" si="5"/>
        <v>7.979556792374963E-3</v>
      </c>
      <c r="AO25" s="72"/>
      <c r="AP25" s="72"/>
    </row>
    <row r="26" spans="1:42" ht="15.75" x14ac:dyDescent="0.3">
      <c r="A26" s="72"/>
      <c r="B26" s="114">
        <v>14</v>
      </c>
      <c r="C26" s="108">
        <v>0.54166666666666663</v>
      </c>
      <c r="D26" s="168">
        <v>1E-3</v>
      </c>
      <c r="E26" s="109">
        <f t="shared" si="2"/>
        <v>0.54166666666666663</v>
      </c>
      <c r="F26" s="108">
        <f t="shared" si="3"/>
        <v>1</v>
      </c>
      <c r="G26" s="198">
        <f t="shared" si="4"/>
        <v>17713.059746351213</v>
      </c>
      <c r="H26" s="75" t="s">
        <v>47</v>
      </c>
      <c r="I26" s="112">
        <f t="shared" si="6"/>
        <v>6.1756155744774333E-16</v>
      </c>
      <c r="J26" s="176">
        <f t="shared" si="8"/>
        <v>0.99999999999999989</v>
      </c>
      <c r="K26" s="177">
        <f t="shared" si="8"/>
        <v>0.73531723804835936</v>
      </c>
      <c r="L26" s="177">
        <f t="shared" si="8"/>
        <v>3.0247094030671492E-2</v>
      </c>
      <c r="M26" s="177">
        <f t="shared" si="8"/>
        <v>-0.62565109974326072</v>
      </c>
      <c r="N26" s="178">
        <f t="shared" si="8"/>
        <v>-0.81729552239729575</v>
      </c>
      <c r="O26" s="177">
        <f t="shared" si="8"/>
        <v>-0.59913603859232645</v>
      </c>
      <c r="P26" s="177">
        <f t="shared" si="8"/>
        <v>-2.4786444894640689E-2</v>
      </c>
      <c r="Q26" s="177">
        <f t="shared" si="8"/>
        <v>0.51308546499082441</v>
      </c>
      <c r="R26" s="177">
        <f t="shared" si="8"/>
        <v>0.66801152543197373</v>
      </c>
      <c r="S26" s="177">
        <f t="shared" si="8"/>
        <v>0.48823680871699798</v>
      </c>
      <c r="T26" s="177">
        <f t="shared" si="8"/>
        <v>2.032133261496236E-2</v>
      </c>
      <c r="U26" s="177">
        <f t="shared" si="8"/>
        <v>-0.42079038162795912</v>
      </c>
      <c r="V26" s="177">
        <f t="shared" si="8"/>
        <v>-0.54602676541192696</v>
      </c>
      <c r="W26" s="177">
        <f t="shared" si="8"/>
        <v>-0.39792419187613431</v>
      </c>
      <c r="X26" s="177">
        <f t="shared" si="8"/>
        <v>-1.6673609244732056E-2</v>
      </c>
      <c r="Y26" s="177">
        <f t="shared" si="8"/>
        <v>0.34510076745428148</v>
      </c>
      <c r="Z26" s="177">
        <f t="shared" si="8"/>
        <v>0.44634235956470758</v>
      </c>
      <c r="AA26" s="177">
        <f t="shared" si="8"/>
        <v>0.32437243968507251</v>
      </c>
      <c r="AB26" s="177">
        <f t="shared" si="8"/>
        <v>1.3695181612562161E-2</v>
      </c>
      <c r="AC26" s="177">
        <f t="shared" si="8"/>
        <v>-0.28301879072532327</v>
      </c>
      <c r="AD26" s="177">
        <f t="shared" si="8"/>
        <v>-0.36487591484951776</v>
      </c>
      <c r="AE26" s="177">
        <f t="shared" si="8"/>
        <v>-0.26446539830535898</v>
      </c>
      <c r="AF26" s="177">
        <f t="shared" si="8"/>
        <v>-1.1263494952519921E-2</v>
      </c>
      <c r="AG26" s="177">
        <f t="shared" si="8"/>
        <v>0.232091407454076</v>
      </c>
      <c r="AH26" s="177">
        <f t="shared" si="7"/>
        <v>0.29829339429174456</v>
      </c>
      <c r="AI26" s="177">
        <f t="shared" si="7"/>
        <v>0.21566564776135091</v>
      </c>
      <c r="AJ26" s="177">
        <f t="shared" si="7"/>
        <v>9.2775595480219849E-3</v>
      </c>
      <c r="AK26" s="177">
        <f t="shared" si="7"/>
        <v>-0.19031052232498011</v>
      </c>
      <c r="AL26" s="177">
        <f t="shared" si="7"/>
        <v>-0.24387181504652269</v>
      </c>
      <c r="AM26" s="177">
        <f t="shared" si="7"/>
        <v>-0.17590754540435188</v>
      </c>
      <c r="AN26" s="87">
        <f t="shared" si="5"/>
        <v>6.1756155744774333E-16</v>
      </c>
      <c r="AO26" s="72"/>
      <c r="AP26" s="72"/>
    </row>
    <row r="27" spans="1:42" ht="15.75" x14ac:dyDescent="0.3">
      <c r="A27" s="72"/>
      <c r="B27" s="114">
        <v>15</v>
      </c>
      <c r="C27" s="108">
        <v>0.58333333333333337</v>
      </c>
      <c r="D27" s="168">
        <v>1E-3</v>
      </c>
      <c r="E27" s="109">
        <f t="shared" si="2"/>
        <v>0.58333333333333337</v>
      </c>
      <c r="F27" s="108">
        <f t="shared" si="3"/>
        <v>1</v>
      </c>
      <c r="G27" s="198">
        <f t="shared" si="4"/>
        <v>18978.303937167071</v>
      </c>
      <c r="H27" s="75" t="s">
        <v>48</v>
      </c>
      <c r="I27" s="112">
        <f t="shared" si="6"/>
        <v>-3.7470027081099033E-16</v>
      </c>
      <c r="J27" s="176">
        <f t="shared" si="8"/>
        <v>0.999999999999999</v>
      </c>
      <c r="K27" s="177">
        <f t="shared" si="8"/>
        <v>0.73521833095589961</v>
      </c>
      <c r="L27" s="177">
        <f t="shared" si="8"/>
        <v>2.9888546596998737E-2</v>
      </c>
      <c r="M27" s="177">
        <f t="shared" si="8"/>
        <v>-0.62444695986849663</v>
      </c>
      <c r="N27" s="178">
        <f t="shared" si="8"/>
        <v>-0.81727905584468208</v>
      </c>
      <c r="O27" s="177">
        <f t="shared" si="8"/>
        <v>-0.60111820260687365</v>
      </c>
      <c r="P27" s="177">
        <f t="shared" si="8"/>
        <v>-2.5076145372280104E-2</v>
      </c>
      <c r="Q27" s="177">
        <f t="shared" si="8"/>
        <v>0.50988428578990586</v>
      </c>
      <c r="R27" s="177">
        <f t="shared" si="8"/>
        <v>0.66795133964609921</v>
      </c>
      <c r="S27" s="177">
        <f t="shared" si="8"/>
        <v>0.4913537826955473</v>
      </c>
      <c r="T27" s="177">
        <f t="shared" si="8"/>
        <v>2.1013961284920016E-2</v>
      </c>
      <c r="U27" s="177">
        <f t="shared" si="8"/>
        <v>-0.41624548083671137</v>
      </c>
      <c r="V27" s="177">
        <f t="shared" si="8"/>
        <v>-0.54591407210043963</v>
      </c>
      <c r="W27" s="177">
        <f t="shared" si="8"/>
        <v>-0.40152863519846271</v>
      </c>
      <c r="X27" s="177">
        <f t="shared" si="8"/>
        <v>-1.7584846902113441E-2</v>
      </c>
      <c r="Y27" s="177">
        <f t="shared" si="8"/>
        <v>0.33973290711592585</v>
      </c>
      <c r="Z27" s="177">
        <f t="shared" si="8"/>
        <v>0.44618017442703584</v>
      </c>
      <c r="AA27" s="177">
        <f t="shared" si="8"/>
        <v>0.32803855926704822</v>
      </c>
      <c r="AB27" s="177">
        <f t="shared" si="8"/>
        <v>1.4691373969455013E-2</v>
      </c>
      <c r="AC27" s="177">
        <f t="shared" si="8"/>
        <v>-0.27723315229150741</v>
      </c>
      <c r="AD27" s="177">
        <f t="shared" si="8"/>
        <v>-0.36467400962300756</v>
      </c>
      <c r="AE27" s="177">
        <f t="shared" si="8"/>
        <v>-0.26792872177813826</v>
      </c>
      <c r="AF27" s="177">
        <f t="shared" si="8"/>
        <v>-1.2251977445353956E-2</v>
      </c>
      <c r="AG27" s="177">
        <f t="shared" si="8"/>
        <v>0.22619459470515721</v>
      </c>
      <c r="AH27" s="177">
        <f t="shared" si="7"/>
        <v>0.29806463341024175</v>
      </c>
      <c r="AI27" s="177">
        <f t="shared" si="7"/>
        <v>0.21877667409031501</v>
      </c>
      <c r="AJ27" s="177">
        <f t="shared" si="7"/>
        <v>1.0197963832179422E-2</v>
      </c>
      <c r="AK27" s="177">
        <f t="shared" si="7"/>
        <v>-0.18452678822867435</v>
      </c>
      <c r="AL27" s="177">
        <f t="shared" si="7"/>
        <v>-0.24362963398336049</v>
      </c>
      <c r="AM27" s="177">
        <f t="shared" si="7"/>
        <v>-0.17859652674518445</v>
      </c>
      <c r="AN27" s="87">
        <f t="shared" si="5"/>
        <v>-3.7470027081099033E-16</v>
      </c>
      <c r="AO27" s="72"/>
      <c r="AP27" s="72"/>
    </row>
    <row r="28" spans="1:42" ht="15.75" x14ac:dyDescent="0.3">
      <c r="A28" s="72"/>
      <c r="B28" s="114">
        <v>16</v>
      </c>
      <c r="C28" s="108">
        <v>0.625</v>
      </c>
      <c r="D28" s="168">
        <v>1E-3</v>
      </c>
      <c r="E28" s="109">
        <f t="shared" si="2"/>
        <v>0.625</v>
      </c>
      <c r="F28" s="108">
        <f t="shared" si="3"/>
        <v>1</v>
      </c>
      <c r="G28" s="198">
        <f t="shared" si="4"/>
        <v>20243.546580864622</v>
      </c>
      <c r="H28" s="75" t="s">
        <v>49</v>
      </c>
      <c r="I28" s="112">
        <f t="shared" si="6"/>
        <v>7.2858385991025898E-17</v>
      </c>
      <c r="J28" s="176">
        <f>(2.71818^($P$8*J$12)*($I$13*SIN($B$13*PI()*$E28)*(COS($G$13*J$12)-$P$8/(2*$G$13)*SIN($G$13*J$12))+$I$14*SIN($B$14*PI()*$E28)*(COS($G$14*J$12)-$P$8/(2*$G$14)*SIN($G$14*J$12))+$I$15*SIN($B$15*PI()*$E28)*(COS($G$15*J$12)-$P$8/(2*$G$15)*SIN($G$15*J$12))+$I$16*SIN($B$16*PI()*$E28)*(COS($G$16*J$12)-$P$8/(2*$G$16)*SIN($G$16*J$12))+$I$17*SIN($B$17*PI()*$E28)*(COS($G$17*J$12)-$P$8/(2*$G$17)*SIN($G$17*J$12))+$I$18*SIN($B$18*PI()*$E28)*(COS($G$18*J$12)-$P$8/(2*$G$18)*SIN($G$18*J$12))+$I$19*SIN($B$19*PI()*$E28)*(COS($G$19*J$12)-$P$8/(2*$G$19)*SIN($G$19*J$12))+$I$20*SIN($B$20*PI()*$E28)*(COS($G$20*J$12)-$P$8/(2*$G$20)*SIN($G$20*J$12))+$I$21*SIN($B$21*PI()*$E28)*(COS($G$21*J$12)-$P$8/(2*$G$21)*SIN($G$21*J$12))+$I$22*SIN($B$22*PI()*$E28)*(COS($G$22*J$12)-$P$8/(2*$G$22)*SIN($G$22*J$12))+$I$23*SIN($B$23*PI()*$E28)*(COS($G$23*J$12)-$P$8/(2*$G$23)*SIN($G$23*J$12))+$I$24*SIN($B$24*PI()*$E28)*(COS($G$24*J$12)-$P$8/(2*$G$24)*SIN($G$24*J$12))+$I$25*SIN($B$25*PI()*$E28)*(COS($G$25*J$12)-$P$8/(2*$G$25)*SIN($G$25*J$12))+$I$26*SIN($B$26*PI()*$E28)*(COS($G$26*J$12)-$P$8/(2*$G$26)*SIN($G$26*J$12))+$I$27*SIN($B$27*PI()*$E28)*(COS($G$27*J$12)-$P$8/(2*$G$27)*SIN($G$27*J$12))+$I$28*SIN($B$28*PI()*$E28)*(COS($G$28*J$12)-$P$8/(2*$G$28)*SIN($G$28*J$12))+$I$29*SIN($B$29*PI()*$E28)*(COS($G$29*J$12)-$P$8/(2*$G$29)*SIN($G$29*J$12))+$I$30*SIN($B$30*PI()*$E28)*(COS($G$30*J$12)-$P$8/(2*$G$30)*SIN($G$30*J$12))+$I$31*SIN($B$31*PI()*$E28)*(COS($G$31*J$12)-$P$8/(2*$G$31)*SIN($G$31*J$12))+$I$32*SIN($B$32*PI()*$E28)*(COS($G$32*J$12)-$P$8/(2*$G$32)*SIN($G$32*J$12))+$I$33*SIN($B$33*PI()*$E28)*(COS($G$33*J$12)-$P$8/(2*$G$33)*SIN($G$33*J$12))+$I$34*SIN($B$34*PI()*$E28)*(COS($G$34*J$12)-$P$8/(2*$G$34)*SIN($G$34*J$12))+$I$35*SIN($B$35*PI()*$E28)*(COS($G$35*J$12)-$P$8/(2*$G$35)*SIN($G$35*J$12))+$I$36*SIN($B$36*PI()*$E28)*(COS($G$36*J$12)-$P$8/(2*$G$36)*SIN($G$36*J$12))))</f>
        <v>1.0000000000000013</v>
      </c>
      <c r="K28" s="177">
        <f t="shared" ref="K28:AM28" si="9">(2.71818^($P$8*K$12)*($I$13*SIN($B$13*PI()*$E28)*(COS($G$13*K$12)-$P$8/(2*$G$13)*SIN($G$13*K$12))+$I$14*SIN($B$14*PI()*$E28)*(COS($G$14*K$12)-$P$8/(2*$G$14)*SIN($G$14*K$12))+$I$15*SIN($B$15*PI()*$E28)*(COS($G$15*K$12)-$P$8/(2*$G$15)*SIN($G$15*K$12))+$I$16*SIN($B$16*PI()*$E28)*(COS($G$16*K$12)-$P$8/(2*$G$16)*SIN($G$16*K$12))+$I$17*SIN($B$17*PI()*$E28)*(COS($G$17*K$12)-$P$8/(2*$G$17)*SIN($G$17*K$12))+$I$18*SIN($B$18*PI()*$E28)*(COS($G$18*K$12)-$P$8/(2*$G$18)*SIN($G$18*K$12))+$I$19*SIN($B$19*PI()*$E28)*(COS($G$19*K$12)-$P$8/(2*$G$19)*SIN($G$19*K$12))+$I$20*SIN($B$20*PI()*$E28)*(COS($G$20*K$12)-$P$8/(2*$G$20)*SIN($G$20*K$12))+$I$21*SIN($B$21*PI()*$E28)*(COS($G$21*K$12)-$P$8/(2*$G$21)*SIN($G$21*K$12))+$I$22*SIN($B$22*PI()*$E28)*(COS($G$22*K$12)-$P$8/(2*$G$22)*SIN($G$22*K$12))+$I$23*SIN($B$23*PI()*$E28)*(COS($G$23*K$12)-$P$8/(2*$G$23)*SIN($G$23*K$12))+$I$24*SIN($B$24*PI()*$E28)*(COS($G$24*K$12)-$P$8/(2*$G$24)*SIN($G$24*K$12))+$I$25*SIN($B$25*PI()*$E28)*(COS($G$25*K$12)-$P$8/(2*$G$25)*SIN($G$25*K$12))+$I$26*SIN($B$26*PI()*$E28)*(COS($G$26*K$12)-$P$8/(2*$G$26)*SIN($G$26*K$12))+$I$27*SIN($B$27*PI()*$E28)*(COS($G$27*K$12)-$P$8/(2*$G$27)*SIN($G$27*K$12))+$I$28*SIN($B$28*PI()*$E28)*(COS($G$28*K$12)-$P$8/(2*$G$28)*SIN($G$28*K$12))+$I$29*SIN($B$29*PI()*$E28)*(COS($G$29*K$12)-$P$8/(2*$G$29)*SIN($G$29*K$12))+$I$30*SIN($B$30*PI()*$E28)*(COS($G$30*K$12)-$P$8/(2*$G$30)*SIN($G$30*K$12))+$I$31*SIN($B$31*PI()*$E28)*(COS($G$31*K$12)-$P$8/(2*$G$31)*SIN($G$31*K$12))+$I$32*SIN($B$32*PI()*$E28)*(COS($G$32*K$12)-$P$8/(2*$G$32)*SIN($G$32*K$12))+$I$33*SIN($B$33*PI()*$E28)*(COS($G$33*K$12)-$P$8/(2*$G$33)*SIN($G$33*K$12))+$I$34*SIN($B$34*PI()*$E28)*(COS($G$34*K$12)-$P$8/(2*$G$34)*SIN($G$34*K$12))+$I$35*SIN($B$35*PI()*$E28)*(COS($G$35*K$12)-$P$8/(2*$G$35)*SIN($G$35*K$12))+$I$36*SIN($B$36*PI()*$E28)*(COS($G$36*K$12)-$P$8/(2*$G$36)*SIN($G$36*K$12))))</f>
        <v>0.67492817175449549</v>
      </c>
      <c r="L28" s="177">
        <f t="shared" si="9"/>
        <v>2.8128789890057394E-2</v>
      </c>
      <c r="M28" s="177">
        <f t="shared" si="9"/>
        <v>-0.57109601741421523</v>
      </c>
      <c r="N28" s="178">
        <f t="shared" si="9"/>
        <v>-0.81733334464698426</v>
      </c>
      <c r="O28" s="177">
        <f t="shared" si="9"/>
        <v>-0.55284510830533007</v>
      </c>
      <c r="P28" s="177">
        <f t="shared" si="9"/>
        <v>-2.2698912565967726E-2</v>
      </c>
      <c r="Q28" s="177">
        <f t="shared" si="9"/>
        <v>0.4657232226298042</v>
      </c>
      <c r="R28" s="177">
        <f t="shared" si="9"/>
        <v>0.66811545331171907</v>
      </c>
      <c r="S28" s="177">
        <f t="shared" si="9"/>
        <v>0.45288614410396338</v>
      </c>
      <c r="T28" s="177">
        <f t="shared" si="9"/>
        <v>1.832515963804094E-2</v>
      </c>
      <c r="U28" s="177">
        <f t="shared" si="9"/>
        <v>-0.37983205446096152</v>
      </c>
      <c r="V28" s="177">
        <f t="shared" si="9"/>
        <v>-0.54620402502952725</v>
      </c>
      <c r="W28" s="177">
        <f t="shared" si="9"/>
        <v>-0.37103184616268847</v>
      </c>
      <c r="X28" s="177">
        <f t="shared" si="9"/>
        <v>-1.4806624515194201E-2</v>
      </c>
      <c r="Y28" s="177">
        <f t="shared" si="9"/>
        <v>0.30981281865586741</v>
      </c>
      <c r="Z28" s="177">
        <f t="shared" si="9"/>
        <v>0.44658697812471787</v>
      </c>
      <c r="AA28" s="177">
        <f t="shared" si="9"/>
        <v>0.30399455949953447</v>
      </c>
      <c r="AB28" s="177">
        <f t="shared" si="9"/>
        <v>1.1978535896907849E-2</v>
      </c>
      <c r="AC28" s="177">
        <f t="shared" si="9"/>
        <v>-0.25272572515287706</v>
      </c>
      <c r="AD28" s="177">
        <f t="shared" si="9"/>
        <v>-0.36517452114419202</v>
      </c>
      <c r="AE28" s="177">
        <f t="shared" si="9"/>
        <v>-0.24908509365628126</v>
      </c>
      <c r="AF28" s="177">
        <f t="shared" si="9"/>
        <v>-9.706340210002393E-3</v>
      </c>
      <c r="AG28" s="177">
        <f t="shared" si="9"/>
        <v>0.20617658083353615</v>
      </c>
      <c r="AH28" s="177">
        <f t="shared" si="9"/>
        <v>0.2986293405841926</v>
      </c>
      <c r="AI28" s="177">
        <f t="shared" si="9"/>
        <v>0.20410366153072743</v>
      </c>
      <c r="AJ28" s="177">
        <f t="shared" si="9"/>
        <v>7.8806234909706719E-3</v>
      </c>
      <c r="AK28" s="177">
        <f t="shared" si="9"/>
        <v>-0.16821547445732629</v>
      </c>
      <c r="AL28" s="177">
        <f t="shared" si="9"/>
        <v>-0.24422796981656611</v>
      </c>
      <c r="AM28" s="177">
        <f t="shared" si="9"/>
        <v>-0.16725067250206058</v>
      </c>
      <c r="AN28" s="87">
        <f t="shared" si="5"/>
        <v>7.2858385991025898E-17</v>
      </c>
      <c r="AO28" s="72"/>
      <c r="AP28" s="72"/>
    </row>
    <row r="29" spans="1:42" ht="15.75" x14ac:dyDescent="0.3">
      <c r="A29" s="72"/>
      <c r="B29" s="114">
        <v>17</v>
      </c>
      <c r="C29" s="159">
        <v>0.66666666666666663</v>
      </c>
      <c r="D29" s="168">
        <v>1E-3</v>
      </c>
      <c r="E29" s="159">
        <f t="shared" si="2"/>
        <v>0.66666666666666663</v>
      </c>
      <c r="F29" s="159">
        <f t="shared" si="3"/>
        <v>1</v>
      </c>
      <c r="G29" s="202">
        <f t="shared" si="4"/>
        <v>21508.787950469017</v>
      </c>
      <c r="H29" s="160" t="s">
        <v>50</v>
      </c>
      <c r="I29" s="138">
        <f t="shared" si="6"/>
        <v>-5.6074802599202968E-3</v>
      </c>
      <c r="J29" s="191">
        <f t="shared" ref="J29:AM36" si="10">(2.71818^($P$8*J$12)*($I$13*SIN($B$13*PI()*$E29)*(COS($G$13*J$12)-$P$8/(2*$G$13)*SIN($G$13*J$12))+$I$14*SIN($B$14*PI()*$E29)*(COS($G$14*J$12)-$P$8/(2*$G$14)*SIN($G$14*J$12))+$I$15*SIN($B$15*PI()*$E29)*(COS($G$15*J$12)-$P$8/(2*$G$15)*SIN($G$15*J$12))+$I$16*SIN($B$16*PI()*$E29)*(COS($G$16*J$12)-$P$8/(2*$G$16)*SIN($G$16*J$12))+$I$17*SIN($B$17*PI()*$E29)*(COS($G$17*J$12)-$P$8/(2*$G$17)*SIN($G$17*J$12))+$I$18*SIN($B$18*PI()*$E29)*(COS($G$18*J$12)-$P$8/(2*$G$18)*SIN($G$18*J$12))+$I$19*SIN($B$19*PI()*$E29)*(COS($G$19*J$12)-$P$8/(2*$G$19)*SIN($G$19*J$12))+$I$20*SIN($B$20*PI()*$E29)*(COS($G$20*J$12)-$P$8/(2*$G$20)*SIN($G$20*J$12))+$I$21*SIN($B$21*PI()*$E29)*(COS($G$21*J$12)-$P$8/(2*$G$21)*SIN($G$21*J$12))+$I$22*SIN($B$22*PI()*$E29)*(COS($G$22*J$12)-$P$8/(2*$G$22)*SIN($G38*J$12))+$I$23*SIN($B$23*PI()*$E29)*(COS($G$23*J$12)-$P$8/(2*$G$23)*SIN($G$23*J$12))+$I$24*SIN($B$24*PI()*$E29)*(COS($G$24*J$12)-$P$8/(2*$G$24)*SIN($G$24*J$12))+$I$25*SIN($B$25*PI()*$E29)*(COS($G$25*J$12)-$P$8/(2*$G$25)*SIN($G$25*J$12))+$I$26*SIN($B$26*PI()*$E29)*(COS($G$26*J$12)-$P$8/(2*$G$26)*SIN($G$26*J$12))+$I$27*SIN($B$27*PI()*$E29)*(COS($G$27*J$12)-$P$8/(2*$G$27)*SIN($G$27*J$12))+$I$28*SIN($B$28*PI()*$E29)*(COS($G$28*J$12)-$P$8/(2*$G$28)*SIN($G$28*J$12))+$I$29*SIN($B$29*PI()*$E29)*(COS($G$29*J$12)-$P$8/(2*$G$29)*SIN($G$29*J$12))+$I$30*SIN($B$30*PI()*$E29)*(COS($G$30*J$12)-$P$8/(2*$G$30)*SIN($G$30*J$12))+$I$31*SIN($B$31*PI()*$E29)*(COS($G$31*J$12)-$P$8/(2*$G$31)*SIN($G$31*J$12))+$I$32*SIN($B$32*PI()*$E29)*(COS($G$32*J$12)-$P$8/(2*$G$32)*SIN($G$32*J$12))+$I$33*SIN($B$33*PI()*$E29)*(COS($G$33*J$12)-$P$8/(2*$G$33)*SIN($G$33*J$12))+$I$34*SIN($B$34*PI()*$E29)*(COS($G$34*J$12)-$P$8/(2*$G$34)*SIN($G$34*J$12))+$I$35*SIN($B$35*PI()*$E29)*(COS($G$35*J$12)-$P$8/(2*$G$35)*SIN($G$35*J$12))+$I$36*SIN($B$36*PI()*$E29)*(COS($G$36*J$12)-$P$8/(2*$G$36)*SIN($G$36*J$12))))</f>
        <v>0.99999999999999867</v>
      </c>
      <c r="K29" s="192">
        <f t="shared" si="10"/>
        <v>0.61401581539707495</v>
      </c>
      <c r="L29" s="192">
        <f t="shared" si="10"/>
        <v>2.6796687539975442E-2</v>
      </c>
      <c r="M29" s="192">
        <f t="shared" si="10"/>
        <v>-0.51889825345881013</v>
      </c>
      <c r="N29" s="192">
        <f t="shared" si="10"/>
        <v>-0.81713794610505097</v>
      </c>
      <c r="O29" s="192">
        <f t="shared" si="10"/>
        <v>-0.50265870647933109</v>
      </c>
      <c r="P29" s="192">
        <f t="shared" si="10"/>
        <v>-2.2155412115213286E-2</v>
      </c>
      <c r="Q29" s="192">
        <f t="shared" si="10"/>
        <v>0.42333367344839518</v>
      </c>
      <c r="R29" s="192">
        <f t="shared" si="10"/>
        <v>0.6674624483238778</v>
      </c>
      <c r="S29" s="192">
        <f t="shared" si="10"/>
        <v>0.41150025357530839</v>
      </c>
      <c r="T29" s="192">
        <f t="shared" si="10"/>
        <v>1.8302872298376793E-2</v>
      </c>
      <c r="U29" s="192">
        <f t="shared" si="10"/>
        <v>-0.3453744782596625</v>
      </c>
      <c r="V29" s="192">
        <f t="shared" si="10"/>
        <v>-0.54500042349633204</v>
      </c>
      <c r="W29" s="192">
        <f t="shared" si="10"/>
        <v>-0.33687608245637191</v>
      </c>
      <c r="X29" s="192">
        <f t="shared" si="10"/>
        <v>-1.5101413518743121E-2</v>
      </c>
      <c r="Y29" s="192">
        <f t="shared" si="10"/>
        <v>0.28177778739150178</v>
      </c>
      <c r="Z29" s="192">
        <f t="shared" si="10"/>
        <v>0.44484578185202384</v>
      </c>
      <c r="AA29" s="192">
        <f t="shared" si="10"/>
        <v>0.27578709405759499</v>
      </c>
      <c r="AB29" s="192">
        <f t="shared" si="10"/>
        <v>1.2439687322033204E-2</v>
      </c>
      <c r="AC29" s="192">
        <f t="shared" si="10"/>
        <v>-0.22989789789867393</v>
      </c>
      <c r="AD29" s="192">
        <f t="shared" si="10"/>
        <v>-0.36296973539201716</v>
      </c>
      <c r="AE29" s="192">
        <f t="shared" si="10"/>
        <v>-0.22577845286990877</v>
      </c>
      <c r="AF29" s="192">
        <f t="shared" si="10"/>
        <v>-1.0226964041118567E-2</v>
      </c>
      <c r="AG29" s="192">
        <f t="shared" si="10"/>
        <v>0.18757627843066407</v>
      </c>
      <c r="AH29" s="192">
        <f t="shared" si="10"/>
        <v>0.29606483435625902</v>
      </c>
      <c r="AI29" s="192">
        <f t="shared" si="10"/>
        <v>0.18484065880129696</v>
      </c>
      <c r="AJ29" s="192">
        <f t="shared" si="10"/>
        <v>8.3887820666081747E-3</v>
      </c>
      <c r="AK29" s="192">
        <f t="shared" si="10"/>
        <v>-0.15305186426061634</v>
      </c>
      <c r="AL29" s="192">
        <f t="shared" si="10"/>
        <v>-0.24141669517601605</v>
      </c>
      <c r="AM29" s="192">
        <f t="shared" si="10"/>
        <v>-0.15132865601381129</v>
      </c>
      <c r="AN29" s="87">
        <f t="shared" si="5"/>
        <v>-5.6074802599202968E-3</v>
      </c>
      <c r="AO29" s="72"/>
      <c r="AP29" s="72"/>
    </row>
    <row r="30" spans="1:42" ht="15.75" x14ac:dyDescent="0.3">
      <c r="A30" s="72"/>
      <c r="B30" s="114">
        <v>18</v>
      </c>
      <c r="C30" s="108">
        <v>0.70833333333333337</v>
      </c>
      <c r="D30" s="168">
        <v>8.7500000000000002E-4</v>
      </c>
      <c r="E30" s="109">
        <f t="shared" si="2"/>
        <v>0.70833333333333337</v>
      </c>
      <c r="F30" s="108">
        <f t="shared" si="3"/>
        <v>0.875</v>
      </c>
      <c r="G30" s="198">
        <f t="shared" si="4"/>
        <v>22774.028258332066</v>
      </c>
      <c r="H30" s="75" t="s">
        <v>51</v>
      </c>
      <c r="I30" s="112">
        <f t="shared" si="6"/>
        <v>-3.7354378849367243E-16</v>
      </c>
      <c r="J30" s="176">
        <f t="shared" si="10"/>
        <v>0.875</v>
      </c>
      <c r="K30" s="177">
        <f t="shared" si="10"/>
        <v>0.55284456035601559</v>
      </c>
      <c r="L30" s="177">
        <f t="shared" si="10"/>
        <v>2.3865999315829379E-2</v>
      </c>
      <c r="M30" s="177">
        <f t="shared" si="10"/>
        <v>-0.46698283830946374</v>
      </c>
      <c r="N30" s="178">
        <f t="shared" si="10"/>
        <v>-0.71517307436378386</v>
      </c>
      <c r="O30" s="177">
        <f t="shared" si="10"/>
        <v>-0.45227441657724471</v>
      </c>
      <c r="P30" s="177">
        <f t="shared" si="10"/>
        <v>-1.8458909733628563E-2</v>
      </c>
      <c r="Q30" s="177">
        <f t="shared" si="10"/>
        <v>0.38128812578074822</v>
      </c>
      <c r="R30" s="177">
        <f t="shared" si="10"/>
        <v>0.58461767394645159</v>
      </c>
      <c r="S30" s="177">
        <f t="shared" si="10"/>
        <v>0.37002257739171035</v>
      </c>
      <c r="T30" s="177">
        <f t="shared" si="10"/>
        <v>1.4245159380314096E-2</v>
      </c>
      <c r="U30" s="177">
        <f t="shared" si="10"/>
        <v>-0.31133351813885507</v>
      </c>
      <c r="V30" s="177">
        <f t="shared" si="10"/>
        <v>-0.47795626866772628</v>
      </c>
      <c r="W30" s="177">
        <f t="shared" si="10"/>
        <v>-0.30274957093479415</v>
      </c>
      <c r="X30" s="177">
        <f t="shared" si="10"/>
        <v>-1.0974116261790411E-2</v>
      </c>
      <c r="Y30" s="177">
        <f t="shared" si="10"/>
        <v>0.25422323273826403</v>
      </c>
      <c r="Z30" s="177">
        <f t="shared" si="10"/>
        <v>0.39080140715380512</v>
      </c>
      <c r="AA30" s="177">
        <f t="shared" si="10"/>
        <v>0.24772472173952109</v>
      </c>
      <c r="AB30" s="177">
        <f t="shared" si="10"/>
        <v>8.4442703001041987E-3</v>
      </c>
      <c r="AC30" s="177">
        <f t="shared" si="10"/>
        <v>-0.20759540292770451</v>
      </c>
      <c r="AD30" s="177">
        <f t="shared" si="10"/>
        <v>-0.31957348121908319</v>
      </c>
      <c r="AE30" s="177">
        <f t="shared" si="10"/>
        <v>-0.20271529565293278</v>
      </c>
      <c r="AF30" s="177">
        <f t="shared" si="10"/>
        <v>-6.4944028808801933E-3</v>
      </c>
      <c r="AG30" s="177">
        <f t="shared" si="10"/>
        <v>0.16952342144307514</v>
      </c>
      <c r="AH30" s="177">
        <f t="shared" si="10"/>
        <v>0.26135189671025189</v>
      </c>
      <c r="AI30" s="177">
        <f t="shared" si="10"/>
        <v>0.16589578515863654</v>
      </c>
      <c r="AJ30" s="177">
        <f t="shared" si="10"/>
        <v>4.9961898802291906E-3</v>
      </c>
      <c r="AK30" s="177">
        <f t="shared" si="10"/>
        <v>-0.13843553652343235</v>
      </c>
      <c r="AL30" s="177">
        <f t="shared" si="10"/>
        <v>-0.21375357815894824</v>
      </c>
      <c r="AM30" s="177">
        <f t="shared" si="10"/>
        <v>-0.13577368498688117</v>
      </c>
      <c r="AN30" s="87">
        <f t="shared" si="5"/>
        <v>-3.7354378849367243E-16</v>
      </c>
      <c r="AO30" s="72"/>
      <c r="AP30" s="72"/>
    </row>
    <row r="31" spans="1:42" ht="15.75" x14ac:dyDescent="0.3">
      <c r="A31" s="72"/>
      <c r="B31" s="114">
        <v>19</v>
      </c>
      <c r="C31" s="108">
        <v>0.75</v>
      </c>
      <c r="D31" s="168">
        <v>7.5000000000000002E-4</v>
      </c>
      <c r="E31" s="109">
        <f t="shared" si="2"/>
        <v>0.75</v>
      </c>
      <c r="F31" s="108">
        <f t="shared" si="3"/>
        <v>0.75</v>
      </c>
      <c r="G31" s="198">
        <f t="shared" si="4"/>
        <v>24039.26767209922</v>
      </c>
      <c r="H31" s="75" t="s">
        <v>52</v>
      </c>
      <c r="I31" s="112">
        <f t="shared" si="6"/>
        <v>5.0302959006524881E-3</v>
      </c>
      <c r="J31" s="176">
        <f t="shared" si="10"/>
        <v>0.75000000000000167</v>
      </c>
      <c r="K31" s="177">
        <f t="shared" si="10"/>
        <v>0.4915369548442815</v>
      </c>
      <c r="L31" s="177">
        <f t="shared" si="10"/>
        <v>2.1711332645159596E-2</v>
      </c>
      <c r="M31" s="177">
        <f t="shared" si="10"/>
        <v>-0.41496528225061713</v>
      </c>
      <c r="N31" s="178">
        <f t="shared" si="10"/>
        <v>-0.61296032804197631</v>
      </c>
      <c r="O31" s="177">
        <f t="shared" si="10"/>
        <v>-0.40213927182944315</v>
      </c>
      <c r="P31" s="177">
        <f t="shared" si="10"/>
        <v>-1.7453733726724662E-2</v>
      </c>
      <c r="Q31" s="177">
        <f t="shared" si="10"/>
        <v>0.33877620675433873</v>
      </c>
      <c r="R31" s="177">
        <f t="shared" si="10"/>
        <v>0.50096221619994119</v>
      </c>
      <c r="S31" s="177">
        <f t="shared" si="10"/>
        <v>0.32900350688338176</v>
      </c>
      <c r="T31" s="177">
        <f t="shared" si="10"/>
        <v>1.4008560335418542E-2</v>
      </c>
      <c r="U31" s="177">
        <f t="shared" si="10"/>
        <v>-0.27658789008038859</v>
      </c>
      <c r="V31" s="177">
        <f t="shared" si="10"/>
        <v>-0.40943049917053442</v>
      </c>
      <c r="W31" s="177">
        <f t="shared" si="10"/>
        <v>-0.26916854495822051</v>
      </c>
      <c r="X31" s="177">
        <f t="shared" si="10"/>
        <v>-1.1214675310674129E-2</v>
      </c>
      <c r="Y31" s="177">
        <f t="shared" si="10"/>
        <v>0.22582818532660143</v>
      </c>
      <c r="Z31" s="177">
        <f t="shared" si="10"/>
        <v>0.33462612678599557</v>
      </c>
      <c r="AA31" s="177">
        <f t="shared" si="10"/>
        <v>0.22021372886383536</v>
      </c>
      <c r="AB31" s="177">
        <f t="shared" si="10"/>
        <v>8.9460531383940677E-3</v>
      </c>
      <c r="AC31" s="177">
        <f t="shared" si="10"/>
        <v>-0.18439683575845384</v>
      </c>
      <c r="AD31" s="177">
        <f t="shared" si="10"/>
        <v>-0.27349312656916813</v>
      </c>
      <c r="AE31" s="177">
        <f t="shared" si="10"/>
        <v>-0.18015983015854259</v>
      </c>
      <c r="AF31" s="177">
        <f t="shared" si="10"/>
        <v>-7.1033666429345683E-3</v>
      </c>
      <c r="AG31" s="177">
        <f t="shared" si="10"/>
        <v>0.15057906784442499</v>
      </c>
      <c r="AH31" s="177">
        <f t="shared" si="10"/>
        <v>0.22353367672454477</v>
      </c>
      <c r="AI31" s="177">
        <f t="shared" si="10"/>
        <v>0.14738825608542888</v>
      </c>
      <c r="AJ31" s="177">
        <f t="shared" si="10"/>
        <v>5.607677986714521E-3</v>
      </c>
      <c r="AK31" s="177">
        <f t="shared" si="10"/>
        <v>-0.12297498451308897</v>
      </c>
      <c r="AL31" s="177">
        <f t="shared" si="10"/>
        <v>-0.18270609731115717</v>
      </c>
      <c r="AM31" s="177">
        <f t="shared" si="10"/>
        <v>-0.12057511841964917</v>
      </c>
      <c r="AN31" s="87">
        <f t="shared" si="5"/>
        <v>5.0302959006524881E-3</v>
      </c>
      <c r="AO31" s="72"/>
      <c r="AP31" s="72"/>
    </row>
    <row r="32" spans="1:42" ht="15.75" x14ac:dyDescent="0.3">
      <c r="A32" s="72"/>
      <c r="B32" s="114">
        <v>20</v>
      </c>
      <c r="C32" s="108">
        <v>0.79166666666666663</v>
      </c>
      <c r="D32" s="168">
        <v>6.2500000000000001E-4</v>
      </c>
      <c r="E32" s="109">
        <f t="shared" si="2"/>
        <v>0.79166666666666663</v>
      </c>
      <c r="F32" s="108">
        <f t="shared" si="3"/>
        <v>0.625</v>
      </c>
      <c r="G32" s="198">
        <f t="shared" si="4"/>
        <v>25304.506325886363</v>
      </c>
      <c r="H32" s="75" t="s">
        <v>53</v>
      </c>
      <c r="I32" s="112">
        <f t="shared" si="6"/>
        <v>7.4130516540075553E-16</v>
      </c>
      <c r="J32" s="176">
        <f t="shared" si="10"/>
        <v>0.62499999999999922</v>
      </c>
      <c r="K32" s="177">
        <f t="shared" si="10"/>
        <v>0.42975435223080638</v>
      </c>
      <c r="L32" s="177">
        <f t="shared" si="10"/>
        <v>1.7276358233664815E-2</v>
      </c>
      <c r="M32" s="177">
        <f t="shared" si="10"/>
        <v>-0.36381089016382367</v>
      </c>
      <c r="N32" s="178">
        <f t="shared" si="10"/>
        <v>-0.51081268931388746</v>
      </c>
      <c r="O32" s="177">
        <f t="shared" si="10"/>
        <v>-0.35087800313971329</v>
      </c>
      <c r="P32" s="177">
        <f t="shared" si="10"/>
        <v>-1.1615443985724149E-2</v>
      </c>
      <c r="Q32" s="177">
        <f t="shared" si="10"/>
        <v>0.29768257208058496</v>
      </c>
      <c r="R32" s="177">
        <f t="shared" si="10"/>
        <v>0.41751396710441518</v>
      </c>
      <c r="S32" s="177">
        <f t="shared" si="10"/>
        <v>0.28650074578154028</v>
      </c>
      <c r="T32" s="177">
        <f t="shared" si="10"/>
        <v>7.4697867377263244E-3</v>
      </c>
      <c r="U32" s="177">
        <f t="shared" si="10"/>
        <v>-0.24358157719752874</v>
      </c>
      <c r="V32" s="177">
        <f t="shared" si="10"/>
        <v>-0.34127723917582597</v>
      </c>
      <c r="W32" s="177">
        <f t="shared" si="10"/>
        <v>-0.23395663022863394</v>
      </c>
      <c r="X32" s="177">
        <f t="shared" si="10"/>
        <v>-4.4830414080689641E-3</v>
      </c>
      <c r="Y32" s="177">
        <f t="shared" si="10"/>
        <v>0.19931534215923469</v>
      </c>
      <c r="Z32" s="177">
        <f t="shared" si="10"/>
        <v>0.27897770855379017</v>
      </c>
      <c r="AA32" s="177">
        <f t="shared" si="10"/>
        <v>0.19106910493248283</v>
      </c>
      <c r="AB32" s="177">
        <f t="shared" si="10"/>
        <v>2.3743062921923372E-3</v>
      </c>
      <c r="AC32" s="177">
        <f t="shared" si="10"/>
        <v>-0.16309263291522069</v>
      </c>
      <c r="AD32" s="177">
        <f t="shared" si="10"/>
        <v>-0.22806362284000917</v>
      </c>
      <c r="AE32" s="177">
        <f t="shared" si="10"/>
        <v>-0.15606150455920592</v>
      </c>
      <c r="AF32" s="177">
        <f t="shared" si="10"/>
        <v>-9.2365763325997531E-4</v>
      </c>
      <c r="AG32" s="177">
        <f t="shared" si="10"/>
        <v>0.13344971336639735</v>
      </c>
      <c r="AH32" s="177">
        <f t="shared" si="10"/>
        <v>0.18645112125636415</v>
      </c>
      <c r="AI32" s="177">
        <f t="shared" si="10"/>
        <v>0.12748382666385924</v>
      </c>
      <c r="AJ32" s="177">
        <f t="shared" si="10"/>
        <v>-3.9816874953961787E-5</v>
      </c>
      <c r="AK32" s="177">
        <f t="shared" si="10"/>
        <v>-0.10919015640786285</v>
      </c>
      <c r="AL32" s="177">
        <f t="shared" si="10"/>
        <v>-0.1524383649760753</v>
      </c>
      <c r="AM32" s="177">
        <f t="shared" si="10"/>
        <v>-0.10415284741534307</v>
      </c>
      <c r="AN32" s="87">
        <f t="shared" si="5"/>
        <v>7.4130516540075553E-16</v>
      </c>
      <c r="AO32" s="72"/>
      <c r="AP32" s="72"/>
    </row>
    <row r="33" spans="1:42" ht="15.75" x14ac:dyDescent="0.3">
      <c r="A33" s="72"/>
      <c r="B33" s="114">
        <v>21</v>
      </c>
      <c r="C33" s="108">
        <v>0.83333333333333337</v>
      </c>
      <c r="D33" s="168">
        <v>5.0000000000000001E-4</v>
      </c>
      <c r="E33" s="109">
        <f t="shared" si="2"/>
        <v>0.83333333333333337</v>
      </c>
      <c r="F33" s="108">
        <f t="shared" si="3"/>
        <v>0.5</v>
      </c>
      <c r="G33" s="198">
        <f t="shared" si="4"/>
        <v>26569.744328263158</v>
      </c>
      <c r="H33" s="75" t="s">
        <v>54</v>
      </c>
      <c r="I33" s="112">
        <f t="shared" si="6"/>
        <v>4.9728739644668466E-17</v>
      </c>
      <c r="J33" s="176">
        <f t="shared" si="10"/>
        <v>0.49999999999999856</v>
      </c>
      <c r="K33" s="177">
        <f t="shared" si="10"/>
        <v>0.36801575548760335</v>
      </c>
      <c r="L33" s="177">
        <f t="shared" si="10"/>
        <v>1.5461297405994938E-2</v>
      </c>
      <c r="M33" s="177">
        <f t="shared" si="10"/>
        <v>-0.31205632736953015</v>
      </c>
      <c r="N33" s="178">
        <f t="shared" si="10"/>
        <v>-0.40863957453261818</v>
      </c>
      <c r="O33" s="177">
        <f t="shared" si="10"/>
        <v>-0.30062127210989759</v>
      </c>
      <c r="P33" s="177">
        <f t="shared" si="10"/>
        <v>-1.3029046197176826E-2</v>
      </c>
      <c r="Q33" s="177">
        <f t="shared" si="10"/>
        <v>0.2551783182254706</v>
      </c>
      <c r="R33" s="177">
        <f t="shared" si="10"/>
        <v>0.33398046331980363</v>
      </c>
      <c r="S33" s="177">
        <f t="shared" si="10"/>
        <v>0.24556139857721249</v>
      </c>
      <c r="T33" s="177">
        <f t="shared" si="10"/>
        <v>1.0964455393913606E-2</v>
      </c>
      <c r="U33" s="177">
        <f t="shared" si="10"/>
        <v>-0.208678722422941</v>
      </c>
      <c r="V33" s="177">
        <f t="shared" si="10"/>
        <v>-0.27296843047978936</v>
      </c>
      <c r="W33" s="177">
        <f t="shared" si="10"/>
        <v>-0.20057535375745547</v>
      </c>
      <c r="X33" s="177">
        <f t="shared" si="10"/>
        <v>-9.2126384572010951E-3</v>
      </c>
      <c r="Y33" s="177">
        <f t="shared" si="10"/>
        <v>0.17066700408618002</v>
      </c>
      <c r="Z33" s="177">
        <f t="shared" si="10"/>
        <v>0.22310808887543454</v>
      </c>
      <c r="AA33" s="177">
        <f t="shared" si="10"/>
        <v>0.16381861282629098</v>
      </c>
      <c r="AB33" s="177">
        <f t="shared" si="10"/>
        <v>7.7274186244540586E-3</v>
      </c>
      <c r="AC33" s="177">
        <f t="shared" si="10"/>
        <v>-0.13959547601551872</v>
      </c>
      <c r="AD33" s="177">
        <f t="shared" si="10"/>
        <v>-0.18236052876333686</v>
      </c>
      <c r="AE33" s="177">
        <f t="shared" si="10"/>
        <v>-0.13378565741679926</v>
      </c>
      <c r="AF33" s="177">
        <f t="shared" si="10"/>
        <v>-6.4697126918288718E-3</v>
      </c>
      <c r="AG33" s="177">
        <f t="shared" si="10"/>
        <v>0.11419750236357093</v>
      </c>
      <c r="AH33" s="177">
        <f t="shared" si="10"/>
        <v>0.14905973731094516</v>
      </c>
      <c r="AI33" s="177">
        <f t="shared" si="10"/>
        <v>0.10924720910963402</v>
      </c>
      <c r="AJ33" s="177">
        <f t="shared" si="10"/>
        <v>5.4062683474238775E-3</v>
      </c>
      <c r="AK33" s="177">
        <f t="shared" si="10"/>
        <v>-9.3436779270354334E-2</v>
      </c>
      <c r="AL33" s="177">
        <f t="shared" si="10"/>
        <v>-0.1218443497492899</v>
      </c>
      <c r="AM33" s="177">
        <f t="shared" si="10"/>
        <v>-8.9199203999262636E-2</v>
      </c>
      <c r="AN33" s="87">
        <f t="shared" si="5"/>
        <v>4.9728739644668466E-17</v>
      </c>
      <c r="AO33" s="72"/>
      <c r="AP33" s="72"/>
    </row>
    <row r="34" spans="1:42" ht="15.75" x14ac:dyDescent="0.3">
      <c r="A34" s="72"/>
      <c r="B34" s="114">
        <v>22</v>
      </c>
      <c r="C34" s="108">
        <v>0.875</v>
      </c>
      <c r="D34" s="168">
        <v>3.7500000000000001E-4</v>
      </c>
      <c r="E34" s="109">
        <f t="shared" si="2"/>
        <v>0.875</v>
      </c>
      <c r="F34" s="108">
        <f t="shared" si="3"/>
        <v>0.375</v>
      </c>
      <c r="G34" s="198">
        <f>((ABS($P$8^2-($B34*PI())^2/$O$8))^0.5)</f>
        <v>27834.981768059097</v>
      </c>
      <c r="H34" s="75" t="s">
        <v>55</v>
      </c>
      <c r="I34" s="112">
        <f t="shared" si="6"/>
        <v>-6.354870333661703E-16</v>
      </c>
      <c r="J34" s="176">
        <f t="shared" si="10"/>
        <v>0.37500000000000139</v>
      </c>
      <c r="K34" s="177">
        <f t="shared" si="10"/>
        <v>0.30556288581755475</v>
      </c>
      <c r="L34" s="177">
        <f t="shared" si="10"/>
        <v>1.2970735797003649E-2</v>
      </c>
      <c r="M34" s="177">
        <f t="shared" si="10"/>
        <v>-0.26184020957943643</v>
      </c>
      <c r="N34" s="178">
        <f t="shared" si="10"/>
        <v>-0.30648283308340851</v>
      </c>
      <c r="O34" s="177">
        <f t="shared" si="10"/>
        <v>-0.24825803545261227</v>
      </c>
      <c r="P34" s="177">
        <f t="shared" si="10"/>
        <v>-1.3171000908919045E-2</v>
      </c>
      <c r="Q34" s="177">
        <f t="shared" si="10"/>
        <v>0.21540289291024042</v>
      </c>
      <c r="R34" s="177">
        <f t="shared" si="10"/>
        <v>0.25049755832755899</v>
      </c>
      <c r="S34" s="177">
        <f t="shared" si="10"/>
        <v>0.2017360629354594</v>
      </c>
      <c r="T34" s="177">
        <f t="shared" si="10"/>
        <v>1.2851545877234125E-2</v>
      </c>
      <c r="U34" s="177">
        <f t="shared" si="10"/>
        <v>-0.17720880443043011</v>
      </c>
      <c r="V34" s="177">
        <f t="shared" si="10"/>
        <v>-0.20474952623610138</v>
      </c>
      <c r="W34" s="177">
        <f t="shared" si="10"/>
        <v>-0.16396756164749959</v>
      </c>
      <c r="X34" s="177">
        <f t="shared" si="10"/>
        <v>-1.2190567836664669E-2</v>
      </c>
      <c r="Y34" s="177">
        <f t="shared" si="10"/>
        <v>0.14578542529504723</v>
      </c>
      <c r="Z34" s="177">
        <f t="shared" si="10"/>
        <v>0.16736465101091783</v>
      </c>
      <c r="AA34" s="177">
        <f t="shared" si="10"/>
        <v>0.1333033347525909</v>
      </c>
      <c r="AB34" s="177">
        <f t="shared" si="10"/>
        <v>1.1320875320368703E-2</v>
      </c>
      <c r="AC34" s="177">
        <f t="shared" si="10"/>
        <v>-0.11992615781010263</v>
      </c>
      <c r="AD34" s="177">
        <f t="shared" si="10"/>
        <v>-0.1368122920095087</v>
      </c>
      <c r="AE34" s="177">
        <f t="shared" si="10"/>
        <v>-0.10840389374615252</v>
      </c>
      <c r="AF34" s="177">
        <f t="shared" si="10"/>
        <v>-1.0339837319260884E-2</v>
      </c>
      <c r="AG34" s="177">
        <f t="shared" si="10"/>
        <v>9.8641694087678741E-2</v>
      </c>
      <c r="AH34" s="177">
        <f t="shared" si="10"/>
        <v>0.11184227303538083</v>
      </c>
      <c r="AI34" s="177">
        <f t="shared" si="10"/>
        <v>8.8181821097492508E-2</v>
      </c>
      <c r="AJ34" s="177">
        <f t="shared" si="10"/>
        <v>9.3173764229753393E-3</v>
      </c>
      <c r="AK34" s="177">
        <f t="shared" si="10"/>
        <v>-8.1120365917117326E-2</v>
      </c>
      <c r="AL34" s="177">
        <f t="shared" si="10"/>
        <v>-9.1433450070447481E-2</v>
      </c>
      <c r="AM34" s="177">
        <f t="shared" si="10"/>
        <v>-7.1754697989008492E-2</v>
      </c>
      <c r="AN34" s="87">
        <f t="shared" si="5"/>
        <v>-6.354870333661703E-16</v>
      </c>
      <c r="AO34" s="72"/>
      <c r="AP34" s="72"/>
    </row>
    <row r="35" spans="1:42" ht="15.75" x14ac:dyDescent="0.3">
      <c r="A35" s="72"/>
      <c r="B35" s="114">
        <v>23</v>
      </c>
      <c r="C35" s="108">
        <v>0.91666666666666663</v>
      </c>
      <c r="D35" s="168">
        <v>2.5000000000000001E-4</v>
      </c>
      <c r="E35" s="109">
        <f t="shared" si="2"/>
        <v>0.91666666666666663</v>
      </c>
      <c r="F35" s="108">
        <f t="shared" si="3"/>
        <v>0.25</v>
      </c>
      <c r="G35" s="198">
        <f t="shared" si="4"/>
        <v>29100.218718654905</v>
      </c>
      <c r="H35" s="75" t="s">
        <v>56</v>
      </c>
      <c r="I35" s="112">
        <f t="shared" si="6"/>
        <v>-4.5299260507096319E-3</v>
      </c>
      <c r="J35" s="176">
        <f t="shared" si="10"/>
        <v>0.25000000000000022</v>
      </c>
      <c r="K35" s="177">
        <f t="shared" si="10"/>
        <v>0.24368137611161772</v>
      </c>
      <c r="L35" s="177">
        <f t="shared" si="10"/>
        <v>8.1772139518402082E-3</v>
      </c>
      <c r="M35" s="177">
        <f t="shared" si="10"/>
        <v>-0.20948167761788122</v>
      </c>
      <c r="N35" s="178">
        <f t="shared" si="10"/>
        <v>-0.20431872780270541</v>
      </c>
      <c r="O35" s="177">
        <f t="shared" si="10"/>
        <v>-0.19897893077743189</v>
      </c>
      <c r="P35" s="177">
        <f t="shared" si="10"/>
        <v>-7.6224116455547095E-3</v>
      </c>
      <c r="Q35" s="177">
        <f t="shared" si="10"/>
        <v>0.17110807903556693</v>
      </c>
      <c r="R35" s="177">
        <f t="shared" si="10"/>
        <v>0.16698912344615977</v>
      </c>
      <c r="S35" s="177">
        <f t="shared" si="10"/>
        <v>0.16235027581216513</v>
      </c>
      <c r="T35" s="177">
        <f t="shared" si="10"/>
        <v>7.0054009495022409E-3</v>
      </c>
      <c r="U35" s="177">
        <f t="shared" si="10"/>
        <v>-0.13965759075632375</v>
      </c>
      <c r="V35" s="177">
        <f t="shared" si="10"/>
        <v>-0.13648357292990485</v>
      </c>
      <c r="W35" s="177">
        <f t="shared" si="10"/>
        <v>-0.13236009024024317</v>
      </c>
      <c r="X35" s="177">
        <f t="shared" si="10"/>
        <v>-6.3701715914389594E-3</v>
      </c>
      <c r="Y35" s="177">
        <f t="shared" si="10"/>
        <v>0.11390472178932434</v>
      </c>
      <c r="Z35" s="177">
        <f t="shared" si="10"/>
        <v>0.11155404764104124</v>
      </c>
      <c r="AA35" s="177">
        <f t="shared" si="10"/>
        <v>0.10782483040321261</v>
      </c>
      <c r="AB35" s="177">
        <f t="shared" si="10"/>
        <v>5.7453208310614488E-3</v>
      </c>
      <c r="AC35" s="177">
        <f t="shared" si="10"/>
        <v>-9.2836316533054006E-2</v>
      </c>
      <c r="AD35" s="177">
        <f t="shared" si="10"/>
        <v>-9.1180883053839257E-2</v>
      </c>
      <c r="AE35" s="177">
        <f t="shared" si="10"/>
        <v>-8.7768891619596362E-2</v>
      </c>
      <c r="AF35" s="177">
        <f t="shared" si="10"/>
        <v>-5.1486108024192696E-3</v>
      </c>
      <c r="AG35" s="177">
        <f t="shared" si="10"/>
        <v>7.5615526860732196E-2</v>
      </c>
      <c r="AH35" s="177">
        <f t="shared" si="10"/>
        <v>7.4530956685697689E-2</v>
      </c>
      <c r="AI35" s="177">
        <f t="shared" si="10"/>
        <v>7.1388418004886017E-2</v>
      </c>
      <c r="AJ35" s="177">
        <f t="shared" si="10"/>
        <v>4.5902858454652034E-3</v>
      </c>
      <c r="AK35" s="177">
        <f t="shared" si="10"/>
        <v>-6.1551803715585586E-2</v>
      </c>
      <c r="AL35" s="177">
        <f t="shared" si="10"/>
        <v>-6.0923536672203342E-2</v>
      </c>
      <c r="AM35" s="177">
        <f t="shared" si="10"/>
        <v>-5.8021408325535713E-2</v>
      </c>
      <c r="AN35" s="87">
        <f t="shared" si="5"/>
        <v>-4.5299260507096319E-3</v>
      </c>
      <c r="AO35" s="72"/>
      <c r="AP35" s="72"/>
    </row>
    <row r="36" spans="1:42" ht="15.75" x14ac:dyDescent="0.3">
      <c r="A36" s="72"/>
      <c r="B36" s="114">
        <v>24</v>
      </c>
      <c r="C36" s="108">
        <v>0.95833333333333337</v>
      </c>
      <c r="D36" s="168">
        <v>1.25E-4</v>
      </c>
      <c r="E36" s="109">
        <f t="shared" si="2"/>
        <v>0.95833333333333337</v>
      </c>
      <c r="F36" s="108">
        <f t="shared" si="3"/>
        <v>0.125</v>
      </c>
      <c r="G36" s="198">
        <f t="shared" si="4"/>
        <v>30365.455241201067</v>
      </c>
      <c r="H36" s="75" t="s">
        <v>57</v>
      </c>
      <c r="I36" s="112">
        <f t="shared" si="6"/>
        <v>5.9211894646675012E-16</v>
      </c>
      <c r="J36" s="176">
        <f t="shared" si="10"/>
        <v>0.12499999999999835</v>
      </c>
      <c r="K36" s="177">
        <f t="shared" si="10"/>
        <v>0.12208361139847977</v>
      </c>
      <c r="L36" s="177">
        <f t="shared" si="10"/>
        <v>4.262790574228556E-3</v>
      </c>
      <c r="M36" s="177">
        <f t="shared" si="10"/>
        <v>-0.10411317910475046</v>
      </c>
      <c r="N36" s="178">
        <f t="shared" si="10"/>
        <v>-0.1021602702832012</v>
      </c>
      <c r="O36" s="177">
        <f t="shared" si="10"/>
        <v>-0.10057069172808439</v>
      </c>
      <c r="P36" s="177">
        <f t="shared" si="10"/>
        <v>-4.2400028323385667E-3</v>
      </c>
      <c r="Q36" s="177">
        <f t="shared" si="10"/>
        <v>8.4435096849056007E-2</v>
      </c>
      <c r="R36" s="177">
        <f t="shared" si="10"/>
        <v>8.3497779365265271E-2</v>
      </c>
      <c r="S36" s="177">
        <f t="shared" si="10"/>
        <v>8.2863566712252812E-2</v>
      </c>
      <c r="T36" s="177">
        <f t="shared" si="10"/>
        <v>4.0800002577270856E-3</v>
      </c>
      <c r="U36" s="177">
        <f t="shared" si="10"/>
        <v>-6.8498536322105744E-2</v>
      </c>
      <c r="V36" s="177">
        <f t="shared" si="10"/>
        <v>-6.824775636180179E-2</v>
      </c>
      <c r="W36" s="177">
        <f t="shared" si="10"/>
        <v>-6.8282275227893735E-2</v>
      </c>
      <c r="X36" s="177">
        <f t="shared" si="10"/>
        <v>-3.8325082534032815E-3</v>
      </c>
      <c r="Y36" s="177">
        <f t="shared" si="10"/>
        <v>5.5589585917603337E-2</v>
      </c>
      <c r="Z36" s="177">
        <f t="shared" si="10"/>
        <v>5.5785570970911323E-2</v>
      </c>
      <c r="AA36" s="177">
        <f t="shared" si="10"/>
        <v>5.6269837760012917E-2</v>
      </c>
      <c r="AB36" s="177">
        <f t="shared" si="10"/>
        <v>3.534265596803744E-3</v>
      </c>
      <c r="AC36" s="177">
        <f t="shared" si="10"/>
        <v>-4.5130322225172215E-2</v>
      </c>
      <c r="AD36" s="177">
        <f t="shared" si="10"/>
        <v>-4.5601039925109152E-2</v>
      </c>
      <c r="AE36" s="177">
        <f t="shared" si="10"/>
        <v>-4.6369798003348152E-2</v>
      </c>
      <c r="AF36" s="177">
        <f t="shared" si="10"/>
        <v>-3.211937329121783E-3</v>
      </c>
      <c r="AG36" s="177">
        <f t="shared" si="10"/>
        <v>3.6653159390461092E-2</v>
      </c>
      <c r="AH36" s="177">
        <f t="shared" si="10"/>
        <v>3.727744387393999E-2</v>
      </c>
      <c r="AI36" s="177">
        <f t="shared" si="10"/>
        <v>3.8207876372090617E-2</v>
      </c>
      <c r="AJ36" s="177">
        <f t="shared" si="10"/>
        <v>2.884433610741513E-3</v>
      </c>
      <c r="AK36" s="177">
        <f t="shared" si="10"/>
        <v>-2.9779937933893892E-2</v>
      </c>
      <c r="AL36" s="177">
        <f t="shared" si="10"/>
        <v>-3.0474391657618102E-2</v>
      </c>
      <c r="AM36" s="177">
        <f t="shared" si="10"/>
        <v>-3.1476987515179092E-2</v>
      </c>
      <c r="AN36" s="87">
        <f t="shared" si="5"/>
        <v>5.9211894646675012E-16</v>
      </c>
      <c r="AO36" s="72"/>
      <c r="AP36" s="72"/>
    </row>
    <row r="37" spans="1:42" x14ac:dyDescent="0.2">
      <c r="A37" s="72"/>
      <c r="B37" s="107">
        <v>25</v>
      </c>
      <c r="C37" s="108">
        <v>1</v>
      </c>
      <c r="D37" s="171">
        <v>0</v>
      </c>
      <c r="E37" s="109">
        <f t="shared" si="2"/>
        <v>1</v>
      </c>
      <c r="F37" s="108">
        <f t="shared" si="3"/>
        <v>0</v>
      </c>
      <c r="G37" s="111" t="s">
        <v>68</v>
      </c>
      <c r="H37" s="75" t="s">
        <v>16</v>
      </c>
      <c r="I37" s="75" t="s">
        <v>16</v>
      </c>
      <c r="J37" s="176">
        <v>0</v>
      </c>
      <c r="K37" s="177">
        <v>0</v>
      </c>
      <c r="L37" s="177">
        <v>0</v>
      </c>
      <c r="M37" s="177">
        <v>0</v>
      </c>
      <c r="N37" s="178">
        <v>0</v>
      </c>
      <c r="O37" s="177">
        <v>0</v>
      </c>
      <c r="P37" s="177">
        <v>0</v>
      </c>
      <c r="Q37" s="177">
        <v>0</v>
      </c>
      <c r="R37" s="177">
        <v>0</v>
      </c>
      <c r="S37" s="177">
        <v>0</v>
      </c>
      <c r="T37" s="177">
        <v>0</v>
      </c>
      <c r="U37" s="177">
        <v>0</v>
      </c>
      <c r="V37" s="177">
        <v>0</v>
      </c>
      <c r="W37" s="177">
        <v>0</v>
      </c>
      <c r="X37" s="177">
        <v>0</v>
      </c>
      <c r="Y37" s="177">
        <v>0</v>
      </c>
      <c r="Z37" s="177">
        <v>0</v>
      </c>
      <c r="AA37" s="177">
        <v>0</v>
      </c>
      <c r="AB37" s="177">
        <v>0</v>
      </c>
      <c r="AC37" s="177">
        <v>0</v>
      </c>
      <c r="AD37" s="177">
        <v>0</v>
      </c>
      <c r="AE37" s="177">
        <v>0</v>
      </c>
      <c r="AF37" s="177">
        <v>0</v>
      </c>
      <c r="AG37" s="177">
        <v>0</v>
      </c>
      <c r="AH37" s="177">
        <v>0</v>
      </c>
      <c r="AI37" s="177">
        <v>0</v>
      </c>
      <c r="AJ37" s="177">
        <v>0</v>
      </c>
      <c r="AK37" s="177">
        <v>0</v>
      </c>
      <c r="AL37" s="177">
        <v>0</v>
      </c>
      <c r="AM37" s="177">
        <v>0</v>
      </c>
      <c r="AN37" s="113" t="s">
        <v>17</v>
      </c>
      <c r="AO37" s="72"/>
      <c r="AP37" s="72"/>
    </row>
    <row r="38" spans="1:42" ht="15.75" x14ac:dyDescent="0.3">
      <c r="A38" s="72"/>
      <c r="B38" s="72" t="s">
        <v>3</v>
      </c>
      <c r="C38" s="125" t="s">
        <v>58</v>
      </c>
      <c r="D38" s="126">
        <f>MAX(D13:D37)</f>
        <v>1E-3</v>
      </c>
      <c r="E38" s="127"/>
      <c r="F38" s="128"/>
      <c r="G38" s="128"/>
      <c r="H38" s="72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72"/>
      <c r="AO38" s="72"/>
      <c r="AP38" s="72"/>
    </row>
    <row r="39" spans="1:42" x14ac:dyDescent="0.2">
      <c r="A39" s="72"/>
      <c r="B39" s="72" t="s">
        <v>3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</row>
    <row r="40" spans="1:42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</row>
    <row r="41" spans="1:42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</row>
    <row r="42" spans="1:42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</row>
    <row r="43" spans="1:42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</row>
    <row r="44" spans="1:42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</row>
    <row r="45" spans="1:42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</row>
    <row r="46" spans="1:42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</row>
    <row r="47" spans="1:42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</row>
    <row r="48" spans="1:42" x14ac:dyDescent="0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</row>
    <row r="49" spans="1:42" x14ac:dyDescent="0.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</row>
    <row r="50" spans="1:42" x14ac:dyDescent="0.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</row>
    <row r="51" spans="1:42" x14ac:dyDescent="0.2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</row>
    <row r="52" spans="1:42" x14ac:dyDescent="0.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</row>
    <row r="53" spans="1:42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</row>
    <row r="54" spans="1:42" x14ac:dyDescent="0.2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</row>
    <row r="55" spans="1:42" x14ac:dyDescent="0.2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</row>
    <row r="56" spans="1:42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</row>
    <row r="57" spans="1:42" x14ac:dyDescent="0.2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</row>
    <row r="58" spans="1:42" x14ac:dyDescent="0.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 t="s">
        <v>59</v>
      </c>
    </row>
    <row r="59" spans="1:42" x14ac:dyDescent="0.2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</row>
    <row r="60" spans="1:42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</row>
    <row r="61" spans="1:42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</row>
  </sheetData>
  <sheetProtection password="CECE" sheet="1" objects="1" scenarios="1"/>
  <mergeCells count="10">
    <mergeCell ref="O1:P1"/>
    <mergeCell ref="O2:P2"/>
    <mergeCell ref="O3:P3"/>
    <mergeCell ref="H12:I12"/>
    <mergeCell ref="B4:O4"/>
    <mergeCell ref="B5:H5"/>
    <mergeCell ref="I5:M5"/>
    <mergeCell ref="C11:D11"/>
    <mergeCell ref="E11:F11"/>
    <mergeCell ref="H11:I11"/>
  </mergeCells>
  <pageMargins left="0.7" right="0.7" top="0.78740157499999996" bottom="0.78740157499999996" header="0.3" footer="0.3"/>
  <pageSetup paperSize="9" orientation="portrait" r:id="rId1"/>
  <headerFooter>
    <oddFooter>&amp;L&amp;8&amp;F / &amp;A
https://www.jbladt.de/ &amp;C&amp;8Klaus-Jürgen Bladt
Rostock&amp;R&amp;8(C) Bladt: 23.02.2018
changed: 23.03.2018
printed: 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P61"/>
  <sheetViews>
    <sheetView showGridLines="0" showRowColHeaders="0" zoomScale="120" zoomScaleNormal="120" workbookViewId="0">
      <selection activeCell="Q4" sqref="Q4"/>
    </sheetView>
  </sheetViews>
  <sheetFormatPr baseColWidth="10" defaultRowHeight="12.75" x14ac:dyDescent="0.2"/>
  <cols>
    <col min="1" max="1" width="7" customWidth="1"/>
    <col min="2" max="2" width="7.1640625" customWidth="1"/>
    <col min="3" max="3" width="10.33203125" customWidth="1"/>
    <col min="4" max="4" width="10.1640625" customWidth="1"/>
    <col min="5" max="5" width="10" customWidth="1"/>
    <col min="6" max="7" width="10.83203125" customWidth="1"/>
    <col min="8" max="8" width="10" customWidth="1"/>
    <col min="9" max="9" width="11.1640625" customWidth="1"/>
    <col min="10" max="10" width="14.83203125" customWidth="1"/>
    <col min="11" max="11" width="12.1640625" customWidth="1"/>
    <col min="12" max="13" width="12.6640625" customWidth="1"/>
    <col min="14" max="15" width="13.1640625" customWidth="1"/>
    <col min="16" max="16" width="12.6640625" customWidth="1"/>
    <col min="17" max="39" width="13" customWidth="1"/>
    <col min="40" max="40" width="11.1640625" customWidth="1"/>
  </cols>
  <sheetData>
    <row r="1" spans="1:42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89" t="s">
        <v>144</v>
      </c>
      <c r="O1" s="283" t="s">
        <v>147</v>
      </c>
      <c r="P1" s="283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</row>
    <row r="2" spans="1:42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89" t="s">
        <v>142</v>
      </c>
      <c r="O2" s="283" t="s">
        <v>148</v>
      </c>
      <c r="P2" s="283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</row>
    <row r="3" spans="1:42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89" t="s">
        <v>143</v>
      </c>
      <c r="O3" s="284">
        <v>43165</v>
      </c>
      <c r="P3" s="283"/>
      <c r="Q3" s="72" t="s">
        <v>69</v>
      </c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</row>
    <row r="4" spans="1:42" ht="15.75" x14ac:dyDescent="0.25">
      <c r="A4" s="72"/>
      <c r="B4" s="262" t="s">
        <v>87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75"/>
      <c r="O4" s="275"/>
      <c r="P4" s="237" t="s">
        <v>0</v>
      </c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</row>
    <row r="5" spans="1:42" ht="21.75" customHeight="1" x14ac:dyDescent="0.2">
      <c r="A5" s="72"/>
      <c r="B5" s="276" t="s">
        <v>19</v>
      </c>
      <c r="C5" s="276"/>
      <c r="D5" s="276"/>
      <c r="E5" s="276"/>
      <c r="F5" s="276"/>
      <c r="G5" s="276"/>
      <c r="H5" s="276"/>
      <c r="I5" s="276" t="s">
        <v>20</v>
      </c>
      <c r="J5" s="277"/>
      <c r="K5" s="277"/>
      <c r="L5" s="277"/>
      <c r="M5" s="277"/>
      <c r="N5" s="72"/>
      <c r="O5" s="72" t="s">
        <v>69</v>
      </c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</row>
    <row r="6" spans="1:42" ht="15.75" x14ac:dyDescent="0.3">
      <c r="A6" s="72"/>
      <c r="B6" s="73" t="s">
        <v>21</v>
      </c>
      <c r="C6" s="73" t="s">
        <v>22</v>
      </c>
      <c r="D6" s="73" t="s">
        <v>63</v>
      </c>
      <c r="E6" s="73" t="s">
        <v>64</v>
      </c>
      <c r="F6" s="73" t="s">
        <v>60</v>
      </c>
      <c r="G6" s="73" t="s">
        <v>71</v>
      </c>
      <c r="H6" s="73" t="s">
        <v>61</v>
      </c>
      <c r="I6" s="74" t="s">
        <v>1</v>
      </c>
      <c r="J6" s="73" t="s">
        <v>23</v>
      </c>
      <c r="K6" s="157" t="s">
        <v>97</v>
      </c>
      <c r="L6" s="73" t="s">
        <v>95</v>
      </c>
      <c r="M6" s="75" t="s">
        <v>25</v>
      </c>
      <c r="N6" s="73" t="s">
        <v>115</v>
      </c>
      <c r="O6" s="73" t="s">
        <v>116</v>
      </c>
      <c r="P6" s="76" t="s">
        <v>126</v>
      </c>
      <c r="Q6" s="77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</row>
    <row r="7" spans="1:42" ht="15.75" x14ac:dyDescent="0.3">
      <c r="A7" s="72"/>
      <c r="B7" s="75" t="s">
        <v>4</v>
      </c>
      <c r="C7" s="75" t="s">
        <v>4</v>
      </c>
      <c r="D7" s="73" t="s">
        <v>5</v>
      </c>
      <c r="E7" s="73" t="s">
        <v>86</v>
      </c>
      <c r="F7" s="73" t="s">
        <v>6</v>
      </c>
      <c r="G7" s="73" t="s">
        <v>72</v>
      </c>
      <c r="H7" s="73" t="s">
        <v>26</v>
      </c>
      <c r="I7" s="75" t="s">
        <v>85</v>
      </c>
      <c r="J7" s="73" t="s">
        <v>62</v>
      </c>
      <c r="K7" s="210" t="s">
        <v>122</v>
      </c>
      <c r="L7" s="216" t="s">
        <v>125</v>
      </c>
      <c r="M7" s="73" t="s">
        <v>135</v>
      </c>
      <c r="N7" s="75" t="s">
        <v>85</v>
      </c>
      <c r="O7" s="78" t="s">
        <v>129</v>
      </c>
      <c r="P7" s="75"/>
      <c r="Q7" s="79"/>
      <c r="R7" s="72"/>
      <c r="S7" s="72" t="s">
        <v>3</v>
      </c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</row>
    <row r="8" spans="1:42" x14ac:dyDescent="0.2">
      <c r="A8" s="72"/>
      <c r="B8" s="80">
        <v>24</v>
      </c>
      <c r="C8" s="80">
        <v>8</v>
      </c>
      <c r="D8" s="165">
        <v>1</v>
      </c>
      <c r="E8" s="166">
        <v>7850</v>
      </c>
      <c r="F8" s="249">
        <v>1E-3</v>
      </c>
      <c r="G8" s="222">
        <f>D38</f>
        <v>1E-3</v>
      </c>
      <c r="H8" s="219">
        <f>F8^2*PI()/4</f>
        <v>7.8539816339744823E-7</v>
      </c>
      <c r="I8" s="81">
        <v>1000</v>
      </c>
      <c r="J8" s="83">
        <f>$I$8/$H$8</f>
        <v>1273239544.7351627</v>
      </c>
      <c r="K8" s="212">
        <f>(PI()^2/O8)^0.5</f>
        <v>1265.2318140287446</v>
      </c>
      <c r="L8" s="217">
        <f>(ABS($P$8^2-PI()^2/($O$8)))^0.5</f>
        <v>1262.6300518625585</v>
      </c>
      <c r="M8" s="144">
        <f>2*PI()/L8/$C$8</f>
        <v>6.2203347864156608E-4</v>
      </c>
      <c r="N8" s="170">
        <v>1E-3</v>
      </c>
      <c r="O8" s="83">
        <f>E8*D8^2/J8</f>
        <v>6.1653755826699692E-6</v>
      </c>
      <c r="P8" s="84">
        <f>-N8/(2*O8)</f>
        <v>-81.098060174214183</v>
      </c>
      <c r="Q8" s="85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</row>
    <row r="9" spans="1:42" ht="13.5" x14ac:dyDescent="0.25">
      <c r="A9" s="72"/>
      <c r="B9" s="86"/>
      <c r="C9" s="86"/>
      <c r="D9" s="227" t="s">
        <v>9</v>
      </c>
      <c r="E9" s="228" t="s">
        <v>8</v>
      </c>
      <c r="F9" s="228" t="s">
        <v>9</v>
      </c>
      <c r="G9" s="220"/>
      <c r="H9" s="118" t="s">
        <v>99</v>
      </c>
      <c r="I9" s="228" t="s">
        <v>9</v>
      </c>
      <c r="J9" s="156">
        <f>I8/(PI()*10^6*F8^2/4)</f>
        <v>1273.239544735163</v>
      </c>
      <c r="K9" s="213" t="s">
        <v>91</v>
      </c>
      <c r="L9" s="218" t="s">
        <v>98</v>
      </c>
      <c r="M9" s="238">
        <f>2*PI()/L8</f>
        <v>4.9762678291325286E-3</v>
      </c>
      <c r="N9" s="228" t="s">
        <v>9</v>
      </c>
      <c r="O9" s="89"/>
      <c r="P9" s="89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</row>
    <row r="10" spans="1:42" x14ac:dyDescent="0.2">
      <c r="A10" s="72"/>
      <c r="B10" s="90"/>
      <c r="C10" s="90"/>
      <c r="D10" s="91"/>
      <c r="E10" s="92"/>
      <c r="F10" s="92" t="s">
        <v>141</v>
      </c>
      <c r="G10" s="93" t="s">
        <v>59</v>
      </c>
      <c r="H10" s="94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72"/>
      <c r="AO10" s="72"/>
      <c r="AP10" s="72"/>
    </row>
    <row r="11" spans="1:42" ht="30.75" customHeight="1" x14ac:dyDescent="0.2">
      <c r="A11" s="72"/>
      <c r="B11" s="97" t="s">
        <v>10</v>
      </c>
      <c r="C11" s="278" t="s">
        <v>11</v>
      </c>
      <c r="D11" s="279"/>
      <c r="E11" s="278" t="s">
        <v>12</v>
      </c>
      <c r="F11" s="280"/>
      <c r="G11" s="98" t="s">
        <v>67</v>
      </c>
      <c r="H11" s="281" t="s">
        <v>13</v>
      </c>
      <c r="I11" s="282"/>
      <c r="J11" s="99">
        <v>1</v>
      </c>
      <c r="K11" s="99">
        <v>2</v>
      </c>
      <c r="L11" s="99">
        <v>3</v>
      </c>
      <c r="M11" s="99">
        <v>4</v>
      </c>
      <c r="N11" s="100">
        <v>5</v>
      </c>
      <c r="O11" s="99">
        <v>6</v>
      </c>
      <c r="P11" s="99">
        <v>7</v>
      </c>
      <c r="Q11" s="99">
        <v>8</v>
      </c>
      <c r="R11" s="99">
        <v>9</v>
      </c>
      <c r="S11" s="101">
        <v>10</v>
      </c>
      <c r="T11" s="101">
        <v>11</v>
      </c>
      <c r="U11" s="101">
        <v>12</v>
      </c>
      <c r="V11" s="101">
        <v>13</v>
      </c>
      <c r="W11" s="101">
        <v>14</v>
      </c>
      <c r="X11" s="101">
        <v>15</v>
      </c>
      <c r="Y11" s="101">
        <v>16</v>
      </c>
      <c r="Z11" s="101">
        <v>17</v>
      </c>
      <c r="AA11" s="101">
        <v>18</v>
      </c>
      <c r="AB11" s="102">
        <v>19</v>
      </c>
      <c r="AC11" s="102">
        <v>20</v>
      </c>
      <c r="AD11" s="102">
        <v>21</v>
      </c>
      <c r="AE11" s="102">
        <v>22</v>
      </c>
      <c r="AF11" s="102">
        <v>23</v>
      </c>
      <c r="AG11" s="102">
        <v>24</v>
      </c>
      <c r="AH11" s="102">
        <v>25</v>
      </c>
      <c r="AI11" s="102">
        <v>26</v>
      </c>
      <c r="AJ11" s="102">
        <v>27</v>
      </c>
      <c r="AK11" s="103">
        <v>28</v>
      </c>
      <c r="AL11" s="103">
        <v>29</v>
      </c>
      <c r="AM11" s="103">
        <v>30</v>
      </c>
      <c r="AN11" s="104" t="s">
        <v>14</v>
      </c>
      <c r="AO11" s="79"/>
      <c r="AP11" s="72"/>
    </row>
    <row r="12" spans="1:42" ht="15.75" x14ac:dyDescent="0.3">
      <c r="A12" s="72"/>
      <c r="B12" s="105" t="s">
        <v>15</v>
      </c>
      <c r="C12" s="105" t="s">
        <v>29</v>
      </c>
      <c r="D12" s="226" t="s">
        <v>130</v>
      </c>
      <c r="E12" s="73" t="s">
        <v>76</v>
      </c>
      <c r="F12" s="161" t="s">
        <v>31</v>
      </c>
      <c r="G12" s="98" t="s">
        <v>75</v>
      </c>
      <c r="H12" s="273" t="s">
        <v>32</v>
      </c>
      <c r="I12" s="274"/>
      <c r="J12" s="235">
        <f t="shared" ref="J12:AM12" si="0">(J$11-1)*$M$8</f>
        <v>0</v>
      </c>
      <c r="K12" s="235">
        <f t="shared" si="0"/>
        <v>6.2203347864156608E-4</v>
      </c>
      <c r="L12" s="235">
        <f t="shared" si="0"/>
        <v>1.2440669572831322E-3</v>
      </c>
      <c r="M12" s="235">
        <f t="shared" si="0"/>
        <v>1.8661004359246981E-3</v>
      </c>
      <c r="N12" s="235">
        <f t="shared" si="0"/>
        <v>2.4881339145662643E-3</v>
      </c>
      <c r="O12" s="235">
        <f t="shared" si="0"/>
        <v>3.1101673932078305E-3</v>
      </c>
      <c r="P12" s="235">
        <f t="shared" si="0"/>
        <v>3.7322008718493963E-3</v>
      </c>
      <c r="Q12" s="235">
        <f t="shared" si="0"/>
        <v>4.3542343504909629E-3</v>
      </c>
      <c r="R12" s="235">
        <f t="shared" si="0"/>
        <v>4.9762678291325286E-3</v>
      </c>
      <c r="S12" s="235">
        <f t="shared" si="0"/>
        <v>5.5983013077740944E-3</v>
      </c>
      <c r="T12" s="235">
        <f t="shared" si="0"/>
        <v>6.220334786415661E-3</v>
      </c>
      <c r="U12" s="235">
        <f t="shared" si="0"/>
        <v>6.8423682650572267E-3</v>
      </c>
      <c r="V12" s="235">
        <f t="shared" si="0"/>
        <v>7.4644017436987925E-3</v>
      </c>
      <c r="W12" s="235">
        <f t="shared" si="0"/>
        <v>8.0864352223403591E-3</v>
      </c>
      <c r="X12" s="235">
        <f t="shared" si="0"/>
        <v>8.7084687009819257E-3</v>
      </c>
      <c r="Y12" s="235">
        <f t="shared" si="0"/>
        <v>9.3305021796234906E-3</v>
      </c>
      <c r="Z12" s="235">
        <f t="shared" si="0"/>
        <v>9.9525356582650572E-3</v>
      </c>
      <c r="AA12" s="235">
        <f t="shared" si="0"/>
        <v>1.0574569136906624E-2</v>
      </c>
      <c r="AB12" s="235">
        <f t="shared" si="0"/>
        <v>1.1196602615548189E-2</v>
      </c>
      <c r="AC12" s="235">
        <f t="shared" si="0"/>
        <v>1.1818636094189755E-2</v>
      </c>
      <c r="AD12" s="235">
        <f t="shared" si="0"/>
        <v>1.2440669572831322E-2</v>
      </c>
      <c r="AE12" s="235">
        <f t="shared" si="0"/>
        <v>1.3062703051472887E-2</v>
      </c>
      <c r="AF12" s="235">
        <f t="shared" si="0"/>
        <v>1.3684736530114453E-2</v>
      </c>
      <c r="AG12" s="235">
        <f t="shared" si="0"/>
        <v>1.430677000875602E-2</v>
      </c>
      <c r="AH12" s="235">
        <f t="shared" si="0"/>
        <v>1.4928803487397585E-2</v>
      </c>
      <c r="AI12" s="235">
        <f t="shared" si="0"/>
        <v>1.5550836966039152E-2</v>
      </c>
      <c r="AJ12" s="235">
        <f t="shared" si="0"/>
        <v>1.6172870444680718E-2</v>
      </c>
      <c r="AK12" s="235">
        <f t="shared" si="0"/>
        <v>1.6794903923322283E-2</v>
      </c>
      <c r="AL12" s="235">
        <f t="shared" si="0"/>
        <v>1.7416937401963851E-2</v>
      </c>
      <c r="AM12" s="235">
        <f t="shared" si="0"/>
        <v>1.8038970880605416E-2</v>
      </c>
      <c r="AN12" s="106" t="s">
        <v>33</v>
      </c>
      <c r="AO12" s="72"/>
      <c r="AP12" s="72"/>
    </row>
    <row r="13" spans="1:42" ht="15.75" x14ac:dyDescent="0.3">
      <c r="A13" s="72"/>
      <c r="B13" s="107">
        <v>1</v>
      </c>
      <c r="C13" s="108">
        <f>(B13-1)*$D$8/25</f>
        <v>0</v>
      </c>
      <c r="D13" s="110">
        <v>0</v>
      </c>
      <c r="E13" s="109">
        <f>$C13/$D$8</f>
        <v>0</v>
      </c>
      <c r="F13" s="108">
        <f>$D13/$G$8</f>
        <v>0</v>
      </c>
      <c r="G13" s="198">
        <f>((ABS($P$8^2-($B13*PI())^2/$O$8))^0.5)</f>
        <v>1262.6300518625585</v>
      </c>
      <c r="H13" s="75" t="s">
        <v>34</v>
      </c>
      <c r="I13" s="251">
        <f>1/12*($F$13*SIN($B13*PI()*$E$13)+$F$14*SIN($B13*PI()*$E$14)+$F$15*SIN($B13*PI()*$E$15)+$F$16*SIN($B13*PI()*$E$16)+$F$17*SIN($B13*PI()*$E$17)+$F$18*SIN($B13*PI()*$E$18)+$F$19*SIN($B13*PI()*$E$19)+$F$20*SIN($B13*PI()*$E$20)+$F$21*SIN($B13*PI()*$E$21)+$F$22*SIN($B13*PI()*$E$22)+$F$23*SIN($B13*PI()*$E$23)+$F$24*SIN($B13*PI()*$E$24)+$F$25*SIN($B13*PI()*$E$25)+$F$26*SIN($B13*PI()*$E$26)+$F$27*SIN($B13*PI()*$E$27)+$F$28*SIN($B13*PI()*$E$28)+$F$29*SIN($B13*PI()*$E$29)+$F$30*SIN($B13*PI()*$E$30)+$F$31*SIN($B13*PI()*$E$31)+$F$32*SIN($B13*PI()*$E$32)+$F$33*SIN($B13*PI()*$E$33)+$F$34*SIN($B13*PI()*$E$34)+$F$35*SIN($B13*PI()*$E$35)+$F$36*SIN($B13*PI()*$E$36))</f>
        <v>0.99999999960228725</v>
      </c>
      <c r="J13" s="176">
        <f t="shared" ref="J13:AM13" si="1">(2.71818^($P$8*J$12)*($I$13*SIN($B$13*PI()*$E13)*(COS($G$13*J$12)-$P$8/(2*$G$13)*SIN($G$13*J$12))+$I$14*SIN($B$14*PI()*$E13)*(COS($G$14*J$12)-$P$8/(2*$G$14)*SIN($G$14*J$12))+$I$15*SIN($B$15*PI()*$E13)*(COS($G$15*J$12)-$P$8/(2*$G$15)*SIN($G$15*J$12))+$I$16*SIN($B$16*PI()*$E13)*(COS($G$16*J$12)-$P$8/(2*$G$16)*SIN($G$16*J$12))+$I$17*SIN($B$17*PI()*$E13)*(COS($G$17*J$12)-$P$8/(2*$G$17)*SIN($G$17*J$12))+$I$18*SIN($B$18*PI()*$E13)*(COS($G$18*J$12)-$P$8/(2*$G$18)*SIN($G$18*J$12))+$I$19*SIN($B$19*PI()*$E13)*(COS($G$19*J$12)-$P$8/(2*$G$19)*SIN($G$19*J$12))+$I$20*SIN($B$20*PI()*$E13)*(COS($G$20*J$12)-$P$8/(2*$G$20)*SIN($G$20*J$12))+$I$21*SIN($B$21*PI()*$E13)*(COS($G$21*J$12)-$P$8/(2*$G$21)*SIN($G$21*J$12))+$I$22*SIN($B$22*PI()*$E13)*(COS($G$22*J$12)-$P$8/(2*$G$22)*SIN($G22*J$12))+$I$23*SIN($B$23*PI()*$E13)*(COS($G$23*J$12)-$P$8/(2*$G$23)*SIN($G$23*J$12))+$I$24*SIN($B$24*PI()*$E13)*(COS($G$24*J$12)-$P$8/(2*$G$24)*SIN($G$24*J$12))+$I$25*SIN($B$25*PI()*$E13)*(COS($G$25*J$12)-$P$8/(2*$G$25)*SIN($G$25*J$12))+$I$26*SIN($B$26*PI()*$E13)*(COS($G$26*J$12)-$P$8/(2*$G$26)*SIN($G$26*J$12))+$I$27*SIN($B$27*PI()*$E13)*(COS($G$27*J$12)-$P$8/(2*$G$27)*SIN($G$27*J$12))+$I$28*SIN($B$28*PI()*$E13)*(COS($G$28*J$12)-$P$8/(2*$G$28)*SIN($G$28*J$12))+$I$29*SIN($B$29*PI()*$E13)*(COS($G$29*J$12)-$P$8/(2*$G$29)*SIN($G$29*J$12))+$I$30*SIN($B$30*PI()*$E13)*(COS($G$30*J$12)-$P$8/(2*$G$30)*SIN($G$30*J$12))+$I$31*SIN($B$31*PI()*$E13)*(COS($G$31*J$12)-$P$8/(2*$G$31)*SIN($G$31*J$12))+$I$32*SIN($B$32*PI()*$E13)*(COS($G$32*J$12)-$P$8/(2*$G$32)*SIN($G$32*J$12))+$I$33*SIN($B$33*PI()*$E13)*(COS($G$33*J$12)-$P$8/(2*$G$33)*SIN($G$33*J$12))+$I$34*SIN($B$34*PI()*$E13)*(COS($G$34*J$12)-$P$8/(2*$G$34)*SIN($G$34*J$12))+$I$35*SIN($B$35*PI()*$E13)*(COS($G$35*J$12)-$P$8/(2*$G$35)*SIN($G$35*J$12))+$I$36*SIN($B$36*PI()*$E13)*(COS($G$36*J$12)-$P$8/(2*$G$36)*SIN($G$36*J$12))))</f>
        <v>0</v>
      </c>
      <c r="K13" s="177">
        <f t="shared" si="1"/>
        <v>0</v>
      </c>
      <c r="L13" s="177">
        <f t="shared" si="1"/>
        <v>0</v>
      </c>
      <c r="M13" s="177">
        <f t="shared" si="1"/>
        <v>0</v>
      </c>
      <c r="N13" s="178">
        <f t="shared" si="1"/>
        <v>0</v>
      </c>
      <c r="O13" s="177">
        <f t="shared" si="1"/>
        <v>0</v>
      </c>
      <c r="P13" s="177">
        <f t="shared" si="1"/>
        <v>0</v>
      </c>
      <c r="Q13" s="177">
        <f t="shared" si="1"/>
        <v>0</v>
      </c>
      <c r="R13" s="177">
        <f t="shared" si="1"/>
        <v>0</v>
      </c>
      <c r="S13" s="177">
        <f t="shared" si="1"/>
        <v>0</v>
      </c>
      <c r="T13" s="177">
        <f t="shared" si="1"/>
        <v>0</v>
      </c>
      <c r="U13" s="177">
        <f t="shared" si="1"/>
        <v>0</v>
      </c>
      <c r="V13" s="177">
        <f t="shared" si="1"/>
        <v>0</v>
      </c>
      <c r="W13" s="177">
        <f t="shared" si="1"/>
        <v>0</v>
      </c>
      <c r="X13" s="177">
        <f t="shared" si="1"/>
        <v>0</v>
      </c>
      <c r="Y13" s="177">
        <f t="shared" si="1"/>
        <v>0</v>
      </c>
      <c r="Z13" s="177">
        <f t="shared" si="1"/>
        <v>0</v>
      </c>
      <c r="AA13" s="177">
        <f t="shared" si="1"/>
        <v>0</v>
      </c>
      <c r="AB13" s="177">
        <f t="shared" si="1"/>
        <v>0</v>
      </c>
      <c r="AC13" s="177">
        <f t="shared" si="1"/>
        <v>0</v>
      </c>
      <c r="AD13" s="177">
        <f t="shared" si="1"/>
        <v>0</v>
      </c>
      <c r="AE13" s="177">
        <f t="shared" si="1"/>
        <v>0</v>
      </c>
      <c r="AF13" s="177">
        <f t="shared" si="1"/>
        <v>0</v>
      </c>
      <c r="AG13" s="177">
        <f t="shared" si="1"/>
        <v>0</v>
      </c>
      <c r="AH13" s="177">
        <f t="shared" si="1"/>
        <v>0</v>
      </c>
      <c r="AI13" s="177">
        <f t="shared" si="1"/>
        <v>0</v>
      </c>
      <c r="AJ13" s="177">
        <f t="shared" si="1"/>
        <v>0</v>
      </c>
      <c r="AK13" s="177">
        <f t="shared" si="1"/>
        <v>0</v>
      </c>
      <c r="AL13" s="177">
        <f t="shared" si="1"/>
        <v>0</v>
      </c>
      <c r="AM13" s="177">
        <f t="shared" si="1"/>
        <v>0</v>
      </c>
      <c r="AN13" s="87">
        <f>I13</f>
        <v>0.99999999960228725</v>
      </c>
      <c r="AO13" s="72"/>
      <c r="AP13" s="72"/>
    </row>
    <row r="14" spans="1:42" ht="15.75" x14ac:dyDescent="0.3">
      <c r="A14" s="72"/>
      <c r="B14" s="114">
        <v>2</v>
      </c>
      <c r="C14" s="108">
        <f>(B14-1)*$D$8/24</f>
        <v>4.1666666666666664E-2</v>
      </c>
      <c r="D14" s="164">
        <v>1.3052619232387544E-4</v>
      </c>
      <c r="E14" s="109">
        <f t="shared" ref="E14:E37" si="2">$C14/$D$8</f>
        <v>4.1666666666666664E-2</v>
      </c>
      <c r="F14" s="108">
        <f t="shared" ref="F14:F37" si="3">$D14/$G$8</f>
        <v>0.13052619232387544</v>
      </c>
      <c r="G14" s="198">
        <f t="shared" ref="G14:G36" si="4">((ABS($P$8^2-($B14*PI())^2/$O$8))^0.5)</f>
        <v>2529.1637506412767</v>
      </c>
      <c r="H14" s="75" t="s">
        <v>35</v>
      </c>
      <c r="I14" s="112">
        <f>1/12*($F$13*SIN($B14*PI()*$E$13)+$F$14*SIN($B14*PI()*$E$14)+$F$15*SIN($B14*PI()*$E$15)+$F$16*SIN($B14*PI()*$E$16)+$F$17*SIN($B14*PI()*$E$17)+$F$18*SIN($B14*PI()*$E$18)+$F$19*SIN($B14*PI()*$E$19)+$F$20*SIN($B14*PI()*$E$20)+$F$21*SIN($B14*PI()*$E$21)+$F$22*SIN($B14*PI()*$E$22)+$F$23*SIN($B14*PI()*$E$23)+$F$24*SIN($B14*PI()*$E$24)+$F$25*SIN($B14*PI()*$E$25)+$F$26*SIN($B14*PI()*$E$26)+$F$27*SIN($B14*PI()*$E$27)+$F$28*SIN($B14*PI()*$E$28)+$F$29*SIN($B14*PI()*$E$29)+$F$30*SIN($B14*PI()*$E$30)+$F$31*SIN($B14*PI()*$E$31)+$F$32*SIN($B14*PI()*$E$32)+$F$33*SIN($B14*PI()*$E$33)+$F$34*SIN($B14*PI()*$E$34)+$F$35*SIN($B14*PI()*$E$35)+$F$36*SIN($B14*PI()*$E$36))</f>
        <v>1.0620882934705052E-9</v>
      </c>
      <c r="J14" s="176">
        <f t="shared" ref="J14:AM14" si="5">(2.71818^($P$8*J$12)*($I$13*SIN($B$13*PI()*$E14)*(COS($G$13*J$12)-$P$8/(2*$G$13)*SIN($G$13*J$12))+$I$14*SIN($B$14*PI()*$E14)*(COS($G$14*J$12)-$P$8/(2*$G$14)*SIN($G$14*J$12))+$I$15*SIN($B$15*PI()*$E14)*(COS($G$15*J$12)-$P$8/(2*$G$15)*SIN($G$15*J$12))+$I$16*SIN($B$16*PI()*$E14)*(COS($G$16*J$12)-$P$8/(2*$G$16)*SIN($G$16*J$12))+$I$17*SIN($B$17*PI()*$E14)*(COS($G$17*J$12)-$P$8/(2*$G$17)*SIN($G$17*J$12))+$I$18*SIN($B$18*PI()*$E14)*(COS($G$18*J$12)-$P$8/(2*$G$18)*SIN($G$18*J$12))+$I$19*SIN($B$19*PI()*$E14)*(COS($G$19*J$12)-$P$8/(2*$G$19)*SIN($G$19*J$12))+$I$20*SIN($B$20*PI()*$E14)*(COS($G$20*J$12)-$P$8/(2*$G$20)*SIN($G$20*J$12))+$I$21*SIN($B$21*PI()*$E14)*(COS($G$21*J$12)-$P$8/(2*$G$21)*SIN($G$21*J$12))+$I$22*SIN($B$22*PI()*$E14)*(COS($G$22*J$12)-$P$8/(2*$G$22)*SIN($G23*J$12))+$I$23*SIN($B$23*PI()*$E14)*(COS($G$23*J$12)-$P$8/(2*$G$23)*SIN($G$23*J$12))+$I$24*SIN($B$24*PI()*$E14)*(COS($G$24*J$12)-$P$8/(2*$G$24)*SIN($G$24*J$12))+$I$25*SIN($B$25*PI()*$E14)*(COS($G$25*J$12)-$P$8/(2*$G$25)*SIN($G$25*J$12))+$I$26*SIN($B$26*PI()*$E14)*(COS($G$26*J$12)-$P$8/(2*$G$26)*SIN($G$26*J$12))+$I$27*SIN($B$27*PI()*$E14)*(COS($G$27*J$12)-$P$8/(2*$G$27)*SIN($G$27*J$12))+$I$28*SIN($B$28*PI()*$E14)*(COS($G$28*J$12)-$P$8/(2*$G$28)*SIN($G$28*J$12))+$I$29*SIN($B$29*PI()*$E14)*(COS($G$29*J$12)-$P$8/(2*$G$29)*SIN($G$29*J$12))+$I$30*SIN($B$30*PI()*$E14)*(COS($G$30*J$12)-$P$8/(2*$G$30)*SIN($G$30*J$12))+$I$31*SIN($B$31*PI()*$E14)*(COS($G$31*J$12)-$P$8/(2*$G$31)*SIN($G$31*J$12))+$I$32*SIN($B$32*PI()*$E14)*(COS($G$32*J$12)-$P$8/(2*$G$32)*SIN($G$32*J$12))+$I$33*SIN($B$33*PI()*$E14)*(COS($G$33*J$12)-$P$8/(2*$G$33)*SIN($G$33*J$12))+$I$34*SIN($B$34*PI()*$E14)*(COS($G$34*J$12)-$P$8/(2*$G$34)*SIN($G$34*J$12))+$I$35*SIN($B$35*PI()*$E14)*(COS($G$35*J$12)-$P$8/(2*$G$35)*SIN($G$35*J$12))+$I$36*SIN($B$36*PI()*$E14)*(COS($G$36*J$12)-$P$8/(2*$G$36)*SIN($G$36*J$12))))</f>
        <v>0.13052619232387561</v>
      </c>
      <c r="K14" s="177">
        <f t="shared" si="5"/>
        <v>9.057392273717349E-2</v>
      </c>
      <c r="L14" s="177">
        <f t="shared" si="5"/>
        <v>3.7895448918601302E-3</v>
      </c>
      <c r="M14" s="177">
        <f t="shared" si="5"/>
        <v>-7.6786369396939114E-2</v>
      </c>
      <c r="N14" s="178">
        <f t="shared" si="5"/>
        <v>-0.10667625781990885</v>
      </c>
      <c r="O14" s="177">
        <f t="shared" si="5"/>
        <v>-7.4024126259092923E-2</v>
      </c>
      <c r="P14" s="177">
        <f t="shared" si="5"/>
        <v>-3.097114072858613E-3</v>
      </c>
      <c r="Q14" s="177">
        <f t="shared" si="5"/>
        <v>6.2755854035161832E-2</v>
      </c>
      <c r="R14" s="177">
        <f t="shared" si="5"/>
        <v>8.7184221141605081E-2</v>
      </c>
      <c r="S14" s="177">
        <f t="shared" si="5"/>
        <v>6.0498331934983267E-2</v>
      </c>
      <c r="T14" s="177">
        <f t="shared" si="5"/>
        <v>2.5312047627679551E-3</v>
      </c>
      <c r="U14" s="177">
        <f t="shared" si="5"/>
        <v>-5.1289014802539883E-2</v>
      </c>
      <c r="V14" s="177">
        <f t="shared" si="5"/>
        <v>-7.1253794268462289E-2</v>
      </c>
      <c r="W14" s="177">
        <f t="shared" si="5"/>
        <v>-4.9443990348796214E-2</v>
      </c>
      <c r="X14" s="177">
        <f t="shared" si="5"/>
        <v>-2.0686995709929762E-3</v>
      </c>
      <c r="Y14" s="177">
        <f t="shared" si="5"/>
        <v>4.1917412580813766E-2</v>
      </c>
      <c r="Z14" s="177">
        <f t="shared" si="5"/>
        <v>5.8234200207163529E-2</v>
      </c>
      <c r="AA14" s="177">
        <f t="shared" si="5"/>
        <v>4.0409513647050373E-2</v>
      </c>
      <c r="AB14" s="177">
        <f t="shared" si="5"/>
        <v>1.6907036949974864E-3</v>
      </c>
      <c r="AC14" s="177">
        <f t="shared" si="5"/>
        <v>-3.4258203116998891E-2</v>
      </c>
      <c r="AD14" s="177">
        <f t="shared" si="5"/>
        <v>-4.7593563015680518E-2</v>
      </c>
      <c r="AE14" s="177">
        <f t="shared" si="5"/>
        <v>-3.302582962004575E-2</v>
      </c>
      <c r="AF14" s="177">
        <f t="shared" si="5"/>
        <v>-1.3817760064212632E-3</v>
      </c>
      <c r="AG14" s="177">
        <f t="shared" si="5"/>
        <v>2.7998495191946585E-2</v>
      </c>
      <c r="AH14" s="177">
        <f t="shared" si="5"/>
        <v>3.8897199852935591E-2</v>
      </c>
      <c r="AI14" s="177">
        <f t="shared" si="5"/>
        <v>2.6991302751052455E-2</v>
      </c>
      <c r="AJ14" s="177">
        <f t="shared" si="5"/>
        <v>1.1292958303093881E-3</v>
      </c>
      <c r="AK14" s="177">
        <f t="shared" si="5"/>
        <v>-2.2882570182456111E-2</v>
      </c>
      <c r="AL14" s="177">
        <f t="shared" si="5"/>
        <v>-3.1789847323587833E-2</v>
      </c>
      <c r="AM14" s="177">
        <f t="shared" si="5"/>
        <v>-2.2059413376524464E-2</v>
      </c>
      <c r="AN14" s="87">
        <f t="shared" ref="AN14:AN36" si="6">I14</f>
        <v>1.0620882934705052E-9</v>
      </c>
      <c r="AO14" s="72"/>
      <c r="AP14" s="72"/>
    </row>
    <row r="15" spans="1:42" ht="15.75" x14ac:dyDescent="0.3">
      <c r="A15" s="72"/>
      <c r="B15" s="114">
        <v>3</v>
      </c>
      <c r="C15" s="108">
        <f t="shared" ref="C15:C36" si="7">(B15-1)*$D$8/24</f>
        <v>8.3333333333333329E-2</v>
      </c>
      <c r="D15" s="164">
        <v>2.5881904530482383E-4</v>
      </c>
      <c r="E15" s="109">
        <f t="shared" si="2"/>
        <v>8.3333333333333329E-2</v>
      </c>
      <c r="F15" s="108">
        <f t="shared" si="3"/>
        <v>0.2588190453048238</v>
      </c>
      <c r="G15" s="198">
        <f t="shared" si="4"/>
        <v>3794.8289808251161</v>
      </c>
      <c r="H15" s="75" t="s">
        <v>36</v>
      </c>
      <c r="I15" s="112">
        <f t="shared" ref="I15:I36" si="8">1/12*($F$13*SIN($B15*PI()*$E$13)+$F$14*SIN($B15*PI()*$E$14)+$F$15*SIN($B15*PI()*$E$15)+$F$16*SIN($B15*PI()*$E$16)+$F$17*SIN($B15*PI()*$E$17)+$F$18*SIN($B15*PI()*$E$18)+$F$19*SIN($B15*PI()*$E$19)+$F$20*SIN($B15*PI()*$E$20)+$F$21*SIN($B15*PI()*$E$21)+$F$22*SIN($B15*PI()*$E$22)+$F$23*SIN($B15*PI()*$E$23)+$F$24*SIN($B15*PI()*$E$24)+$F$25*SIN($B15*PI()*$E$25)+$F$26*SIN($B15*PI()*$E$26)+$F$27*SIN($B15*PI()*$E$27)+$F$28*SIN($B15*PI()*$E$28)+$F$29*SIN($B15*PI()*$E$29)+$F$30*SIN($B15*PI()*$E$30)+$F$31*SIN($B15*PI()*$E$31)+$F$32*SIN($B15*PI()*$E$32)+$F$33*SIN($B15*PI()*$E$33)+$F$34*SIN($B15*PI()*$E$34)+$F$35*SIN($B15*PI()*$E$35)+$F$36*SIN($B15*PI()*$E$36))</f>
        <v>-5.9312249556242591E-10</v>
      </c>
      <c r="J15" s="176">
        <f t="shared" ref="J15:AM15" si="9">(2.71818^($P$8*J$12)*($I$13*SIN($B$13*PI()*$E15)*(COS($G$13*J$12)-$P$8/(2*$G$13)*SIN($G$13*J$12))+$I$14*SIN($B$14*PI()*$E15)*(COS($G$14*J$12)-$P$8/(2*$G$14)*SIN($G$14*J$12))+$I$15*SIN($B$15*PI()*$E15)*(COS($G$15*J$12)-$P$8/(2*$G$15)*SIN($G$15*J$12))+$I$16*SIN($B$16*PI()*$E15)*(COS($G$16*J$12)-$P$8/(2*$G$16)*SIN($G$16*J$12))+$I$17*SIN($B$17*PI()*$E15)*(COS($G$17*J$12)-$P$8/(2*$G$17)*SIN($G$17*J$12))+$I$18*SIN($B$18*PI()*$E15)*(COS($G$18*J$12)-$P$8/(2*$G$18)*SIN($G$18*J$12))+$I$19*SIN($B$19*PI()*$E15)*(COS($G$19*J$12)-$P$8/(2*$G$19)*SIN($G$19*J$12))+$I$20*SIN($B$20*PI()*$E15)*(COS($G$20*J$12)-$P$8/(2*$G$20)*SIN($G$20*J$12))+$I$21*SIN($B$21*PI()*$E15)*(COS($G$21*J$12)-$P$8/(2*$G$21)*SIN($G$21*J$12))+$I$22*SIN($B$22*PI()*$E15)*(COS($G$22*J$12)-$P$8/(2*$G$22)*SIN($G24*J$12))+$I$23*SIN($B$23*PI()*$E15)*(COS($G$23*J$12)-$P$8/(2*$G$23)*SIN($G$23*J$12))+$I$24*SIN($B$24*PI()*$E15)*(COS($G$24*J$12)-$P$8/(2*$G$24)*SIN($G$24*J$12))+$I$25*SIN($B$25*PI()*$E15)*(COS($G$25*J$12)-$P$8/(2*$G$25)*SIN($G$25*J$12))+$I$26*SIN($B$26*PI()*$E15)*(COS($G$26*J$12)-$P$8/(2*$G$26)*SIN($G$26*J$12))+$I$27*SIN($B$27*PI()*$E15)*(COS($G$27*J$12)-$P$8/(2*$G$27)*SIN($G$27*J$12))+$I$28*SIN($B$28*PI()*$E15)*(COS($G$28*J$12)-$P$8/(2*$G$28)*SIN($G$28*J$12))+$I$29*SIN($B$29*PI()*$E15)*(COS($G$29*J$12)-$P$8/(2*$G$29)*SIN($G$29*J$12))+$I$30*SIN($B$30*PI()*$E15)*(COS($G$30*J$12)-$P$8/(2*$G$30)*SIN($G$30*J$12))+$I$31*SIN($B$31*PI()*$E15)*(COS($G$31*J$12)-$P$8/(2*$G$31)*SIN($G$31*J$12))+$I$32*SIN($B$32*PI()*$E15)*(COS($G$32*J$12)-$P$8/(2*$G$32)*SIN($G$32*J$12))+$I$33*SIN($B$33*PI()*$E15)*(COS($G$33*J$12)-$P$8/(2*$G$33)*SIN($G$33*J$12))+$I$34*SIN($B$34*PI()*$E15)*(COS($G$34*J$12)-$P$8/(2*$G$34)*SIN($G$34*J$12))+$I$35*SIN($B$35*PI()*$E15)*(COS($G$35*J$12)-$P$8/(2*$G$35)*SIN($G$35*J$12))+$I$36*SIN($B$36*PI()*$E15)*(COS($G$36*J$12)-$P$8/(2*$G$36)*SIN($G$36*J$12))))</f>
        <v>0.25881904530482369</v>
      </c>
      <c r="K15" s="177">
        <f t="shared" si="9"/>
        <v>0.17959810054201958</v>
      </c>
      <c r="L15" s="177">
        <f t="shared" si="9"/>
        <v>7.5142496204824221E-3</v>
      </c>
      <c r="M15" s="177">
        <f t="shared" si="9"/>
        <v>-0.1522589027249589</v>
      </c>
      <c r="N15" s="178">
        <f t="shared" si="9"/>
        <v>-0.21152725733681105</v>
      </c>
      <c r="O15" s="177">
        <f t="shared" si="9"/>
        <v>-0.14678167918921917</v>
      </c>
      <c r="P15" s="177">
        <f t="shared" si="9"/>
        <v>-6.1412356655070471E-3</v>
      </c>
      <c r="Q15" s="177">
        <f t="shared" si="9"/>
        <v>0.12443793800694941</v>
      </c>
      <c r="R15" s="177">
        <f t="shared" si="9"/>
        <v>0.1728766960850556</v>
      </c>
      <c r="S15" s="177">
        <f t="shared" si="9"/>
        <v>0.11996152063555465</v>
      </c>
      <c r="T15" s="177">
        <f t="shared" si="9"/>
        <v>5.0190999102263266E-3</v>
      </c>
      <c r="U15" s="177">
        <f t="shared" si="9"/>
        <v>-0.10170046034543843</v>
      </c>
      <c r="V15" s="177">
        <f t="shared" si="9"/>
        <v>-0.14128841769107928</v>
      </c>
      <c r="W15" s="177">
        <f t="shared" si="9"/>
        <v>-9.8041980308569671E-2</v>
      </c>
      <c r="X15" s="177">
        <f t="shared" si="9"/>
        <v>-4.1020031187160378E-3</v>
      </c>
      <c r="Y15" s="177">
        <f t="shared" si="9"/>
        <v>8.3117606609659514E-2</v>
      </c>
      <c r="Z15" s="177">
        <f t="shared" si="9"/>
        <v>0.11547199710161117</v>
      </c>
      <c r="AA15" s="177">
        <f t="shared" si="9"/>
        <v>8.01276093107985E-2</v>
      </c>
      <c r="AB15" s="177">
        <f t="shared" si="9"/>
        <v>3.3524789807500887E-3</v>
      </c>
      <c r="AC15" s="177">
        <f t="shared" si="9"/>
        <v>-6.7930238884994165E-2</v>
      </c>
      <c r="AD15" s="177">
        <f t="shared" si="9"/>
        <v>-9.4372787812881859E-2</v>
      </c>
      <c r="AE15" s="177">
        <f t="shared" si="9"/>
        <v>-6.548657813395721E-2</v>
      </c>
      <c r="AF15" s="177">
        <f t="shared" si="9"/>
        <v>-2.7399094421092793E-3</v>
      </c>
      <c r="AG15" s="177">
        <f t="shared" si="9"/>
        <v>5.5517928367877424E-2</v>
      </c>
      <c r="AH15" s="177">
        <f t="shared" si="9"/>
        <v>7.7128857830973035E-2</v>
      </c>
      <c r="AI15" s="177">
        <f t="shared" si="9"/>
        <v>5.352077682783541E-2</v>
      </c>
      <c r="AJ15" s="177">
        <f t="shared" si="9"/>
        <v>2.2392690955365148E-3</v>
      </c>
      <c r="AK15" s="177">
        <f t="shared" si="9"/>
        <v>-4.5373613249049635E-2</v>
      </c>
      <c r="AL15" s="177">
        <f t="shared" si="9"/>
        <v>-6.3035762060383194E-2</v>
      </c>
      <c r="AM15" s="177">
        <f t="shared" si="9"/>
        <v>-4.3741384070517822E-2</v>
      </c>
      <c r="AN15" s="87">
        <f t="shared" si="6"/>
        <v>-5.9312249556242591E-10</v>
      </c>
      <c r="AO15" s="72"/>
      <c r="AP15" s="72"/>
    </row>
    <row r="16" spans="1:42" ht="15.75" x14ac:dyDescent="0.3">
      <c r="A16" s="72"/>
      <c r="B16" s="114">
        <v>4</v>
      </c>
      <c r="C16" s="108">
        <f t="shared" si="7"/>
        <v>0.125</v>
      </c>
      <c r="D16" s="164">
        <v>3.826834326553351E-4</v>
      </c>
      <c r="E16" s="109">
        <f t="shared" si="2"/>
        <v>0.125</v>
      </c>
      <c r="F16" s="108">
        <f t="shared" si="3"/>
        <v>0.38268343265533511</v>
      </c>
      <c r="G16" s="198">
        <f t="shared" si="4"/>
        <v>5060.2774426234246</v>
      </c>
      <c r="H16" s="75" t="s">
        <v>37</v>
      </c>
      <c r="I16" s="112">
        <f t="shared" si="8"/>
        <v>4.1747810763936855E-10</v>
      </c>
      <c r="J16" s="176">
        <f t="shared" ref="J16:AM16" si="10">(2.71818^($P$8*J$12)*($I$13*SIN($B$13*PI()*$E16)*(COS($G$13*J$12)-$P$8/(2*$G$13)*SIN($G$13*J$12))+$I$14*SIN($B$14*PI()*$E16)*(COS($G$14*J$12)-$P$8/(2*$G$14)*SIN($G$14*J$12))+$I$15*SIN($B$15*PI()*$E16)*(COS($G$15*J$12)-$P$8/(2*$G$15)*SIN($G$15*J$12))+$I$16*SIN($B$16*PI()*$E16)*(COS($G$16*J$12)-$P$8/(2*$G$16)*SIN($G$16*J$12))+$I$17*SIN($B$17*PI()*$E16)*(COS($G$17*J$12)-$P$8/(2*$G$17)*SIN($G$17*J$12))+$I$18*SIN($B$18*PI()*$E16)*(COS($G$18*J$12)-$P$8/(2*$G$18)*SIN($G$18*J$12))+$I$19*SIN($B$19*PI()*$E16)*(COS($G$19*J$12)-$P$8/(2*$G$19)*SIN($G$19*J$12))+$I$20*SIN($B$20*PI()*$E16)*(COS($G$20*J$12)-$P$8/(2*$G$20)*SIN($G$20*J$12))+$I$21*SIN($B$21*PI()*$E16)*(COS($G$21*J$12)-$P$8/(2*$G$21)*SIN($G$21*J$12))+$I$22*SIN($B$22*PI()*$E16)*(COS($G$22*J$12)-$P$8/(2*$G$22)*SIN($G25*J$12))+$I$23*SIN($B$23*PI()*$E16)*(COS($G$23*J$12)-$P$8/(2*$G$23)*SIN($G$23*J$12))+$I$24*SIN($B$24*PI()*$E16)*(COS($G$24*J$12)-$P$8/(2*$G$24)*SIN($G$24*J$12))+$I$25*SIN($B$25*PI()*$E16)*(COS($G$25*J$12)-$P$8/(2*$G$25)*SIN($G$25*J$12))+$I$26*SIN($B$26*PI()*$E16)*(COS($G$26*J$12)-$P$8/(2*$G$26)*SIN($G$26*J$12))+$I$27*SIN($B$27*PI()*$E16)*(COS($G$27*J$12)-$P$8/(2*$G$27)*SIN($G$27*J$12))+$I$28*SIN($B$28*PI()*$E16)*(COS($G$28*J$12)-$P$8/(2*$G$28)*SIN($G$28*J$12))+$I$29*SIN($B$29*PI()*$E16)*(COS($G$29*J$12)-$P$8/(2*$G$29)*SIN($G$29*J$12))+$I$30*SIN($B$30*PI()*$E16)*(COS($G$30*J$12)-$P$8/(2*$G$30)*SIN($G$30*J$12))+$I$31*SIN($B$31*PI()*$E16)*(COS($G$31*J$12)-$P$8/(2*$G$31)*SIN($G$31*J$12))+$I$32*SIN($B$32*PI()*$E16)*(COS($G$32*J$12)-$P$8/(2*$G$32)*SIN($G$32*J$12))+$I$33*SIN($B$33*PI()*$E16)*(COS($G$33*J$12)-$P$8/(2*$G$33)*SIN($G$33*J$12))+$I$34*SIN($B$34*PI()*$E16)*(COS($G$34*J$12)-$P$8/(2*$G$34)*SIN($G$34*J$12))+$I$35*SIN($B$35*PI()*$E16)*(COS($G$35*J$12)-$P$8/(2*$G$35)*SIN($G$35*J$12))+$I$36*SIN($B$36*PI()*$E16)*(COS($G$36*J$12)-$P$8/(2*$G$36)*SIN($G$36*J$12))))</f>
        <v>0.38268343265533528</v>
      </c>
      <c r="K16" s="177">
        <f t="shared" si="10"/>
        <v>0.26554930504852392</v>
      </c>
      <c r="L16" s="177">
        <f t="shared" si="10"/>
        <v>1.1110383454127532E-2</v>
      </c>
      <c r="M16" s="177">
        <f t="shared" si="10"/>
        <v>-0.2251262440047557</v>
      </c>
      <c r="N16" s="178">
        <f t="shared" si="10"/>
        <v>-0.31275896683292881</v>
      </c>
      <c r="O16" s="177">
        <f t="shared" si="10"/>
        <v>-0.21702775689476519</v>
      </c>
      <c r="P16" s="177">
        <f t="shared" si="10"/>
        <v>-9.080279013234523E-3</v>
      </c>
      <c r="Q16" s="177">
        <f t="shared" si="10"/>
        <v>0.18399085435460041</v>
      </c>
      <c r="R16" s="177">
        <f t="shared" si="10"/>
        <v>0.2556112028232792</v>
      </c>
      <c r="S16" s="177">
        <f t="shared" si="10"/>
        <v>0.17737213445592798</v>
      </c>
      <c r="T16" s="177">
        <f t="shared" si="10"/>
        <v>7.4211168669160044E-3</v>
      </c>
      <c r="U16" s="177">
        <f t="shared" si="10"/>
        <v>-0.15037178280170424</v>
      </c>
      <c r="V16" s="177">
        <f t="shared" si="10"/>
        <v>-0.20890555713713832</v>
      </c>
      <c r="W16" s="177">
        <f t="shared" si="10"/>
        <v>-0.1449624448094512</v>
      </c>
      <c r="X16" s="177">
        <f t="shared" si="10"/>
        <v>-6.0651202563534786E-3</v>
      </c>
      <c r="Y16" s="177">
        <f t="shared" si="10"/>
        <v>0.12289563534203311</v>
      </c>
      <c r="Z16" s="177">
        <f t="shared" si="10"/>
        <v>0.17073403610759677</v>
      </c>
      <c r="AA16" s="177">
        <f t="shared" si="10"/>
        <v>0.11847469936211878</v>
      </c>
      <c r="AB16" s="177">
        <f t="shared" si="10"/>
        <v>4.9568924222517501E-3</v>
      </c>
      <c r="AC16" s="177">
        <f t="shared" si="10"/>
        <v>-0.1004399694177123</v>
      </c>
      <c r="AD16" s="177">
        <f t="shared" si="10"/>
        <v>-0.13953726809118669</v>
      </c>
      <c r="AE16" s="177">
        <f t="shared" si="10"/>
        <v>-9.6826833146631264E-2</v>
      </c>
      <c r="AF16" s="177">
        <f t="shared" si="10"/>
        <v>-4.0511622682857058E-3</v>
      </c>
      <c r="AG16" s="177">
        <f t="shared" si="10"/>
        <v>8.2087434395041167E-2</v>
      </c>
      <c r="AH16" s="177">
        <f t="shared" si="10"/>
        <v>0.1140408196652468</v>
      </c>
      <c r="AI16" s="177">
        <f t="shared" si="10"/>
        <v>7.9134495573360927E-2</v>
      </c>
      <c r="AJ16" s="177">
        <f t="shared" si="10"/>
        <v>3.310927846327734E-3</v>
      </c>
      <c r="AK16" s="177">
        <f t="shared" si="10"/>
        <v>-6.7088301200489558E-2</v>
      </c>
      <c r="AL16" s="177">
        <f t="shared" si="10"/>
        <v>-9.3203117490996648E-2</v>
      </c>
      <c r="AM16" s="177">
        <f t="shared" si="10"/>
        <v>-6.4674927561285012E-2</v>
      </c>
      <c r="AN16" s="87">
        <f t="shared" si="6"/>
        <v>4.1747810763936855E-10</v>
      </c>
      <c r="AO16" s="72"/>
      <c r="AP16" s="72"/>
    </row>
    <row r="17" spans="1:42" s="30" customFormat="1" ht="15.75" x14ac:dyDescent="0.3">
      <c r="A17" s="115"/>
      <c r="B17" s="107">
        <v>5</v>
      </c>
      <c r="C17" s="108">
        <f t="shared" si="7"/>
        <v>0.16666666666666666</v>
      </c>
      <c r="D17" s="164">
        <v>5.0000000036275985E-4</v>
      </c>
      <c r="E17" s="109">
        <f t="shared" si="2"/>
        <v>0.16666666666666666</v>
      </c>
      <c r="F17" s="108">
        <f t="shared" si="3"/>
        <v>0.50000000036275982</v>
      </c>
      <c r="G17" s="198">
        <f t="shared" si="4"/>
        <v>6325.6392313660817</v>
      </c>
      <c r="H17" s="107" t="s">
        <v>38</v>
      </c>
      <c r="I17" s="112">
        <f t="shared" si="8"/>
        <v>-3.2181774953232711E-10</v>
      </c>
      <c r="J17" s="176">
        <f t="shared" ref="J17:AM17" si="11">(2.71818^($P$8*J$12)*($I$13*SIN($B$13*PI()*$E17)*(COS($G$13*J$12)-$P$8/(2*$G$13)*SIN($G$13*J$12))+$I$14*SIN($B$14*PI()*$E17)*(COS($G$14*J$12)-$P$8/(2*$G$14)*SIN($G$14*J$12))+$I$15*SIN($B$15*PI()*$E17)*(COS($G$15*J$12)-$P$8/(2*$G$15)*SIN($G$15*J$12))+$I$16*SIN($B$16*PI()*$E17)*(COS($G$16*J$12)-$P$8/(2*$G$16)*SIN($G$16*J$12))+$I$17*SIN($B$17*PI()*$E17)*(COS($G$17*J$12)-$P$8/(2*$G$17)*SIN($G$17*J$12))+$I$18*SIN($B$18*PI()*$E17)*(COS($G$18*J$12)-$P$8/(2*$G$18)*SIN($G$18*J$12))+$I$19*SIN($B$19*PI()*$E17)*(COS($G$19*J$12)-$P$8/(2*$G$19)*SIN($G$19*J$12))+$I$20*SIN($B$20*PI()*$E17)*(COS($G$20*J$12)-$P$8/(2*$G$20)*SIN($G$20*J$12))+$I$21*SIN($B$21*PI()*$E17)*(COS($G$21*J$12)-$P$8/(2*$G$21)*SIN($G$21*J$12))+$I$22*SIN($B$22*PI()*$E17)*(COS($G$22*J$12)-$P$8/(2*$G$22)*SIN($G26*J$12))+$I$23*SIN($B$23*PI()*$E17)*(COS($G$23*J$12)-$P$8/(2*$G$23)*SIN($G$23*J$12))+$I$24*SIN($B$24*PI()*$E17)*(COS($G$24*J$12)-$P$8/(2*$G$24)*SIN($G$24*J$12))+$I$25*SIN($B$25*PI()*$E17)*(COS($G$25*J$12)-$P$8/(2*$G$25)*SIN($G$25*J$12))+$I$26*SIN($B$26*PI()*$E17)*(COS($G$26*J$12)-$P$8/(2*$G$26)*SIN($G$26*J$12))+$I$27*SIN($B$27*PI()*$E17)*(COS($G$27*J$12)-$P$8/(2*$G$27)*SIN($G$27*J$12))+$I$28*SIN($B$28*PI()*$E17)*(COS($G$28*J$12)-$P$8/(2*$G$28)*SIN($G$28*J$12))+$I$29*SIN($B$29*PI()*$E17)*(COS($G$29*J$12)-$P$8/(2*$G$29)*SIN($G$29*J$12))+$I$30*SIN($B$30*PI()*$E17)*(COS($G$30*J$12)-$P$8/(2*$G$30)*SIN($G$30*J$12))+$I$31*SIN($B$31*PI()*$E17)*(COS($G$31*J$12)-$P$8/(2*$G$31)*SIN($G$31*J$12))+$I$32*SIN($B$32*PI()*$E17)*(COS($G$32*J$12)-$P$8/(2*$G$32)*SIN($G$32*J$12))+$I$33*SIN($B$33*PI()*$E17)*(COS($G$33*J$12)-$P$8/(2*$G$33)*SIN($G$33*J$12))+$I$34*SIN($B$34*PI()*$E17)*(COS($G$34*J$12)-$P$8/(2*$G$34)*SIN($G$34*J$12))+$I$35*SIN($B$35*PI()*$E17)*(COS($G$35*J$12)-$P$8/(2*$G$35)*SIN($G$35*J$12))+$I$36*SIN($B$36*PI()*$E17)*(COS($G$36*J$12)-$P$8/(2*$G$36)*SIN($G$36*J$12))))</f>
        <v>0.50000000036275971</v>
      </c>
      <c r="K17" s="177">
        <f t="shared" si="11"/>
        <v>0.34695688731366409</v>
      </c>
      <c r="L17" s="177">
        <f t="shared" si="11"/>
        <v>1.4516415546346417E-2</v>
      </c>
      <c r="M17" s="177">
        <f t="shared" si="11"/>
        <v>-0.29414161283614149</v>
      </c>
      <c r="N17" s="178">
        <f t="shared" si="11"/>
        <v>-0.40863928368394969</v>
      </c>
      <c r="O17" s="177">
        <f t="shared" si="11"/>
        <v>-0.28356042948941967</v>
      </c>
      <c r="P17" s="177">
        <f t="shared" si="11"/>
        <v>-1.186395626860322E-2</v>
      </c>
      <c r="Q17" s="177">
        <f t="shared" si="11"/>
        <v>0.24039563616786377</v>
      </c>
      <c r="R17" s="177">
        <f t="shared" si="11"/>
        <v>0.33397213100539513</v>
      </c>
      <c r="S17" s="177">
        <f t="shared" si="11"/>
        <v>0.23174786187335419</v>
      </c>
      <c r="T17" s="177">
        <f t="shared" si="11"/>
        <v>9.6961564552955157E-3</v>
      </c>
      <c r="U17" s="177">
        <f t="shared" si="11"/>
        <v>-0.1964702023832231</v>
      </c>
      <c r="V17" s="177">
        <f t="shared" si="11"/>
        <v>-0.27294826456995019</v>
      </c>
      <c r="W17" s="177">
        <f t="shared" si="11"/>
        <v>-0.18940256166447217</v>
      </c>
      <c r="X17" s="177">
        <f t="shared" si="11"/>
        <v>-7.9244615033168975E-3</v>
      </c>
      <c r="Y17" s="177">
        <f t="shared" si="11"/>
        <v>0.16057088567772301</v>
      </c>
      <c r="Z17" s="177">
        <f t="shared" si="11"/>
        <v>0.22307476841469234</v>
      </c>
      <c r="AA17" s="177">
        <f t="shared" si="11"/>
        <v>0.15479465445603172</v>
      </c>
      <c r="AB17" s="177">
        <f t="shared" si="11"/>
        <v>6.4764920586087571E-3</v>
      </c>
      <c r="AC17" s="177">
        <f t="shared" si="11"/>
        <v>-0.13123114425207799</v>
      </c>
      <c r="AD17" s="177">
        <f t="shared" si="11"/>
        <v>-0.18231422701207869</v>
      </c>
      <c r="AE17" s="177">
        <f t="shared" si="11"/>
        <v>-0.12651035417738821</v>
      </c>
      <c r="AF17" s="177">
        <f t="shared" si="11"/>
        <v>-5.2930985833572084E-3</v>
      </c>
      <c r="AG17" s="177">
        <f t="shared" si="11"/>
        <v>0.10725240165889967</v>
      </c>
      <c r="AH17" s="177">
        <f t="shared" si="11"/>
        <v>0.14900151145383361</v>
      </c>
      <c r="AI17" s="177">
        <f t="shared" si="11"/>
        <v>0.10339420115665356</v>
      </c>
      <c r="AJ17" s="177">
        <f t="shared" si="11"/>
        <v>4.32593570232628E-3</v>
      </c>
      <c r="AK17" s="177">
        <f t="shared" si="11"/>
        <v>-8.7655089742845929E-2</v>
      </c>
      <c r="AL17" s="177">
        <f t="shared" si="11"/>
        <v>-0.12177574172649576</v>
      </c>
      <c r="AM17" s="177">
        <f t="shared" si="11"/>
        <v>-8.4501865094054635E-2</v>
      </c>
      <c r="AN17" s="87">
        <f t="shared" si="6"/>
        <v>-3.2181774953232711E-10</v>
      </c>
      <c r="AO17" s="115"/>
      <c r="AP17" s="115"/>
    </row>
    <row r="18" spans="1:42" ht="15.75" x14ac:dyDescent="0.3">
      <c r="A18" s="72"/>
      <c r="B18" s="114">
        <v>6</v>
      </c>
      <c r="C18" s="108">
        <f t="shared" si="7"/>
        <v>0.20833333333333334</v>
      </c>
      <c r="D18" s="164">
        <v>6.0876142942411951E-4</v>
      </c>
      <c r="E18" s="109">
        <f t="shared" si="2"/>
        <v>0.20833333333333334</v>
      </c>
      <c r="F18" s="108">
        <f t="shared" si="3"/>
        <v>0.60876142942411948</v>
      </c>
      <c r="G18" s="198">
        <f t="shared" si="4"/>
        <v>7590.9576906298735</v>
      </c>
      <c r="H18" s="75" t="s">
        <v>39</v>
      </c>
      <c r="I18" s="112">
        <f t="shared" si="8"/>
        <v>2.604226811050066E-10</v>
      </c>
      <c r="J18" s="176">
        <f t="shared" ref="J18:AM18" si="12">(2.71818^($P$8*J$12)*($I$13*SIN($B$13*PI()*$E18)*(COS($G$13*J$12)-$P$8/(2*$G$13)*SIN($G$13*J$12))+$I$14*SIN($B$14*PI()*$E18)*(COS($G$14*J$12)-$P$8/(2*$G$14)*SIN($G$14*J$12))+$I$15*SIN($B$15*PI()*$E18)*(COS($G$15*J$12)-$P$8/(2*$G$15)*SIN($G$15*J$12))+$I$16*SIN($B$16*PI()*$E18)*(COS($G$16*J$12)-$P$8/(2*$G$16)*SIN($G$16*J$12))+$I$17*SIN($B$17*PI()*$E18)*(COS($G$17*J$12)-$P$8/(2*$G$17)*SIN($G$17*J$12))+$I$18*SIN($B$18*PI()*$E18)*(COS($G$18*J$12)-$P$8/(2*$G$18)*SIN($G$18*J$12))+$I$19*SIN($B$19*PI()*$E18)*(COS($G$19*J$12)-$P$8/(2*$G$19)*SIN($G$19*J$12))+$I$20*SIN($B$20*PI()*$E18)*(COS($G$20*J$12)-$P$8/(2*$G$20)*SIN($G$20*J$12))+$I$21*SIN($B$21*PI()*$E18)*(COS($G$21*J$12)-$P$8/(2*$G$21)*SIN($G$21*J$12))+$I$22*SIN($B$22*PI()*$E18)*(COS($G$22*J$12)-$P$8/(2*$G$22)*SIN($G27*J$12))+$I$23*SIN($B$23*PI()*$E18)*(COS($G$23*J$12)-$P$8/(2*$G$23)*SIN($G$23*J$12))+$I$24*SIN($B$24*PI()*$E18)*(COS($G$24*J$12)-$P$8/(2*$G$24)*SIN($G$24*J$12))+$I$25*SIN($B$25*PI()*$E18)*(COS($G$25*J$12)-$P$8/(2*$G$25)*SIN($G$25*J$12))+$I$26*SIN($B$26*PI()*$E18)*(COS($G$26*J$12)-$P$8/(2*$G$26)*SIN($G$26*J$12))+$I$27*SIN($B$27*PI()*$E18)*(COS($G$27*J$12)-$P$8/(2*$G$27)*SIN($G$27*J$12))+$I$28*SIN($B$28*PI()*$E18)*(COS($G$28*J$12)-$P$8/(2*$G$28)*SIN($G$28*J$12))+$I$29*SIN($B$29*PI()*$E18)*(COS($G$29*J$12)-$P$8/(2*$G$29)*SIN($G$29*J$12))+$I$30*SIN($B$30*PI()*$E18)*(COS($G$30*J$12)-$P$8/(2*$G$30)*SIN($G$30*J$12))+$I$31*SIN($B$31*PI()*$E18)*(COS($G$31*J$12)-$P$8/(2*$G$31)*SIN($G$31*J$12))+$I$32*SIN($B$32*PI()*$E18)*(COS($G$32*J$12)-$P$8/(2*$G$32)*SIN($G$32*J$12))+$I$33*SIN($B$33*PI()*$E18)*(COS($G$33*J$12)-$P$8/(2*$G$33)*SIN($G$33*J$12))+$I$34*SIN($B$34*PI()*$E18)*(COS($G$34*J$12)-$P$8/(2*$G$34)*SIN($G$34*J$12))+$I$35*SIN($B$35*PI()*$E18)*(COS($G$35*J$12)-$P$8/(2*$G$35)*SIN($G$35*J$12))+$I$36*SIN($B$36*PI()*$E18)*(COS($G$36*J$12)-$P$8/(2*$G$36)*SIN($G$36*J$12))))</f>
        <v>0.60876142942411859</v>
      </c>
      <c r="K18" s="177">
        <f t="shared" si="12"/>
        <v>0.42242794103171089</v>
      </c>
      <c r="L18" s="177">
        <f t="shared" si="12"/>
        <v>1.7674067743710706E-2</v>
      </c>
      <c r="M18" s="177">
        <f t="shared" si="12"/>
        <v>-0.35812413708424451</v>
      </c>
      <c r="N18" s="178">
        <f t="shared" si="12"/>
        <v>-0.49752766908406515</v>
      </c>
      <c r="O18" s="177">
        <f t="shared" si="12"/>
        <v>-0.34524130454653146</v>
      </c>
      <c r="P18" s="177">
        <f t="shared" si="12"/>
        <v>-1.4444637943846943E-2</v>
      </c>
      <c r="Q18" s="177">
        <f t="shared" si="12"/>
        <v>0.29268718198994836</v>
      </c>
      <c r="R18" s="177">
        <f t="shared" si="12"/>
        <v>0.40661870342233702</v>
      </c>
      <c r="S18" s="177">
        <f t="shared" si="12"/>
        <v>0.28215831911487943</v>
      </c>
      <c r="T18" s="177">
        <f t="shared" si="12"/>
        <v>1.1805292120082618E-2</v>
      </c>
      <c r="U18" s="177">
        <f t="shared" si="12"/>
        <v>-0.2392069622492965</v>
      </c>
      <c r="V18" s="177">
        <f t="shared" si="12"/>
        <v>-0.33232075151493889</v>
      </c>
      <c r="W18" s="177">
        <f t="shared" si="12"/>
        <v>-0.23060194822525507</v>
      </c>
      <c r="X18" s="177">
        <f t="shared" si="12"/>
        <v>-9.6482130187709857E-3</v>
      </c>
      <c r="Y18" s="177">
        <f t="shared" si="12"/>
        <v>0.19549872363650275</v>
      </c>
      <c r="Z18" s="177">
        <f t="shared" si="12"/>
        <v>0.27159862958014291</v>
      </c>
      <c r="AA18" s="177">
        <f t="shared" si="12"/>
        <v>0.18846603009089249</v>
      </c>
      <c r="AB18" s="177">
        <f t="shared" si="12"/>
        <v>7.8852771224115319E-3</v>
      </c>
      <c r="AC18" s="177">
        <f t="shared" si="12"/>
        <v>-0.15977691772485952</v>
      </c>
      <c r="AD18" s="177">
        <f t="shared" si="12"/>
        <v>-0.22197173896028469</v>
      </c>
      <c r="AE18" s="177">
        <f t="shared" si="12"/>
        <v>-0.15402924801701218</v>
      </c>
      <c r="AF18" s="177">
        <f t="shared" si="12"/>
        <v>-6.4444685160613187E-3</v>
      </c>
      <c r="AG18" s="177">
        <f t="shared" si="12"/>
        <v>0.13058225059138312</v>
      </c>
      <c r="AH18" s="177">
        <f t="shared" si="12"/>
        <v>0.18141274606639035</v>
      </c>
      <c r="AI18" s="177">
        <f t="shared" si="12"/>
        <v>0.12588480328928447</v>
      </c>
      <c r="AJ18" s="177">
        <f t="shared" si="12"/>
        <v>5.2669256011589087E-3</v>
      </c>
      <c r="AK18" s="177">
        <f t="shared" si="12"/>
        <v>-0.10672207529641423</v>
      </c>
      <c r="AL18" s="177">
        <f t="shared" si="12"/>
        <v>-0.14826474925934505</v>
      </c>
      <c r="AM18" s="177">
        <f t="shared" si="12"/>
        <v>-0.10288295231972534</v>
      </c>
      <c r="AN18" s="87">
        <f t="shared" si="6"/>
        <v>2.604226811050066E-10</v>
      </c>
      <c r="AO18" s="72"/>
      <c r="AP18" s="72"/>
    </row>
    <row r="19" spans="1:42" ht="15.75" x14ac:dyDescent="0.3">
      <c r="A19" s="72"/>
      <c r="B19" s="116">
        <v>7</v>
      </c>
      <c r="C19" s="108">
        <f t="shared" si="7"/>
        <v>0.25</v>
      </c>
      <c r="D19" s="164">
        <v>7.0710678163083589E-4</v>
      </c>
      <c r="E19" s="109">
        <f t="shared" si="2"/>
        <v>0.25</v>
      </c>
      <c r="F19" s="108">
        <f t="shared" si="3"/>
        <v>0.70710678163083585</v>
      </c>
      <c r="G19" s="198">
        <f t="shared" si="4"/>
        <v>8856.251392261227</v>
      </c>
      <c r="H19" s="75" t="s">
        <v>40</v>
      </c>
      <c r="I19" s="112">
        <f t="shared" si="8"/>
        <v>-2.1709792875449865E-10</v>
      </c>
      <c r="J19" s="176">
        <f t="shared" ref="J19:AM19" si="13">(2.71818^($P$8*J$12)*($I$13*SIN($B$13*PI()*$E19)*(COS($G$13*J$12)-$P$8/(2*$G$13)*SIN($G$13*J$12))+$I$14*SIN($B$14*PI()*$E19)*(COS($G$14*J$12)-$P$8/(2*$G$14)*SIN($G$14*J$12))+$I$15*SIN($B$15*PI()*$E19)*(COS($G$15*J$12)-$P$8/(2*$G$15)*SIN($G$15*J$12))+$I$16*SIN($B$16*PI()*$E19)*(COS($G$16*J$12)-$P$8/(2*$G$16)*SIN($G$16*J$12))+$I$17*SIN($B$17*PI()*$E19)*(COS($G$17*J$12)-$P$8/(2*$G$17)*SIN($G$17*J$12))+$I$18*SIN($B$18*PI()*$E19)*(COS($G$18*J$12)-$P$8/(2*$G$18)*SIN($G$18*J$12))+$I$19*SIN($B$19*PI()*$E19)*(COS($G$19*J$12)-$P$8/(2*$G$19)*SIN($G$19*J$12))+$I$20*SIN($B$20*PI()*$E19)*(COS($G$20*J$12)-$P$8/(2*$G$20)*SIN($G$20*J$12))+$I$21*SIN($B$21*PI()*$E19)*(COS($G$21*J$12)-$P$8/(2*$G$21)*SIN($G$21*J$12))+$I$22*SIN($B$22*PI()*$E19)*(COS($G$22*J$12)-$P$8/(2*$G$22)*SIN($G28*J$12))+$I$23*SIN($B$23*PI()*$E19)*(COS($G$23*J$12)-$P$8/(2*$G$23)*SIN($G$23*J$12))+$I$24*SIN($B$24*PI()*$E19)*(COS($G$24*J$12)-$P$8/(2*$G$24)*SIN($G$24*J$12))+$I$25*SIN($B$25*PI()*$E19)*(COS($G$25*J$12)-$P$8/(2*$G$25)*SIN($G$25*J$12))+$I$26*SIN($B$26*PI()*$E19)*(COS($G$26*J$12)-$P$8/(2*$G$26)*SIN($G$26*J$12))+$I$27*SIN($B$27*PI()*$E19)*(COS($G$27*J$12)-$P$8/(2*$G$27)*SIN($G$27*J$12))+$I$28*SIN($B$28*PI()*$E19)*(COS($G$28*J$12)-$P$8/(2*$G$28)*SIN($G$28*J$12))+$I$29*SIN($B$29*PI()*$E19)*(COS($G$29*J$12)-$P$8/(2*$G$29)*SIN($G$29*J$12))+$I$30*SIN($B$30*PI()*$E19)*(COS($G$30*J$12)-$P$8/(2*$G$30)*SIN($G$30*J$12))+$I$31*SIN($B$31*PI()*$E19)*(COS($G$31*J$12)-$P$8/(2*$G$31)*SIN($G$31*J$12))+$I$32*SIN($B$32*PI()*$E19)*(COS($G$32*J$12)-$P$8/(2*$G$32)*SIN($G$32*J$12))+$I$33*SIN($B$33*PI()*$E19)*(COS($G$33*J$12)-$P$8/(2*$G$33)*SIN($G$33*J$12))+$I$34*SIN($B$34*PI()*$E19)*(COS($G$34*J$12)-$P$8/(2*$G$34)*SIN($G$34*J$12))+$I$35*SIN($B$35*PI()*$E19)*(COS($G$35*J$12)-$P$8/(2*$G$35)*SIN($G$35*J$12))+$I$36*SIN($B$36*PI()*$E19)*(COS($G$36*J$12)-$P$8/(2*$G$36)*SIN($G$36*J$12))))</f>
        <v>0.70710678163083707</v>
      </c>
      <c r="K19" s="177">
        <f t="shared" si="13"/>
        <v>0.49067113554859626</v>
      </c>
      <c r="L19" s="177">
        <f t="shared" si="13"/>
        <v>2.0529311740610057E-2</v>
      </c>
      <c r="M19" s="177">
        <f t="shared" si="13"/>
        <v>-0.41597905694526677</v>
      </c>
      <c r="N19" s="178">
        <f t="shared" si="13"/>
        <v>-0.57790321811160761</v>
      </c>
      <c r="O19" s="177">
        <f t="shared" si="13"/>
        <v>-0.40101500421580527</v>
      </c>
      <c r="P19" s="177">
        <f t="shared" si="13"/>
        <v>-1.6778167856515924E-2</v>
      </c>
      <c r="Q19" s="177">
        <f t="shared" si="13"/>
        <v>0.33997076897199141</v>
      </c>
      <c r="R19" s="177">
        <f t="shared" si="13"/>
        <v>0.47230791707659509</v>
      </c>
      <c r="S19" s="177">
        <f t="shared" si="13"/>
        <v>0.32774096927946678</v>
      </c>
      <c r="T19" s="177">
        <f t="shared" si="13"/>
        <v>1.3712435960334229E-2</v>
      </c>
      <c r="U19" s="177">
        <f t="shared" si="13"/>
        <v>-0.27785082390895388</v>
      </c>
      <c r="V19" s="177">
        <f t="shared" si="13"/>
        <v>-0.38600713825460592</v>
      </c>
      <c r="W19" s="177">
        <f t="shared" si="13"/>
        <v>-0.26785567093497215</v>
      </c>
      <c r="X19" s="177">
        <f t="shared" si="13"/>
        <v>-1.1206880930952349E-2</v>
      </c>
      <c r="Y19" s="177">
        <f t="shared" si="13"/>
        <v>0.22708152422641012</v>
      </c>
      <c r="Z19" s="177">
        <f t="shared" si="13"/>
        <v>0.31547536288466466</v>
      </c>
      <c r="AA19" s="177">
        <f t="shared" si="13"/>
        <v>0.21891269969269836</v>
      </c>
      <c r="AB19" s="177">
        <f t="shared" si="13"/>
        <v>9.1591429046272484E-3</v>
      </c>
      <c r="AC19" s="177">
        <f t="shared" si="13"/>
        <v>-0.18558886333011998</v>
      </c>
      <c r="AD19" s="177">
        <f t="shared" si="13"/>
        <v>-0.25783125290475889</v>
      </c>
      <c r="AE19" s="177">
        <f t="shared" si="13"/>
        <v>-0.17891265837185144</v>
      </c>
      <c r="AF19" s="177">
        <f t="shared" si="13"/>
        <v>-7.4855718024074711E-3</v>
      </c>
      <c r="AG19" s="177">
        <f t="shared" si="13"/>
        <v>0.15167780100888639</v>
      </c>
      <c r="AH19" s="177">
        <f t="shared" si="13"/>
        <v>0.21071995829164655</v>
      </c>
      <c r="AI19" s="177">
        <f t="shared" si="13"/>
        <v>0.14622148153188366</v>
      </c>
      <c r="AJ19" s="177">
        <f t="shared" si="13"/>
        <v>6.1177969392454236E-3</v>
      </c>
      <c r="AK19" s="177">
        <f t="shared" si="13"/>
        <v>-0.12396301622630154</v>
      </c>
      <c r="AL19" s="177">
        <f t="shared" si="13"/>
        <v>-0.17221690581937307</v>
      </c>
      <c r="AM19" s="177">
        <f t="shared" si="13"/>
        <v>-0.11950368350765335</v>
      </c>
      <c r="AN19" s="87">
        <f t="shared" si="6"/>
        <v>-2.1709792875449865E-10</v>
      </c>
      <c r="AO19" s="72"/>
      <c r="AP19" s="72"/>
    </row>
    <row r="20" spans="1:42" ht="15.75" x14ac:dyDescent="0.3">
      <c r="A20" s="72"/>
      <c r="B20" s="114">
        <v>8</v>
      </c>
      <c r="C20" s="108">
        <f t="shared" si="7"/>
        <v>0.29166666666666669</v>
      </c>
      <c r="D20" s="164">
        <v>7.9335334073748055E-4</v>
      </c>
      <c r="E20" s="109">
        <f t="shared" si="2"/>
        <v>0.29166666666666669</v>
      </c>
      <c r="F20" s="108">
        <f t="shared" si="3"/>
        <v>0.79335334073748054</v>
      </c>
      <c r="G20" s="198">
        <f t="shared" si="4"/>
        <v>10121.529621128711</v>
      </c>
      <c r="H20" s="75" t="s">
        <v>41</v>
      </c>
      <c r="I20" s="112">
        <f t="shared" si="8"/>
        <v>1.84537409658736E-10</v>
      </c>
      <c r="J20" s="176">
        <f t="shared" ref="J20:AM20" si="14">(2.71818^($P$8*J$12)*($I$13*SIN($B$13*PI()*$E20)*(COS($G$13*J$12)-$P$8/(2*$G$13)*SIN($G$13*J$12))+$I$14*SIN($B$14*PI()*$E20)*(COS($G$14*J$12)-$P$8/(2*$G$14)*SIN($G$14*J$12))+$I$15*SIN($B$15*PI()*$E20)*(COS($G$15*J$12)-$P$8/(2*$G$15)*SIN($G$15*J$12))+$I$16*SIN($B$16*PI()*$E20)*(COS($G$16*J$12)-$P$8/(2*$G$16)*SIN($G$16*J$12))+$I$17*SIN($B$17*PI()*$E20)*(COS($G$17*J$12)-$P$8/(2*$G$17)*SIN($G$17*J$12))+$I$18*SIN($B$18*PI()*$E20)*(COS($G$18*J$12)-$P$8/(2*$G$18)*SIN($G$18*J$12))+$I$19*SIN($B$19*PI()*$E20)*(COS($G$19*J$12)-$P$8/(2*$G$19)*SIN($G$19*J$12))+$I$20*SIN($B$20*PI()*$E20)*(COS($G$20*J$12)-$P$8/(2*$G$20)*SIN($G$20*J$12))+$I$21*SIN($B$21*PI()*$E20)*(COS($G$21*J$12)-$P$8/(2*$G$21)*SIN($G$21*J$12))+$I$22*SIN($B$22*PI()*$E20)*(COS($G$22*J$12)-$P$8/(2*$G$22)*SIN($G29*J$12))+$I$23*SIN($B$23*PI()*$E20)*(COS($G$23*J$12)-$P$8/(2*$G$23)*SIN($G$23*J$12))+$I$24*SIN($B$24*PI()*$E20)*(COS($G$24*J$12)-$P$8/(2*$G$24)*SIN($G$24*J$12))+$I$25*SIN($B$25*PI()*$E20)*(COS($G$25*J$12)-$P$8/(2*$G$25)*SIN($G$25*J$12))+$I$26*SIN($B$26*PI()*$E20)*(COS($G$26*J$12)-$P$8/(2*$G$26)*SIN($G$26*J$12))+$I$27*SIN($B$27*PI()*$E20)*(COS($G$27*J$12)-$P$8/(2*$G$27)*SIN($G$27*J$12))+$I$28*SIN($B$28*PI()*$E20)*(COS($G$28*J$12)-$P$8/(2*$G$28)*SIN($G$28*J$12))+$I$29*SIN($B$29*PI()*$E20)*(COS($G$29*J$12)-$P$8/(2*$G$29)*SIN($G$29*J$12))+$I$30*SIN($B$30*PI()*$E20)*(COS($G$30*J$12)-$P$8/(2*$G$30)*SIN($G$30*J$12))+$I$31*SIN($B$31*PI()*$E20)*(COS($G$31*J$12)-$P$8/(2*$G$31)*SIN($G$31*J$12))+$I$32*SIN($B$32*PI()*$E20)*(COS($G$32*J$12)-$P$8/(2*$G$32)*SIN($G$32*J$12))+$I$33*SIN($B$33*PI()*$E20)*(COS($G$33*J$12)-$P$8/(2*$G$33)*SIN($G$33*J$12))+$I$34*SIN($B$34*PI()*$E20)*(COS($G$34*J$12)-$P$8/(2*$G$34)*SIN($G$34*J$12))+$I$35*SIN($B$35*PI()*$E20)*(COS($G$35*J$12)-$P$8/(2*$G$35)*SIN($G$35*J$12))+$I$36*SIN($B$36*PI()*$E20)*(COS($G$36*J$12)-$P$8/(2*$G$36)*SIN($G$36*J$12))))</f>
        <v>0.79335334073747921</v>
      </c>
      <c r="K20" s="177">
        <f t="shared" si="14"/>
        <v>0.55051881088381394</v>
      </c>
      <c r="L20" s="177">
        <f t="shared" si="14"/>
        <v>2.3033293522597632E-2</v>
      </c>
      <c r="M20" s="177">
        <f t="shared" si="14"/>
        <v>-0.46671645987450527</v>
      </c>
      <c r="N20" s="178">
        <f t="shared" si="14"/>
        <v>-0.64839068283656798</v>
      </c>
      <c r="O20" s="177">
        <f t="shared" si="14"/>
        <v>-0.44992722585396866</v>
      </c>
      <c r="P20" s="177">
        <f t="shared" si="14"/>
        <v>-1.8824618668358946E-2</v>
      </c>
      <c r="Q20" s="177">
        <f t="shared" si="14"/>
        <v>0.38143736182874466</v>
      </c>
      <c r="R20" s="177">
        <f t="shared" si="14"/>
        <v>0.5299158113082364</v>
      </c>
      <c r="S20" s="177">
        <f t="shared" si="14"/>
        <v>0.36771588058482857</v>
      </c>
      <c r="T20" s="177">
        <f t="shared" si="14"/>
        <v>1.5384956223699222E-2</v>
      </c>
      <c r="U20" s="177">
        <f t="shared" si="14"/>
        <v>-0.31174058111950009</v>
      </c>
      <c r="V20" s="177">
        <f t="shared" si="14"/>
        <v>-0.43308883582745739</v>
      </c>
      <c r="W20" s="177">
        <f t="shared" si="14"/>
        <v>-0.30052630864152008</v>
      </c>
      <c r="X20" s="177">
        <f t="shared" si="14"/>
        <v>-1.2573796007962304E-2</v>
      </c>
      <c r="Y20" s="177">
        <f t="shared" si="14"/>
        <v>0.25477889697042844</v>
      </c>
      <c r="Z20" s="177">
        <f t="shared" si="14"/>
        <v>0.35395422525528308</v>
      </c>
      <c r="AA20" s="177">
        <f t="shared" si="14"/>
        <v>0.24561371230378817</v>
      </c>
      <c r="AB20" s="177">
        <f t="shared" si="14"/>
        <v>1.0276293217506519E-2</v>
      </c>
      <c r="AC20" s="177">
        <f t="shared" si="14"/>
        <v>-0.20822533223973869</v>
      </c>
      <c r="AD20" s="177">
        <f t="shared" si="14"/>
        <v>-0.28927920262175433</v>
      </c>
      <c r="AE20" s="177">
        <f t="shared" si="14"/>
        <v>-0.20073482331930514</v>
      </c>
      <c r="AF20" s="177">
        <f t="shared" si="14"/>
        <v>-8.3985948843350242E-3</v>
      </c>
      <c r="AG20" s="177">
        <f t="shared" si="14"/>
        <v>0.17017810219284804</v>
      </c>
      <c r="AH20" s="177">
        <f t="shared" si="14"/>
        <v>0.23642169360214657</v>
      </c>
      <c r="AI20" s="177">
        <f t="shared" si="14"/>
        <v>0.16405626968213677</v>
      </c>
      <c r="AJ20" s="177">
        <f t="shared" si="14"/>
        <v>6.8639910803008934E-3</v>
      </c>
      <c r="AK20" s="177">
        <f t="shared" si="14"/>
        <v>-0.13908291577426238</v>
      </c>
      <c r="AL20" s="177">
        <f t="shared" si="14"/>
        <v>-0.19322238336984457</v>
      </c>
      <c r="AM20" s="177">
        <f t="shared" si="14"/>
        <v>-0.1340796733449483</v>
      </c>
      <c r="AN20" s="87">
        <f t="shared" si="6"/>
        <v>1.84537409658736E-10</v>
      </c>
      <c r="AO20" s="72"/>
      <c r="AP20" s="72"/>
    </row>
    <row r="21" spans="1:42" s="30" customFormat="1" ht="15.75" x14ac:dyDescent="0.3">
      <c r="A21" s="115"/>
      <c r="B21" s="114">
        <v>9</v>
      </c>
      <c r="C21" s="108">
        <f t="shared" si="7"/>
        <v>0.33333333333333331</v>
      </c>
      <c r="D21" s="164">
        <v>8.6602540420331771E-4</v>
      </c>
      <c r="E21" s="108">
        <f t="shared" si="2"/>
        <v>0.33333333333333331</v>
      </c>
      <c r="F21" s="108">
        <f t="shared" si="3"/>
        <v>0.86602540420331764</v>
      </c>
      <c r="G21" s="198">
        <f t="shared" si="4"/>
        <v>11386.79753514147</v>
      </c>
      <c r="H21" s="107" t="s">
        <v>42</v>
      </c>
      <c r="I21" s="117">
        <f t="shared" si="8"/>
        <v>-1.5892666696548652E-10</v>
      </c>
      <c r="J21" s="179">
        <f t="shared" ref="J21:AM21" si="15">(2.71818^($P$8*J$12)*($I$13*SIN($B$13*PI()*$E21)*(COS($G$13*J$12)-$P$8/(2*$G$13)*SIN($G$13*J$12))+$I$14*SIN($B$14*PI()*$E21)*(COS($G$14*J$12)-$P$8/(2*$G$14)*SIN($G$14*J$12))+$I$15*SIN($B$15*PI()*$E21)*(COS($G$15*J$12)-$P$8/(2*$G$15)*SIN($G$15*J$12))+$I$16*SIN($B$16*PI()*$E21)*(COS($G$16*J$12)-$P$8/(2*$G$16)*SIN($G$16*J$12))+$I$17*SIN($B$17*PI()*$E21)*(COS($G$17*J$12)-$P$8/(2*$G$17)*SIN($G$17*J$12))+$I$18*SIN($B$18*PI()*$E21)*(COS($G$18*J$12)-$P$8/(2*$G$18)*SIN($G$18*J$12))+$I$19*SIN($B$19*PI()*$E21)*(COS($G$19*J$12)-$P$8/(2*$G$19)*SIN($G$19*J$12))+$I$20*SIN($B$20*PI()*$E21)*(COS($G$20*J$12)-$P$8/(2*$G$20)*SIN($G$20*J$12))+$I$21*SIN($B$21*PI()*$E21)*(COS($G$21*J$12)-$P$8/(2*$G$21)*SIN($G$21*J$12))+$I$22*SIN($B$22*PI()*$E21)*(COS($G$22*J$12)-$P$8/(2*$G$22)*SIN($G30*J$12))+$I$23*SIN($B$23*PI()*$E21)*(COS($G$23*J$12)-$P$8/(2*$G$23)*SIN($G$23*J$12))+$I$24*SIN($B$24*PI()*$E21)*(COS($G$24*J$12)-$P$8/(2*$G$24)*SIN($G$24*J$12))+$I$25*SIN($B$25*PI()*$E21)*(COS($G$25*J$12)-$P$8/(2*$G$25)*SIN($G$25*J$12))+$I$26*SIN($B$26*PI()*$E21)*(COS($G$26*J$12)-$P$8/(2*$G$26)*SIN($G$26*J$12))+$I$27*SIN($B$27*PI()*$E21)*(COS($G$27*J$12)-$P$8/(2*$G$27)*SIN($G$27*J$12))+$I$28*SIN($B$28*PI()*$E21)*(COS($G$28*J$12)-$P$8/(2*$G$28)*SIN($G$28*J$12))+$I$29*SIN($B$29*PI()*$E21)*(COS($G$29*J$12)-$P$8/(2*$G$29)*SIN($G$29*J$12))+$I$30*SIN($B$30*PI()*$E21)*(COS($G$30*J$12)-$P$8/(2*$G$30)*SIN($G$30*J$12))+$I$31*SIN($B$31*PI()*$E21)*(COS($G$31*J$12)-$P$8/(2*$G$31)*SIN($G$31*J$12))+$I$32*SIN($B$32*PI()*$E21)*(COS($G$32*J$12)-$P$8/(2*$G$32)*SIN($G$32*J$12))+$I$33*SIN($B$33*PI()*$E21)*(COS($G$33*J$12)-$P$8/(2*$G$33)*SIN($G$33*J$12))+$I$34*SIN($B$34*PI()*$E21)*(COS($G$34*J$12)-$P$8/(2*$G$34)*SIN($G$34*J$12))+$I$35*SIN($B$35*PI()*$E21)*(COS($G$35*J$12)-$P$8/(2*$G$35)*SIN($G$35*J$12))+$I$36*SIN($B$36*PI()*$E21)*(COS($G$36*J$12)-$P$8/(2*$G$36)*SIN($G$36*J$12))))</f>
        <v>0.86602540420331942</v>
      </c>
      <c r="K21" s="180">
        <f t="shared" si="15"/>
        <v>0.60094695671659792</v>
      </c>
      <c r="L21" s="180">
        <f t="shared" si="15"/>
        <v>2.5143169263443274E-2</v>
      </c>
      <c r="M21" s="180">
        <f t="shared" si="15"/>
        <v>-0.50946821581963253</v>
      </c>
      <c r="N21" s="178">
        <f t="shared" si="15"/>
        <v>-0.70778400319251367</v>
      </c>
      <c r="O21" s="180">
        <f t="shared" si="15"/>
        <v>-0.49114106890674425</v>
      </c>
      <c r="P21" s="180">
        <f t="shared" si="15"/>
        <v>-2.0548975029826569E-2</v>
      </c>
      <c r="Q21" s="180">
        <f t="shared" si="15"/>
        <v>0.41637745566087309</v>
      </c>
      <c r="R21" s="180">
        <f t="shared" si="15"/>
        <v>0.57845669907345898</v>
      </c>
      <c r="S21" s="180">
        <f t="shared" si="15"/>
        <v>0.40139907121203466</v>
      </c>
      <c r="T21" s="180">
        <f t="shared" si="15"/>
        <v>1.6794235612739138E-2</v>
      </c>
      <c r="U21" s="180">
        <f t="shared" si="15"/>
        <v>-0.3402963712000921</v>
      </c>
      <c r="V21" s="180">
        <f t="shared" si="15"/>
        <v>-0.47276026333212506</v>
      </c>
      <c r="W21" s="180">
        <f t="shared" si="15"/>
        <v>-0.32805485856075972</v>
      </c>
      <c r="X21" s="180">
        <f t="shared" si="15"/>
        <v>-1.3725569941359138E-2</v>
      </c>
      <c r="Y21" s="180">
        <f t="shared" si="15"/>
        <v>0.27811693214355671</v>
      </c>
      <c r="Z21" s="180">
        <f t="shared" si="15"/>
        <v>0.38637683268740203</v>
      </c>
      <c r="AA21" s="180">
        <f t="shared" si="15"/>
        <v>0.26811220619233389</v>
      </c>
      <c r="AB21" s="180">
        <f t="shared" si="15"/>
        <v>1.1217613295287872E-2</v>
      </c>
      <c r="AC21" s="180">
        <f t="shared" si="15"/>
        <v>-0.22729900836885314</v>
      </c>
      <c r="AD21" s="180">
        <f t="shared" si="15"/>
        <v>-0.31577750496993889</v>
      </c>
      <c r="AE21" s="180">
        <f t="shared" si="15"/>
        <v>-0.21912236023082415</v>
      </c>
      <c r="AF21" s="180">
        <f t="shared" si="15"/>
        <v>-9.1679156720891643E-3</v>
      </c>
      <c r="AG21" s="180">
        <f t="shared" si="15"/>
        <v>0.18576660886249149</v>
      </c>
      <c r="AH21" s="180">
        <f t="shared" si="15"/>
        <v>0.25807818818010853</v>
      </c>
      <c r="AI21" s="180">
        <f t="shared" si="15"/>
        <v>0.17908400956747897</v>
      </c>
      <c r="AJ21" s="180">
        <f t="shared" si="15"/>
        <v>7.4927404226969403E-3</v>
      </c>
      <c r="AK21" s="180">
        <f t="shared" si="15"/>
        <v>-0.15182306829466849</v>
      </c>
      <c r="AL21" s="180">
        <f t="shared" si="15"/>
        <v>-0.21092177236340401</v>
      </c>
      <c r="AM21" s="180">
        <f t="shared" si="15"/>
        <v>-0.14636152308127076</v>
      </c>
      <c r="AN21" s="87">
        <f t="shared" si="6"/>
        <v>-1.5892666696548652E-10</v>
      </c>
      <c r="AO21" s="115"/>
      <c r="AP21" s="115"/>
    </row>
    <row r="22" spans="1:42" ht="15.75" x14ac:dyDescent="0.3">
      <c r="A22" s="72"/>
      <c r="B22" s="114">
        <v>10</v>
      </c>
      <c r="C22" s="108">
        <f t="shared" si="7"/>
        <v>0.375</v>
      </c>
      <c r="D22" s="164">
        <v>9.2387953287195745E-4</v>
      </c>
      <c r="E22" s="109">
        <f t="shared" si="2"/>
        <v>0.375</v>
      </c>
      <c r="F22" s="108">
        <f t="shared" si="3"/>
        <v>0.92387953287195745</v>
      </c>
      <c r="G22" s="198">
        <f t="shared" si="4"/>
        <v>12652.058228908163</v>
      </c>
      <c r="H22" s="107" t="s">
        <v>43</v>
      </c>
      <c r="I22" s="112">
        <f t="shared" si="8"/>
        <v>1.3806725901455152E-10</v>
      </c>
      <c r="J22" s="176">
        <f t="shared" ref="J22:AM22" si="16">(2.71818^($P$8*J$12)*($I$13*SIN($B$13*PI()*$E22)*(COS($G$13*J$12)-$P$8/(2*$G$13)*SIN($G$13*J$12))+$I$14*SIN($B$14*PI()*$E22)*(COS($G$14*J$12)-$P$8/(2*$G$14)*SIN($G$14*J$12))+$I$15*SIN($B$15*PI()*$E22)*(COS($G$15*J$12)-$P$8/(2*$G$15)*SIN($G$15*J$12))+$I$16*SIN($B$16*PI()*$E22)*(COS($G$16*J$12)-$P$8/(2*$G$16)*SIN($G$16*J$12))+$I$17*SIN($B$17*PI()*$E22)*(COS($G$17*J$12)-$P$8/(2*$G$17)*SIN($G$17*J$12))+$I$18*SIN($B$18*PI()*$E22)*(COS($G$18*J$12)-$P$8/(2*$G$18)*SIN($G$18*J$12))+$I$19*SIN($B$19*PI()*$E22)*(COS($G$19*J$12)-$P$8/(2*$G$19)*SIN($G$19*J$12))+$I$20*SIN($B$20*PI()*$E22)*(COS($G$20*J$12)-$P$8/(2*$G$20)*SIN($G$20*J$12))+$I$21*SIN($B$21*PI()*$E22)*(COS($G$21*J$12)-$P$8/(2*$G$21)*SIN($G$21*J$12))+$I$22*SIN($B$22*PI()*$E22)*(COS($G$22*J$12)-$P$8/(2*$G$22)*SIN($G31*J$12))+$I$23*SIN($B$23*PI()*$E22)*(COS($G$23*J$12)-$P$8/(2*$G$23)*SIN($G$23*J$12))+$I$24*SIN($B$24*PI()*$E22)*(COS($G$24*J$12)-$P$8/(2*$G$24)*SIN($G$24*J$12))+$I$25*SIN($B$25*PI()*$E22)*(COS($G$25*J$12)-$P$8/(2*$G$25)*SIN($G$25*J$12))+$I$26*SIN($B$26*PI()*$E22)*(COS($G$26*J$12)-$P$8/(2*$G$26)*SIN($G$26*J$12))+$I$27*SIN($B$27*PI()*$E22)*(COS($G$27*J$12)-$P$8/(2*$G$27)*SIN($G$27*J$12))+$I$28*SIN($B$28*PI()*$E22)*(COS($G$28*J$12)-$P$8/(2*$G$28)*SIN($G$28*J$12))+$I$29*SIN($B$29*PI()*$E22)*(COS($G$29*J$12)-$P$8/(2*$G$29)*SIN($G$29*J$12))+$I$30*SIN($B$30*PI()*$E22)*(COS($G$30*J$12)-$P$8/(2*$G$30)*SIN($G$30*J$12))+$I$31*SIN($B$31*PI()*$E22)*(COS($G$31*J$12)-$P$8/(2*$G$31)*SIN($G$31*J$12))+$I$32*SIN($B$32*PI()*$E22)*(COS($G$32*J$12)-$P$8/(2*$G$32)*SIN($G$32*J$12))+$I$33*SIN($B$33*PI()*$E22)*(COS($G$33*J$12)-$P$8/(2*$G$33)*SIN($G$33*J$12))+$I$34*SIN($B$34*PI()*$E22)*(COS($G$34*J$12)-$P$8/(2*$G$34)*SIN($G$34*J$12))+$I$35*SIN($B$35*PI()*$E22)*(COS($G$35*J$12)-$P$8/(2*$G$35)*SIN($G$35*J$12))+$I$36*SIN($B$36*PI()*$E22)*(COS($G$36*J$12)-$P$8/(2*$G$36)*SIN($G$36*J$12))))</f>
        <v>0.92387953287195534</v>
      </c>
      <c r="K22" s="177">
        <f t="shared" si="16"/>
        <v>0.64109273348983287</v>
      </c>
      <c r="L22" s="177">
        <f t="shared" si="16"/>
        <v>2.6822838410413347E-2</v>
      </c>
      <c r="M22" s="177">
        <f t="shared" si="16"/>
        <v>-0.5435028293025248</v>
      </c>
      <c r="N22" s="178">
        <f t="shared" si="16"/>
        <v>-0.75506694299966193</v>
      </c>
      <c r="O22" s="177">
        <f t="shared" si="16"/>
        <v>-0.52395135212944266</v>
      </c>
      <c r="P22" s="177">
        <f t="shared" si="16"/>
        <v>-2.1921732739353356E-2</v>
      </c>
      <c r="Q22" s="177">
        <f t="shared" si="16"/>
        <v>0.44419321577256016</v>
      </c>
      <c r="R22" s="177">
        <f t="shared" si="16"/>
        <v>0.61710003232326505</v>
      </c>
      <c r="S22" s="177">
        <f t="shared" si="16"/>
        <v>0.42821421243236052</v>
      </c>
      <c r="T22" s="177">
        <f t="shared" si="16"/>
        <v>1.791616098631757E-2</v>
      </c>
      <c r="U22" s="177">
        <f t="shared" si="16"/>
        <v>-0.36302959596023809</v>
      </c>
      <c r="V22" s="177">
        <f t="shared" si="16"/>
        <v>-0.50434263164444726</v>
      </c>
      <c r="W22" s="177">
        <f t="shared" si="16"/>
        <v>-0.34997029896999021</v>
      </c>
      <c r="X22" s="177">
        <f t="shared" si="16"/>
        <v>-1.4642495579282159E-2</v>
      </c>
      <c r="Y22" s="177">
        <f t="shared" si="16"/>
        <v>0.29669630949014719</v>
      </c>
      <c r="Z22" s="177">
        <f t="shared" si="16"/>
        <v>0.412188425377851</v>
      </c>
      <c r="AA22" s="177">
        <f t="shared" si="16"/>
        <v>0.28602322589251855</v>
      </c>
      <c r="AB22" s="177">
        <f t="shared" si="16"/>
        <v>1.1966996914172278E-2</v>
      </c>
      <c r="AC22" s="177">
        <f t="shared" si="16"/>
        <v>-0.24248353538914438</v>
      </c>
      <c r="AD22" s="177">
        <f t="shared" si="16"/>
        <v>-0.33687276664965093</v>
      </c>
      <c r="AE22" s="177">
        <f t="shared" si="16"/>
        <v>-0.23376065289896547</v>
      </c>
      <c r="AF22" s="177">
        <f t="shared" si="16"/>
        <v>-9.780370891703874E-3</v>
      </c>
      <c r="AG22" s="177">
        <f t="shared" si="16"/>
        <v>0.19817659734393647</v>
      </c>
      <c r="AH22" s="177">
        <f t="shared" si="16"/>
        <v>0.27531889339854243</v>
      </c>
      <c r="AI22" s="177">
        <f t="shared" si="16"/>
        <v>0.19104757239428338</v>
      </c>
      <c r="AJ22" s="177">
        <f t="shared" si="16"/>
        <v>7.9932869128290559E-3</v>
      </c>
      <c r="AK22" s="177">
        <f t="shared" si="16"/>
        <v>-0.16196548598031457</v>
      </c>
      <c r="AL22" s="177">
        <f t="shared" si="16"/>
        <v>-0.22501223134784779</v>
      </c>
      <c r="AM22" s="177">
        <f t="shared" si="16"/>
        <v>-0.15613908667245735</v>
      </c>
      <c r="AN22" s="87">
        <f t="shared" si="6"/>
        <v>1.3806725901455152E-10</v>
      </c>
      <c r="AO22" s="72"/>
      <c r="AP22" s="72"/>
    </row>
    <row r="23" spans="1:42" ht="15.75" x14ac:dyDescent="0.3">
      <c r="A23" s="72"/>
      <c r="B23" s="114">
        <v>11</v>
      </c>
      <c r="C23" s="108">
        <f t="shared" si="7"/>
        <v>0.41666666666666669</v>
      </c>
      <c r="D23" s="164">
        <v>9.6592582656010299E-4</v>
      </c>
      <c r="E23" s="109">
        <f t="shared" si="2"/>
        <v>0.41666666666666669</v>
      </c>
      <c r="F23" s="108">
        <f t="shared" si="3"/>
        <v>0.96592582656010295</v>
      </c>
      <c r="G23" s="198">
        <f t="shared" si="4"/>
        <v>13917.313671665324</v>
      </c>
      <c r="H23" s="75" t="s">
        <v>44</v>
      </c>
      <c r="I23" s="112">
        <f t="shared" si="8"/>
        <v>-1.2059664146931343E-10</v>
      </c>
      <c r="J23" s="176">
        <f t="shared" ref="J23:AM23" si="17">(2.71818^($P$8*J$12)*($I$13*SIN($B$13*PI()*$E23)*(COS($G$13*J$12)-$P$8/(2*$G$13)*SIN($G$13*J$12))+$I$14*SIN($B$14*PI()*$E23)*(COS($G$14*J$12)-$P$8/(2*$G$14)*SIN($G$14*J$12))+$I$15*SIN($B$15*PI()*$E23)*(COS($G$15*J$12)-$P$8/(2*$G$15)*SIN($G$15*J$12))+$I$16*SIN($B$16*PI()*$E23)*(COS($G$16*J$12)-$P$8/(2*$G$16)*SIN($G$16*J$12))+$I$17*SIN($B$17*PI()*$E23)*(COS($G$17*J$12)-$P$8/(2*$G$17)*SIN($G$17*J$12))+$I$18*SIN($B$18*PI()*$E23)*(COS($G$18*J$12)-$P$8/(2*$G$18)*SIN($G$18*J$12))+$I$19*SIN($B$19*PI()*$E23)*(COS($G$19*J$12)-$P$8/(2*$G$19)*SIN($G$19*J$12))+$I$20*SIN($B$20*PI()*$E23)*(COS($G$20*J$12)-$P$8/(2*$G$20)*SIN($G$20*J$12))+$I$21*SIN($B$21*PI()*$E23)*(COS($G$21*J$12)-$P$8/(2*$G$21)*SIN($G$21*J$12))+$I$22*SIN($B$22*PI()*$E23)*(COS($G$22*J$12)-$P$8/(2*$G$22)*SIN($G32*J$12))+$I$23*SIN($B$23*PI()*$E23)*(COS($G$23*J$12)-$P$8/(2*$G$23)*SIN($G$23*J$12))+$I$24*SIN($B$24*PI()*$E23)*(COS($G$24*J$12)-$P$8/(2*$G$24)*SIN($G$24*J$12))+$I$25*SIN($B$25*PI()*$E23)*(COS($G$25*J$12)-$P$8/(2*$G$25)*SIN($G$25*J$12))+$I$26*SIN($B$26*PI()*$E23)*(COS($G$26*J$12)-$P$8/(2*$G$26)*SIN($G$26*J$12))+$I$27*SIN($B$27*PI()*$E23)*(COS($G$27*J$12)-$P$8/(2*$G$27)*SIN($G$27*J$12))+$I$28*SIN($B$28*PI()*$E23)*(COS($G$28*J$12)-$P$8/(2*$G$28)*SIN($G$28*J$12))+$I$29*SIN($B$29*PI()*$E23)*(COS($G$29*J$12)-$P$8/(2*$G$29)*SIN($G$29*J$12))+$I$30*SIN($B$30*PI()*$E23)*(COS($G$30*J$12)-$P$8/(2*$G$30)*SIN($G$30*J$12))+$I$31*SIN($B$31*PI()*$E23)*(COS($G$31*J$12)-$P$8/(2*$G$31)*SIN($G$31*J$12))+$I$32*SIN($B$32*PI()*$E23)*(COS($G$32*J$12)-$P$8/(2*$G$32)*SIN($G$32*J$12))+$I$33*SIN($B$33*PI()*$E23)*(COS($G$33*J$12)-$P$8/(2*$G$33)*SIN($G$33*J$12))+$I$34*SIN($B$34*PI()*$E23)*(COS($G$34*J$12)-$P$8/(2*$G$34)*SIN($G$34*J$12))+$I$35*SIN($B$35*PI()*$E23)*(COS($G$35*J$12)-$P$8/(2*$G$35)*SIN($G$35*J$12))+$I$36*SIN($B$36*PI()*$E23)*(COS($G$36*J$12)-$P$8/(2*$G$36)*SIN($G$36*J$12))))</f>
        <v>0.96592582656010484</v>
      </c>
      <c r="K23" s="177">
        <f t="shared" si="17"/>
        <v>0.67026923583036702</v>
      </c>
      <c r="L23" s="177">
        <f t="shared" si="17"/>
        <v>2.804356134737954E-2</v>
      </c>
      <c r="M23" s="177">
        <f t="shared" si="17"/>
        <v>-0.56823795868184401</v>
      </c>
      <c r="N23" s="178">
        <f t="shared" si="17"/>
        <v>-0.7894304780474003</v>
      </c>
      <c r="O23" s="177">
        <f t="shared" si="17"/>
        <v>-0.5477966824220476</v>
      </c>
      <c r="P23" s="177">
        <f t="shared" si="17"/>
        <v>-2.2919403507072156E-2</v>
      </c>
      <c r="Q23" s="177">
        <f t="shared" si="17"/>
        <v>0.46440870679818208</v>
      </c>
      <c r="R23" s="177">
        <f t="shared" si="17"/>
        <v>0.64518461291072005</v>
      </c>
      <c r="S23" s="177">
        <f t="shared" si="17"/>
        <v>0.44770248974076138</v>
      </c>
      <c r="T23" s="177">
        <f t="shared" si="17"/>
        <v>1.8731535852925224E-2</v>
      </c>
      <c r="U23" s="177">
        <f t="shared" si="17"/>
        <v>-0.37955128369252844</v>
      </c>
      <c r="V23" s="177">
        <f t="shared" si="17"/>
        <v>-0.52729555768536951</v>
      </c>
      <c r="W23" s="177">
        <f t="shared" si="17"/>
        <v>-0.3658976504973383</v>
      </c>
      <c r="X23" s="177">
        <f t="shared" si="17"/>
        <v>-1.5308884035511118E-2</v>
      </c>
      <c r="Y23" s="177">
        <f t="shared" si="17"/>
        <v>0.3101991307153919</v>
      </c>
      <c r="Z23" s="177">
        <f t="shared" si="17"/>
        <v>0.43094735981859539</v>
      </c>
      <c r="AA23" s="177">
        <f t="shared" si="17"/>
        <v>0.29904030888680638</v>
      </c>
      <c r="AB23" s="177">
        <f t="shared" si="17"/>
        <v>1.2511621867379655E-2</v>
      </c>
      <c r="AC23" s="177">
        <f t="shared" si="17"/>
        <v>-0.25351910190339777</v>
      </c>
      <c r="AD23" s="177">
        <f t="shared" si="17"/>
        <v>-0.35220404188391352</v>
      </c>
      <c r="AE23" s="177">
        <f t="shared" si="17"/>
        <v>-0.24439923594920474</v>
      </c>
      <c r="AF23" s="177">
        <f t="shared" si="17"/>
        <v>-1.0225481233297763E-2</v>
      </c>
      <c r="AG23" s="177">
        <f t="shared" si="17"/>
        <v>0.20719572929616378</v>
      </c>
      <c r="AH23" s="177">
        <f t="shared" si="17"/>
        <v>0.28784881601055784</v>
      </c>
      <c r="AI23" s="177">
        <f t="shared" si="17"/>
        <v>0.19974225828158831</v>
      </c>
      <c r="AJ23" s="177">
        <f t="shared" si="17"/>
        <v>8.3570660185787512E-3</v>
      </c>
      <c r="AK23" s="177">
        <f t="shared" si="17"/>
        <v>-0.16933662930742618</v>
      </c>
      <c r="AL23" s="177">
        <f t="shared" si="17"/>
        <v>-0.23525266866243891</v>
      </c>
      <c r="AM23" s="177">
        <f t="shared" si="17"/>
        <v>-0.1632450671694434</v>
      </c>
      <c r="AN23" s="87">
        <f t="shared" si="6"/>
        <v>-1.2059664146931343E-10</v>
      </c>
      <c r="AO23" s="72"/>
      <c r="AP23" s="72"/>
    </row>
    <row r="24" spans="1:42" ht="15.75" x14ac:dyDescent="0.3">
      <c r="A24" s="72"/>
      <c r="B24" s="114">
        <v>12</v>
      </c>
      <c r="C24" s="108">
        <f t="shared" si="7"/>
        <v>0.45833333333333331</v>
      </c>
      <c r="D24" s="164">
        <v>9.9144486152416577E-4</v>
      </c>
      <c r="E24" s="109">
        <f t="shared" si="2"/>
        <v>0.45833333333333331</v>
      </c>
      <c r="F24" s="108">
        <f t="shared" si="3"/>
        <v>0.99144486152416578</v>
      </c>
      <c r="G24" s="198">
        <f t="shared" si="4"/>
        <v>15182.565176208642</v>
      </c>
      <c r="H24" s="75" t="s">
        <v>45</v>
      </c>
      <c r="I24" s="112">
        <f t="shared" si="8"/>
        <v>1.0562347061796965E-10</v>
      </c>
      <c r="J24" s="176">
        <f t="shared" ref="J24:AM24" si="18">(2.71818^($P$8*J$12)*($I$13*SIN($B$13*PI()*$E24)*(COS($G$13*J$12)-$P$8/(2*$G$13)*SIN($G$13*J$12))+$I$14*SIN($B$14*PI()*$E24)*(COS($G$14*J$12)-$P$8/(2*$G$14)*SIN($G$14*J$12))+$I$15*SIN($B$15*PI()*$E24)*(COS($G$15*J$12)-$P$8/(2*$G$15)*SIN($G$15*J$12))+$I$16*SIN($B$16*PI()*$E24)*(COS($G$16*J$12)-$P$8/(2*$G$16)*SIN($G$16*J$12))+$I$17*SIN($B$17*PI()*$E24)*(COS($G$17*J$12)-$P$8/(2*$G$17)*SIN($G$17*J$12))+$I$18*SIN($B$18*PI()*$E24)*(COS($G$18*J$12)-$P$8/(2*$G$18)*SIN($G$18*J$12))+$I$19*SIN($B$19*PI()*$E24)*(COS($G$19*J$12)-$P$8/(2*$G$19)*SIN($G$19*J$12))+$I$20*SIN($B$20*PI()*$E24)*(COS($G$20*J$12)-$P$8/(2*$G$20)*SIN($G$20*J$12))+$I$21*SIN($B$21*PI()*$E24)*(COS($G$21*J$12)-$P$8/(2*$G$21)*SIN($G$21*J$12))+$I$22*SIN($B$22*PI()*$E24)*(COS($G$22*J$12)-$P$8/(2*$G$22)*SIN($G33*J$12))+$I$23*SIN($B$23*PI()*$E24)*(COS($G$23*J$12)-$P$8/(2*$G$23)*SIN($G$23*J$12))+$I$24*SIN($B$24*PI()*$E24)*(COS($G$24*J$12)-$P$8/(2*$G$24)*SIN($G$24*J$12))+$I$25*SIN($B$25*PI()*$E24)*(COS($G$25*J$12)-$P$8/(2*$G$25)*SIN($G$25*J$12))+$I$26*SIN($B$26*PI()*$E24)*(COS($G$26*J$12)-$P$8/(2*$G$26)*SIN($G$26*J$12))+$I$27*SIN($B$27*PI()*$E24)*(COS($G$27*J$12)-$P$8/(2*$G$27)*SIN($G$27*J$12))+$I$28*SIN($B$28*PI()*$E24)*(COS($G$28*J$12)-$P$8/(2*$G$28)*SIN($G$28*J$12))+$I$29*SIN($B$29*PI()*$E24)*(COS($G$29*J$12)-$P$8/(2*$G$29)*SIN($G$29*J$12))+$I$30*SIN($B$30*PI()*$E24)*(COS($G$30*J$12)-$P$8/(2*$G$30)*SIN($G$30*J$12))+$I$31*SIN($B$31*PI()*$E24)*(COS($G$31*J$12)-$P$8/(2*$G$31)*SIN($G$31*J$12))+$I$32*SIN($B$32*PI()*$E24)*(COS($G$32*J$12)-$P$8/(2*$G$32)*SIN($G$32*J$12))+$I$33*SIN($B$33*PI()*$E24)*(COS($G$33*J$12)-$P$8/(2*$G$33)*SIN($G$33*J$12))+$I$34*SIN($B$34*PI()*$E24)*(COS($G$34*J$12)-$P$8/(2*$G$34)*SIN($G$34*J$12))+$I$35*SIN($B$35*PI()*$E24)*(COS($G$35*J$12)-$P$8/(2*$G$35)*SIN($G$35*J$12))+$I$36*SIN($B$36*PI()*$E24)*(COS($G$36*J$12)-$P$8/(2*$G$36)*SIN($G$36*J$12))))</f>
        <v>0.99144486152416522</v>
      </c>
      <c r="K24" s="177">
        <f t="shared" si="18"/>
        <v>0.6879772456939679</v>
      </c>
      <c r="L24" s="177">
        <f t="shared" si="18"/>
        <v>2.8784451193299861E-2</v>
      </c>
      <c r="M24" s="177">
        <f t="shared" si="18"/>
        <v>-0.58325037902311105</v>
      </c>
      <c r="N24" s="178">
        <f t="shared" si="18"/>
        <v>-0.81028663872275108</v>
      </c>
      <c r="O24" s="177">
        <f t="shared" si="18"/>
        <v>-0.56226905959247264</v>
      </c>
      <c r="P24" s="177">
        <f t="shared" si="18"/>
        <v>-2.3524916966991098E-2</v>
      </c>
      <c r="Q24" s="177">
        <f t="shared" si="18"/>
        <v>0.47667803607768872</v>
      </c>
      <c r="R24" s="177">
        <f t="shared" si="18"/>
        <v>0.66222990587465658</v>
      </c>
      <c r="S24" s="177">
        <f t="shared" si="18"/>
        <v>0.45953045331311421</v>
      </c>
      <c r="T24" s="177">
        <f t="shared" si="18"/>
        <v>1.9226409019315643E-2</v>
      </c>
      <c r="U24" s="177">
        <f t="shared" si="18"/>
        <v>-0.38957874370837203</v>
      </c>
      <c r="V24" s="177">
        <f t="shared" si="18"/>
        <v>-0.54122631052612724</v>
      </c>
      <c r="W24" s="177">
        <f t="shared" si="18"/>
        <v>-0.37556439178186618</v>
      </c>
      <c r="X24" s="177">
        <f t="shared" si="18"/>
        <v>-1.5713333295585649E-2</v>
      </c>
      <c r="Y24" s="177">
        <f t="shared" si="18"/>
        <v>0.31839435879982664</v>
      </c>
      <c r="Z24" s="177">
        <f t="shared" si="18"/>
        <v>0.44233266543989952</v>
      </c>
      <c r="AA24" s="177">
        <f t="shared" si="18"/>
        <v>0.30694072928107963</v>
      </c>
      <c r="AB24" s="177">
        <f t="shared" si="18"/>
        <v>1.2842169596728313E-2</v>
      </c>
      <c r="AC24" s="177">
        <f t="shared" si="18"/>
        <v>-0.26021688627727874</v>
      </c>
      <c r="AD24" s="177">
        <f t="shared" si="18"/>
        <v>-0.3615090083027872</v>
      </c>
      <c r="AE24" s="177">
        <f t="shared" si="18"/>
        <v>-0.25085608031969786</v>
      </c>
      <c r="AF24" s="177">
        <f t="shared" si="18"/>
        <v>-1.0495630803072E-2</v>
      </c>
      <c r="AG24" s="177">
        <f t="shared" si="18"/>
        <v>0.21266968486677609</v>
      </c>
      <c r="AH24" s="177">
        <f t="shared" si="18"/>
        <v>0.29545356556603597</v>
      </c>
      <c r="AI24" s="177">
        <f t="shared" si="18"/>
        <v>0.20501929874790289</v>
      </c>
      <c r="AJ24" s="177">
        <f t="shared" si="18"/>
        <v>8.5778535073328423E-3</v>
      </c>
      <c r="AK24" s="177">
        <f t="shared" si="18"/>
        <v>-0.17381037594433338</v>
      </c>
      <c r="AL24" s="177">
        <f t="shared" si="18"/>
        <v>-0.24146786758572564</v>
      </c>
      <c r="AM24" s="177">
        <f t="shared" si="18"/>
        <v>-0.1675578793153002</v>
      </c>
      <c r="AN24" s="87">
        <f t="shared" si="6"/>
        <v>1.0562347061796965E-10</v>
      </c>
      <c r="AO24" s="72"/>
      <c r="AP24" s="72"/>
    </row>
    <row r="25" spans="1:42" ht="15.75" x14ac:dyDescent="0.3">
      <c r="A25" s="72"/>
      <c r="B25" s="119">
        <v>13</v>
      </c>
      <c r="C25" s="120">
        <f t="shared" si="7"/>
        <v>0.5</v>
      </c>
      <c r="D25" s="164">
        <v>1E-3</v>
      </c>
      <c r="E25" s="120">
        <f t="shared" si="2"/>
        <v>0.5</v>
      </c>
      <c r="F25" s="121">
        <f t="shared" si="3"/>
        <v>1</v>
      </c>
      <c r="G25" s="199">
        <f t="shared" si="4"/>
        <v>16447.813651381908</v>
      </c>
      <c r="H25" s="122" t="s">
        <v>46</v>
      </c>
      <c r="I25" s="123">
        <f t="shared" si="8"/>
        <v>-9.2537503123176393E-11</v>
      </c>
      <c r="J25" s="181">
        <f t="shared" ref="J25:AM25" si="19">(2.71818^($P$8*J$12)*($I$13*SIN($B$13*PI()*$E25)*(COS($G$13*J$12)-$P$8/(2*$G$13)*SIN($G$13*J$12))+$I$14*SIN($B$14*PI()*$E25)*(COS($G$14*J$12)-$P$8/(2*$G$14)*SIN($G$14*J$12))+$I$15*SIN($B$15*PI()*$E25)*(COS($G$15*J$12)-$P$8/(2*$G$15)*SIN($G$15*J$12))+$I$16*SIN($B$16*PI()*$E25)*(COS($G$16*J$12)-$P$8/(2*$G$16)*SIN($G$16*J$12))+$I$17*SIN($B$17*PI()*$E25)*(COS($G$17*J$12)-$P$8/(2*$G$17)*SIN($G$17*J$12))+$I$18*SIN($B$18*PI()*$E25)*(COS($G$18*J$12)-$P$8/(2*$G$18)*SIN($G$18*J$12))+$I$19*SIN($B$19*PI()*$E25)*(COS($G$19*J$12)-$P$8/(2*$G$19)*SIN($G$19*J$12))+$I$20*SIN($B$20*PI()*$E25)*(COS($G$20*J$12)-$P$8/(2*$G$20)*SIN($G$20*J$12))+$I$21*SIN($B$21*PI()*$E25)*(COS($G$21*J$12)-$P$8/(2*$G$21)*SIN($G$21*J$12))+$I$22*SIN($B$22*PI()*$E25)*(COS($G$22*J$12)-$P$8/(2*$G$22)*SIN($G34*J$12))+$I$23*SIN($B$23*PI()*$E25)*(COS($G$23*J$12)-$P$8/(2*$G$23)*SIN($G$23*J$12))+$I$24*SIN($B$24*PI()*$E25)*(COS($G$24*J$12)-$P$8/(2*$G$24)*SIN($G$24*J$12))+$I$25*SIN($B$25*PI()*$E25)*(COS($G$25*J$12)-$P$8/(2*$G$25)*SIN($G$25*J$12))+$I$26*SIN($B$26*PI()*$E25)*(COS($G$26*J$12)-$P$8/(2*$G$26)*SIN($G$26*J$12))+$I$27*SIN($B$27*PI()*$E25)*(COS($G$27*J$12)-$P$8/(2*$G$27)*SIN($G$27*J$12))+$I$28*SIN($B$28*PI()*$E25)*(COS($G$28*J$12)-$P$8/(2*$G$28)*SIN($G$28*J$12))+$I$29*SIN($B$29*PI()*$E25)*(COS($G$29*J$12)-$P$8/(2*$G$29)*SIN($G$29*J$12))+$I$30*SIN($B$30*PI()*$E25)*(COS($G$30*J$12)-$P$8/(2*$G$30)*SIN($G$30*J$12))+$I$31*SIN($B$31*PI()*$E25)*(COS($G$31*J$12)-$P$8/(2*$G$31)*SIN($G$31*J$12))+$I$32*SIN($B$32*PI()*$E25)*(COS($G$32*J$12)-$P$8/(2*$G$32)*SIN($G$32*J$12))+$I$33*SIN($B$33*PI()*$E25)*(COS($G$33*J$12)-$P$8/(2*$G$33)*SIN($G$33*J$12))+$I$34*SIN($B$34*PI()*$E25)*(COS($G$34*J$12)-$P$8/(2*$G$34)*SIN($G$34*J$12))+$I$35*SIN($B$35*PI()*$E25)*(COS($G$35*J$12)-$P$8/(2*$G$35)*SIN($G$35*J$12))+$I$36*SIN($B$36*PI()*$E25)*(COS($G$36*J$12)-$P$8/(2*$G$36)*SIN($G$36*J$12))))</f>
        <v>1.0000000000000004</v>
      </c>
      <c r="K25" s="182">
        <f t="shared" si="19"/>
        <v>0.69391377412228583</v>
      </c>
      <c r="L25" s="182">
        <f t="shared" si="19"/>
        <v>2.9032832248956097E-2</v>
      </c>
      <c r="M25" s="182">
        <f t="shared" si="19"/>
        <v>-0.58828322365881847</v>
      </c>
      <c r="N25" s="183">
        <f t="shared" si="19"/>
        <v>-0.81727857033333762</v>
      </c>
      <c r="O25" s="182">
        <f t="shared" si="19"/>
        <v>-0.56712085724291461</v>
      </c>
      <c r="P25" s="182">
        <f t="shared" si="19"/>
        <v>-2.3727911689163002E-2</v>
      </c>
      <c r="Q25" s="182">
        <f t="shared" si="19"/>
        <v>0.4807912719885164</v>
      </c>
      <c r="R25" s="182">
        <f t="shared" si="19"/>
        <v>0.66794426152606423</v>
      </c>
      <c r="S25" s="182">
        <f t="shared" si="19"/>
        <v>0.46349572340847162</v>
      </c>
      <c r="T25" s="182">
        <f t="shared" si="19"/>
        <v>1.9392313787709718E-2</v>
      </c>
      <c r="U25" s="182">
        <f t="shared" si="19"/>
        <v>-0.39294040340399605</v>
      </c>
      <c r="V25" s="182">
        <f t="shared" si="19"/>
        <v>-0.54589653112231384</v>
      </c>
      <c r="W25" s="182">
        <f t="shared" si="19"/>
        <v>-0.37880512217859108</v>
      </c>
      <c r="X25" s="182">
        <f t="shared" si="19"/>
        <v>-1.5848922524456601E-2</v>
      </c>
      <c r="Y25" s="182">
        <f t="shared" si="19"/>
        <v>0.32114177112382397</v>
      </c>
      <c r="Z25" s="182">
        <f t="shared" si="19"/>
        <v>0.44614953650549388</v>
      </c>
      <c r="AA25" s="182">
        <f t="shared" si="19"/>
        <v>0.30958930868553874</v>
      </c>
      <c r="AB25" s="182">
        <f t="shared" si="19"/>
        <v>1.2952984771420477E-2</v>
      </c>
      <c r="AC25" s="182">
        <f t="shared" si="19"/>
        <v>-0.26246228758128803</v>
      </c>
      <c r="AD25" s="182">
        <f t="shared" si="19"/>
        <v>-0.36462845535000582</v>
      </c>
      <c r="AE25" s="182">
        <f t="shared" si="19"/>
        <v>-0.25302070759012157</v>
      </c>
      <c r="AF25" s="182">
        <f t="shared" si="19"/>
        <v>-1.0586196898876885E-2</v>
      </c>
      <c r="AG25" s="182">
        <f t="shared" si="19"/>
        <v>0.21450480316317375</v>
      </c>
      <c r="AH25" s="182">
        <f t="shared" si="19"/>
        <v>0.29800302269121953</v>
      </c>
      <c r="AI25" s="182">
        <f t="shared" si="19"/>
        <v>0.20678840216163169</v>
      </c>
      <c r="AJ25" s="182">
        <f t="shared" si="19"/>
        <v>8.6518718852560007E-3</v>
      </c>
      <c r="AK25" s="182">
        <f t="shared" si="19"/>
        <v>-0.17531017886069269</v>
      </c>
      <c r="AL25" s="182">
        <f t="shared" si="19"/>
        <v>-0.24355148434000906</v>
      </c>
      <c r="AM25" s="182">
        <f t="shared" si="19"/>
        <v>-0.16900372967825761</v>
      </c>
      <c r="AN25" s="87">
        <f t="shared" si="6"/>
        <v>-9.2537503123176393E-11</v>
      </c>
      <c r="AO25" s="72"/>
      <c r="AP25" s="72"/>
    </row>
    <row r="26" spans="1:42" ht="15.75" x14ac:dyDescent="0.3">
      <c r="A26" s="72"/>
      <c r="B26" s="114">
        <v>14</v>
      </c>
      <c r="C26" s="108">
        <f t="shared" si="7"/>
        <v>0.54166666666666663</v>
      </c>
      <c r="D26" s="164">
        <v>9.9144486119611785E-4</v>
      </c>
      <c r="E26" s="109">
        <f t="shared" si="2"/>
        <v>0.54166666666666663</v>
      </c>
      <c r="F26" s="108">
        <f t="shared" si="3"/>
        <v>0.99144486119611785</v>
      </c>
      <c r="G26" s="198">
        <f t="shared" si="4"/>
        <v>17713.059746351213</v>
      </c>
      <c r="H26" s="75" t="s">
        <v>47</v>
      </c>
      <c r="I26" s="112">
        <f t="shared" si="8"/>
        <v>8.0904639469340595E-11</v>
      </c>
      <c r="J26" s="176">
        <f t="shared" ref="J26:AM26" si="20">(2.71818^($P$8*J$12)*($I$13*SIN($B$13*PI()*$E26)*(COS($G$13*J$12)-$P$8/(2*$G$13)*SIN($G$13*J$12))+$I$14*SIN($B$14*PI()*$E26)*(COS($G$14*J$12)-$P$8/(2*$G$14)*SIN($G$14*J$12))+$I$15*SIN($B$15*PI()*$E26)*(COS($G$15*J$12)-$P$8/(2*$G$15)*SIN($G$15*J$12))+$I$16*SIN($B$16*PI()*$E26)*(COS($G$16*J$12)-$P$8/(2*$G$16)*SIN($G$16*J$12))+$I$17*SIN($B$17*PI()*$E26)*(COS($G$17*J$12)-$P$8/(2*$G$17)*SIN($G$17*J$12))+$I$18*SIN($B$18*PI()*$E26)*(COS($G$18*J$12)-$P$8/(2*$G$18)*SIN($G$18*J$12))+$I$19*SIN($B$19*PI()*$E26)*(COS($G$19*J$12)-$P$8/(2*$G$19)*SIN($G$19*J$12))+$I$20*SIN($B$20*PI()*$E26)*(COS($G$20*J$12)-$P$8/(2*$G$20)*SIN($G$20*J$12))+$I$21*SIN($B$21*PI()*$E26)*(COS($G$21*J$12)-$P$8/(2*$G$21)*SIN($G$21*J$12))+$I$22*SIN($B$22*PI()*$E26)*(COS($G$22*J$12)-$P$8/(2*$G$22)*SIN($G35*J$12))+$I$23*SIN($B$23*PI()*$E26)*(COS($G$23*J$12)-$P$8/(2*$G$23)*SIN($G$23*J$12))+$I$24*SIN($B$24*PI()*$E26)*(COS($G$24*J$12)-$P$8/(2*$G$24)*SIN($G$24*J$12))+$I$25*SIN($B$25*PI()*$E26)*(COS($G$25*J$12)-$P$8/(2*$G$25)*SIN($G$25*J$12))+$I$26*SIN($B$26*PI()*$E26)*(COS($G$26*J$12)-$P$8/(2*$G$26)*SIN($G$26*J$12))+$I$27*SIN($B$27*PI()*$E26)*(COS($G$27*J$12)-$P$8/(2*$G$27)*SIN($G$27*J$12))+$I$28*SIN($B$28*PI()*$E26)*(COS($G$28*J$12)-$P$8/(2*$G$28)*SIN($G$28*J$12))+$I$29*SIN($B$29*PI()*$E26)*(COS($G$29*J$12)-$P$8/(2*$G$29)*SIN($G$29*J$12))+$I$30*SIN($B$30*PI()*$E26)*(COS($G$30*J$12)-$P$8/(2*$G$30)*SIN($G$30*J$12))+$I$31*SIN($B$31*PI()*$E26)*(COS($G$31*J$12)-$P$8/(2*$G$31)*SIN($G$31*J$12))+$I$32*SIN($B$32*PI()*$E26)*(COS($G$32*J$12)-$P$8/(2*$G$32)*SIN($G$32*J$12))+$I$33*SIN($B$33*PI()*$E26)*(COS($G$33*J$12)-$P$8/(2*$G$33)*SIN($G$33*J$12))+$I$34*SIN($B$34*PI()*$E26)*(COS($G$34*J$12)-$P$8/(2*$G$34)*SIN($G$34*J$12))+$I$35*SIN($B$35*PI()*$E26)*(COS($G$35*J$12)-$P$8/(2*$G$35)*SIN($G$35*J$12))+$I$36*SIN($B$36*PI()*$E26)*(COS($G$36*J$12)-$P$8/(2*$G$36)*SIN($G$36*J$12))))</f>
        <v>0.99144486119611719</v>
      </c>
      <c r="K26" s="177">
        <f t="shared" si="20"/>
        <v>0.687977245467849</v>
      </c>
      <c r="L26" s="177">
        <f t="shared" si="20"/>
        <v>2.8784453445255133E-2</v>
      </c>
      <c r="M26" s="177">
        <f t="shared" si="20"/>
        <v>-0.58325037921671086</v>
      </c>
      <c r="N26" s="178">
        <f t="shared" si="20"/>
        <v>-0.81028663899075148</v>
      </c>
      <c r="O26" s="177">
        <f t="shared" si="20"/>
        <v>-0.56226905977778041</v>
      </c>
      <c r="P26" s="177">
        <f t="shared" si="20"/>
        <v>-2.3524915131989441E-2</v>
      </c>
      <c r="Q26" s="177">
        <f t="shared" si="20"/>
        <v>0.47667803591821695</v>
      </c>
      <c r="R26" s="177">
        <f t="shared" si="20"/>
        <v>0.66222990565538664</v>
      </c>
      <c r="S26" s="177">
        <f t="shared" si="20"/>
        <v>0.4595304531627451</v>
      </c>
      <c r="T26" s="177">
        <f t="shared" si="20"/>
        <v>1.9226410509849572E-2</v>
      </c>
      <c r="U26" s="177">
        <f t="shared" si="20"/>
        <v>-0.38957874383834479</v>
      </c>
      <c r="V26" s="177">
        <f t="shared" si="20"/>
        <v>-0.54122631070500948</v>
      </c>
      <c r="W26" s="177">
        <f t="shared" si="20"/>
        <v>-0.37556439190505253</v>
      </c>
      <c r="X26" s="177">
        <f t="shared" si="20"/>
        <v>-1.5713332088671483E-2</v>
      </c>
      <c r="Y26" s="177">
        <f t="shared" si="20"/>
        <v>0.31839435869285976</v>
      </c>
      <c r="Z26" s="177">
        <f t="shared" si="20"/>
        <v>0.44233266529333565</v>
      </c>
      <c r="AA26" s="177">
        <f t="shared" si="20"/>
        <v>0.3069407291810452</v>
      </c>
      <c r="AB26" s="177">
        <f t="shared" si="20"/>
        <v>1.2842170570870112E-2</v>
      </c>
      <c r="AC26" s="177">
        <f t="shared" si="20"/>
        <v>-0.26021688636447093</v>
      </c>
      <c r="AD26" s="177">
        <f t="shared" si="20"/>
        <v>-0.3615090084222059</v>
      </c>
      <c r="AE26" s="177">
        <f t="shared" si="20"/>
        <v>-0.25085608040161123</v>
      </c>
      <c r="AF26" s="177">
        <f t="shared" si="20"/>
        <v>-1.0495630019305176E-2</v>
      </c>
      <c r="AG26" s="177">
        <f t="shared" si="20"/>
        <v>0.21266968479511769</v>
      </c>
      <c r="AH26" s="177">
        <f t="shared" si="20"/>
        <v>0.29545356546807244</v>
      </c>
      <c r="AI26" s="177">
        <f t="shared" si="20"/>
        <v>0.2050192986812954</v>
      </c>
      <c r="AJ26" s="177">
        <f t="shared" si="20"/>
        <v>8.5778541358696708E-3</v>
      </c>
      <c r="AK26" s="177">
        <f t="shared" si="20"/>
        <v>-0.17381037600276944</v>
      </c>
      <c r="AL26" s="177">
        <f t="shared" si="20"/>
        <v>-0.24146786766546635</v>
      </c>
      <c r="AM26" s="177">
        <f t="shared" si="20"/>
        <v>-0.16755787936981514</v>
      </c>
      <c r="AN26" s="87">
        <f t="shared" si="6"/>
        <v>8.0904639469340595E-11</v>
      </c>
      <c r="AO26" s="72"/>
      <c r="AP26" s="72"/>
    </row>
    <row r="27" spans="1:42" ht="15.75" x14ac:dyDescent="0.3">
      <c r="A27" s="72"/>
      <c r="B27" s="114">
        <v>15</v>
      </c>
      <c r="C27" s="108">
        <f t="shared" si="7"/>
        <v>0.58333333333333337</v>
      </c>
      <c r="D27" s="164">
        <v>9.6592582590961974E-4</v>
      </c>
      <c r="E27" s="109">
        <f t="shared" si="2"/>
        <v>0.58333333333333337</v>
      </c>
      <c r="F27" s="108">
        <f t="shared" si="3"/>
        <v>0.96592582590961973</v>
      </c>
      <c r="G27" s="198">
        <f t="shared" si="4"/>
        <v>18978.303937167071</v>
      </c>
      <c r="H27" s="75" t="s">
        <v>48</v>
      </c>
      <c r="I27" s="112">
        <f t="shared" si="8"/>
        <v>-7.040748077150974E-11</v>
      </c>
      <c r="J27" s="176">
        <f t="shared" ref="J27:AM27" si="21">(2.71818^($P$8*J$12)*($I$13*SIN($B$13*PI()*$E27)*(COS($G$13*J$12)-$P$8/(2*$G$13)*SIN($G$13*J$12))+$I$14*SIN($B$14*PI()*$E27)*(COS($G$14*J$12)-$P$8/(2*$G$14)*SIN($G$14*J$12))+$I$15*SIN($B$15*PI()*$E27)*(COS($G$15*J$12)-$P$8/(2*$G$15)*SIN($G$15*J$12))+$I$16*SIN($B$16*PI()*$E27)*(COS($G$16*J$12)-$P$8/(2*$G$16)*SIN($G$16*J$12))+$I$17*SIN($B$17*PI()*$E27)*(COS($G$17*J$12)-$P$8/(2*$G$17)*SIN($G$17*J$12))+$I$18*SIN($B$18*PI()*$E27)*(COS($G$18*J$12)-$P$8/(2*$G$18)*SIN($G$18*J$12))+$I$19*SIN($B$19*PI()*$E27)*(COS($G$19*J$12)-$P$8/(2*$G$19)*SIN($G$19*J$12))+$I$20*SIN($B$20*PI()*$E27)*(COS($G$20*J$12)-$P$8/(2*$G$20)*SIN($G$20*J$12))+$I$21*SIN($B$21*PI()*$E27)*(COS($G$21*J$12)-$P$8/(2*$G$21)*SIN($G$21*J$12))+$I$22*SIN($B$22*PI()*$E27)*(COS($G$22*J$12)-$P$8/(2*$G$22)*SIN($G36*J$12))+$I$23*SIN($B$23*PI()*$E27)*(COS($G$23*J$12)-$P$8/(2*$G$23)*SIN($G$23*J$12))+$I$24*SIN($B$24*PI()*$E27)*(COS($G$24*J$12)-$P$8/(2*$G$24)*SIN($G$24*J$12))+$I$25*SIN($B$25*PI()*$E27)*(COS($G$25*J$12)-$P$8/(2*$G$25)*SIN($G$25*J$12))+$I$26*SIN($B$26*PI()*$E27)*(COS($G$26*J$12)-$P$8/(2*$G$26)*SIN($G$26*J$12))+$I$27*SIN($B$27*PI()*$E27)*(COS($G$27*J$12)-$P$8/(2*$G$27)*SIN($G$27*J$12))+$I$28*SIN($B$28*PI()*$E27)*(COS($G$28*J$12)-$P$8/(2*$G$28)*SIN($G$28*J$12))+$I$29*SIN($B$29*PI()*$E27)*(COS($G$29*J$12)-$P$8/(2*$G$29)*SIN($G$29*J$12))+$I$30*SIN($B$30*PI()*$E27)*(COS($G$30*J$12)-$P$8/(2*$G$30)*SIN($G$30*J$12))+$I$31*SIN($B$31*PI()*$E27)*(COS($G$31*J$12)-$P$8/(2*$G$31)*SIN($G$31*J$12))+$I$32*SIN($B$32*PI()*$E27)*(COS($G$32*J$12)-$P$8/(2*$G$32)*SIN($G$32*J$12))+$I$33*SIN($B$33*PI()*$E27)*(COS($G$33*J$12)-$P$8/(2*$G$33)*SIN($G$33*J$12))+$I$34*SIN($B$34*PI()*$E27)*(COS($G$34*J$12)-$P$8/(2*$G$34)*SIN($G$34*J$12))+$I$35*SIN($B$35*PI()*$E27)*(COS($G$35*J$12)-$P$8/(2*$G$35)*SIN($G$35*J$12))+$I$36*SIN($B$36*PI()*$E27)*(COS($G$36*J$12)-$P$8/(2*$G$36)*SIN($G$36*J$12))))</f>
        <v>0.96592582590961917</v>
      </c>
      <c r="K27" s="177">
        <f t="shared" si="21"/>
        <v>0.67026923537909044</v>
      </c>
      <c r="L27" s="177">
        <f t="shared" si="21"/>
        <v>2.8043563542358589E-2</v>
      </c>
      <c r="M27" s="177">
        <f t="shared" si="21"/>
        <v>-0.56823795906412145</v>
      </c>
      <c r="N27" s="178">
        <f t="shared" si="21"/>
        <v>-0.78943047857913806</v>
      </c>
      <c r="O27" s="177">
        <f t="shared" si="21"/>
        <v>-0.54779668279205385</v>
      </c>
      <c r="P27" s="177">
        <f t="shared" si="21"/>
        <v>-2.2919401711893626E-2</v>
      </c>
      <c r="Q27" s="177">
        <f t="shared" si="21"/>
        <v>0.46440870648655308</v>
      </c>
      <c r="R27" s="177">
        <f t="shared" si="21"/>
        <v>0.64518461247603631</v>
      </c>
      <c r="S27" s="177">
        <f t="shared" si="21"/>
        <v>0.44770248943735347</v>
      </c>
      <c r="T27" s="177">
        <f t="shared" si="21"/>
        <v>1.8731537321925954E-2</v>
      </c>
      <c r="U27" s="177">
        <f t="shared" si="21"/>
        <v>-0.37955128394664311</v>
      </c>
      <c r="V27" s="177">
        <f t="shared" si="21"/>
        <v>-0.52729555804072548</v>
      </c>
      <c r="W27" s="177">
        <f t="shared" si="21"/>
        <v>-0.36589765074614672</v>
      </c>
      <c r="X27" s="177">
        <f t="shared" si="21"/>
        <v>-1.530888283281342E-2</v>
      </c>
      <c r="Y27" s="177">
        <f t="shared" si="21"/>
        <v>0.3101991305081041</v>
      </c>
      <c r="Z27" s="177">
        <f t="shared" si="21"/>
        <v>0.43094735952808094</v>
      </c>
      <c r="AA27" s="177">
        <f t="shared" si="21"/>
        <v>0.29904030868277803</v>
      </c>
      <c r="AB27" s="177">
        <f t="shared" si="21"/>
        <v>1.2511622852492377E-2</v>
      </c>
      <c r="AC27" s="177">
        <f t="shared" si="21"/>
        <v>-0.25351910207255329</v>
      </c>
      <c r="AD27" s="177">
        <f t="shared" si="21"/>
        <v>-0.35220404212142464</v>
      </c>
      <c r="AE27" s="177">
        <f t="shared" si="21"/>
        <v>-0.24439923611649425</v>
      </c>
      <c r="AF27" s="177">
        <f t="shared" si="21"/>
        <v>-1.0225480426104279E-2</v>
      </c>
      <c r="AG27" s="177">
        <f t="shared" si="21"/>
        <v>0.20719572915806911</v>
      </c>
      <c r="AH27" s="177">
        <f t="shared" si="21"/>
        <v>0.28784881581637539</v>
      </c>
      <c r="AI27" s="177">
        <f t="shared" si="21"/>
        <v>0.19974225814444768</v>
      </c>
      <c r="AJ27" s="177">
        <f t="shared" si="21"/>
        <v>8.3570666801735128E-3</v>
      </c>
      <c r="AK27" s="177">
        <f t="shared" si="21"/>
        <v>-0.16933662942021155</v>
      </c>
      <c r="AL27" s="177">
        <f t="shared" si="21"/>
        <v>-0.23525266882120049</v>
      </c>
      <c r="AM27" s="177">
        <f t="shared" si="21"/>
        <v>-0.16324506728183899</v>
      </c>
      <c r="AN27" s="87">
        <f t="shared" si="6"/>
        <v>-7.040748077150974E-11</v>
      </c>
      <c r="AO27" s="72"/>
      <c r="AP27" s="72"/>
    </row>
    <row r="28" spans="1:42" ht="15.75" x14ac:dyDescent="0.3">
      <c r="A28" s="72"/>
      <c r="B28" s="114">
        <v>16</v>
      </c>
      <c r="C28" s="108">
        <f t="shared" si="7"/>
        <v>0.625</v>
      </c>
      <c r="D28" s="164">
        <v>9.2387953191016908E-4</v>
      </c>
      <c r="E28" s="109">
        <f t="shared" si="2"/>
        <v>0.625</v>
      </c>
      <c r="F28" s="108">
        <f t="shared" si="3"/>
        <v>0.92387953191016903</v>
      </c>
      <c r="G28" s="198">
        <f t="shared" si="4"/>
        <v>20243.546580864622</v>
      </c>
      <c r="H28" s="75" t="s">
        <v>49</v>
      </c>
      <c r="I28" s="112">
        <f t="shared" si="8"/>
        <v>6.0806836417922242E-11</v>
      </c>
      <c r="J28" s="176">
        <f t="shared" ref="J28:AM28" si="22">(2.71818^($P$8*J$12)*($I$13*SIN($B$13*PI()*$E28)*(COS($G$13*J$12)-$P$8/(2*$G$13)*SIN($G$13*J$12))+$I$14*SIN($B$14*PI()*$E28)*(COS($G$14*J$12)-$P$8/(2*$G$14)*SIN($G$14*J$12))+$I$15*SIN($B$15*PI()*$E28)*(COS($G$15*J$12)-$P$8/(2*$G$15)*SIN($G$15*J$12))+$I$16*SIN($B$16*PI()*$E28)*(COS($G$16*J$12)-$P$8/(2*$G$16)*SIN($G$16*J$12))+$I$17*SIN($B$17*PI()*$E28)*(COS($G$17*J$12)-$P$8/(2*$G$17)*SIN($G$17*J$12))+$I$18*SIN($B$18*PI()*$E28)*(COS($G$18*J$12)-$P$8/(2*$G$18)*SIN($G$18*J$12))+$I$19*SIN($B$19*PI()*$E28)*(COS($G$19*J$12)-$P$8/(2*$G$19)*SIN($G$19*J$12))+$I$20*SIN($B$20*PI()*$E28)*(COS($G$20*J$12)-$P$8/(2*$G$20)*SIN($G$20*J$12))+$I$21*SIN($B$21*PI()*$E28)*(COS($G$21*J$12)-$P$8/(2*$G$21)*SIN($G$21*J$12))+$I$22*SIN($B$22*PI()*$E28)*(COS($G$22*J$12)-$P$8/(2*$G$22)*SIN($G$22*J$12))+$I$23*SIN($B$23*PI()*$E28)*(COS($G$23*J$12)-$P$8/(2*$G$23)*SIN($G$23*J$12))+$I$24*SIN($B$24*PI()*$E28)*(COS($G$24*J$12)-$P$8/(2*$G$24)*SIN($G$24*J$12))+$I$25*SIN($B$25*PI()*$E28)*(COS($G$25*J$12)-$P$8/(2*$G$25)*SIN($G$25*J$12))+$I$26*SIN($B$26*PI()*$E28)*(COS($G$26*J$12)-$P$8/(2*$G$26)*SIN($G$26*J$12))+$I$27*SIN($B$27*PI()*$E28)*(COS($G$27*J$12)-$P$8/(2*$G$27)*SIN($G$27*J$12))+$I$28*SIN($B$28*PI()*$E28)*(COS($G$28*J$12)-$P$8/(2*$G$28)*SIN($G$28*J$12))+$I$29*SIN($B$29*PI()*$E28)*(COS($G$29*J$12)-$P$8/(2*$G$29)*SIN($G$29*J$12))+$I$30*SIN($B$30*PI()*$E28)*(COS($G$30*J$12)-$P$8/(2*$G$30)*SIN($G$30*J$12))+$I$31*SIN($B$31*PI()*$E28)*(COS($G$31*J$12)-$P$8/(2*$G$31)*SIN($G$31*J$12))+$I$32*SIN($B$32*PI()*$E28)*(COS($G$32*J$12)-$P$8/(2*$G$32)*SIN($G$32*J$12))+$I$33*SIN($B$33*PI()*$E28)*(COS($G$33*J$12)-$P$8/(2*$G$33)*SIN($G$33*J$12))+$I$34*SIN($B$34*PI()*$E28)*(COS($G$34*J$12)-$P$8/(2*$G$34)*SIN($G$34*J$12))+$I$35*SIN($B$35*PI()*$E28)*(COS($G$35*J$12)-$P$8/(2*$G$35)*SIN($G$35*J$12))+$I$36*SIN($B$36*PI()*$E28)*(COS($G$36*J$12)-$P$8/(2*$G$36)*SIN($G$36*J$12))))</f>
        <v>0.92387953191017047</v>
      </c>
      <c r="K28" s="177">
        <f t="shared" si="22"/>
        <v>0.6410927328230035</v>
      </c>
      <c r="L28" s="177">
        <f t="shared" si="22"/>
        <v>2.6822840509412679E-2</v>
      </c>
      <c r="M28" s="177">
        <f t="shared" si="22"/>
        <v>-0.54350282986974652</v>
      </c>
      <c r="N28" s="178">
        <f t="shared" si="22"/>
        <v>-0.75506694378586803</v>
      </c>
      <c r="O28" s="177">
        <f t="shared" si="22"/>
        <v>-0.5239513526725269</v>
      </c>
      <c r="P28" s="177">
        <f t="shared" si="22"/>
        <v>-2.1921731023370521E-2</v>
      </c>
      <c r="Q28" s="177">
        <f t="shared" si="22"/>
        <v>0.44419321530670747</v>
      </c>
      <c r="R28" s="177">
        <f t="shared" si="22"/>
        <v>0.61710003168067773</v>
      </c>
      <c r="S28" s="177">
        <f t="shared" si="22"/>
        <v>0.42821421199059578</v>
      </c>
      <c r="T28" s="177">
        <f t="shared" si="22"/>
        <v>1.791616238824368E-2</v>
      </c>
      <c r="U28" s="177">
        <f t="shared" si="22"/>
        <v>-0.36302959634207971</v>
      </c>
      <c r="V28" s="177">
        <f t="shared" si="22"/>
        <v>-0.50434263216982389</v>
      </c>
      <c r="W28" s="177">
        <f t="shared" si="22"/>
        <v>-0.34997029932962881</v>
      </c>
      <c r="X28" s="177">
        <f t="shared" si="22"/>
        <v>-1.4642494433487332E-2</v>
      </c>
      <c r="Y28" s="177">
        <f t="shared" si="22"/>
        <v>0.29669630917677764</v>
      </c>
      <c r="Z28" s="177">
        <f t="shared" si="22"/>
        <v>0.41218842494849839</v>
      </c>
      <c r="AA28" s="177">
        <f t="shared" si="22"/>
        <v>0.28602322559992566</v>
      </c>
      <c r="AB28" s="177">
        <f t="shared" si="22"/>
        <v>1.1966997850080202E-2</v>
      </c>
      <c r="AC28" s="177">
        <f t="shared" si="22"/>
        <v>-0.24248353564574235</v>
      </c>
      <c r="AD28" s="177">
        <f t="shared" si="22"/>
        <v>-0.33687276700075064</v>
      </c>
      <c r="AE28" s="177">
        <f t="shared" si="22"/>
        <v>-0.23376065313716218</v>
      </c>
      <c r="AF28" s="177">
        <f t="shared" si="22"/>
        <v>-9.7803701269408155E-3</v>
      </c>
      <c r="AG28" s="177">
        <f t="shared" si="22"/>
        <v>0.19817659713354657</v>
      </c>
      <c r="AH28" s="177">
        <f t="shared" si="22"/>
        <v>0.27531889311164126</v>
      </c>
      <c r="AI28" s="177">
        <f t="shared" si="22"/>
        <v>0.19104757220036503</v>
      </c>
      <c r="AJ28" s="177">
        <f t="shared" si="22"/>
        <v>7.9932875374576495E-3</v>
      </c>
      <c r="AK28" s="177">
        <f t="shared" si="22"/>
        <v>-0.1619654861524113</v>
      </c>
      <c r="AL28" s="177">
        <f t="shared" si="22"/>
        <v>-0.22501223158249847</v>
      </c>
      <c r="AM28" s="177">
        <f t="shared" si="22"/>
        <v>-0.15613908683039893</v>
      </c>
      <c r="AN28" s="87">
        <f t="shared" si="6"/>
        <v>6.0806836417922242E-11</v>
      </c>
      <c r="AO28" s="72"/>
      <c r="AP28" s="72"/>
    </row>
    <row r="29" spans="1:42" ht="15.75" x14ac:dyDescent="0.3">
      <c r="A29" s="72"/>
      <c r="B29" s="114">
        <v>17</v>
      </c>
      <c r="C29" s="108">
        <f t="shared" si="7"/>
        <v>0.66666666666666663</v>
      </c>
      <c r="D29" s="164">
        <v>8.6602540294668066E-4</v>
      </c>
      <c r="E29" s="109">
        <f t="shared" si="2"/>
        <v>0.66666666666666663</v>
      </c>
      <c r="F29" s="108">
        <f t="shared" si="3"/>
        <v>0.86602540294668062</v>
      </c>
      <c r="G29" s="198">
        <f t="shared" si="4"/>
        <v>21508.787950469017</v>
      </c>
      <c r="H29" s="75" t="s">
        <v>50</v>
      </c>
      <c r="I29" s="112">
        <f t="shared" si="8"/>
        <v>-5.1917942167634124E-11</v>
      </c>
      <c r="J29" s="176">
        <f t="shared" ref="J29:AM29" si="23">(2.71818^($P$8*J$12)*($I$13*SIN($B$13*PI()*$E29)*(COS($G$13*J$12)-$P$8/(2*$G$13)*SIN($G$13*J$12))+$I$14*SIN($B$14*PI()*$E29)*(COS($G$14*J$12)-$P$8/(2*$G$14)*SIN($G$14*J$12))+$I$15*SIN($B$15*PI()*$E29)*(COS($G$15*J$12)-$P$8/(2*$G$15)*SIN($G$15*J$12))+$I$16*SIN($B$16*PI()*$E29)*(COS($G$16*J$12)-$P$8/(2*$G$16)*SIN($G$16*J$12))+$I$17*SIN($B$17*PI()*$E29)*(COS($G$17*J$12)-$P$8/(2*$G$17)*SIN($G$17*J$12))+$I$18*SIN($B$18*PI()*$E29)*(COS($G$18*J$12)-$P$8/(2*$G$18)*SIN($G$18*J$12))+$I$19*SIN($B$19*PI()*$E29)*(COS($G$19*J$12)-$P$8/(2*$G$19)*SIN($G$19*J$12))+$I$20*SIN($B$20*PI()*$E29)*(COS($G$20*J$12)-$P$8/(2*$G$20)*SIN($G$20*J$12))+$I$21*SIN($B$21*PI()*$E29)*(COS($G$21*J$12)-$P$8/(2*$G$21)*SIN($G$21*J$12))+$I$22*SIN($B$22*PI()*$E29)*(COS($G$22*J$12)-$P$8/(2*$G$22)*SIN($G38*J$12))+$I$23*SIN($B$23*PI()*$E29)*(COS($G$23*J$12)-$P$8/(2*$G$23)*SIN($G$23*J$12))+$I$24*SIN($B$24*PI()*$E29)*(COS($G$24*J$12)-$P$8/(2*$G$24)*SIN($G$24*J$12))+$I$25*SIN($B$25*PI()*$E29)*(COS($G$25*J$12)-$P$8/(2*$G$25)*SIN($G$25*J$12))+$I$26*SIN($B$26*PI()*$E29)*(COS($G$26*J$12)-$P$8/(2*$G$26)*SIN($G$26*J$12))+$I$27*SIN($B$27*PI()*$E29)*(COS($G$27*J$12)-$P$8/(2*$G$27)*SIN($G$27*J$12))+$I$28*SIN($B$28*PI()*$E29)*(COS($G$28*J$12)-$P$8/(2*$G$28)*SIN($G$28*J$12))+$I$29*SIN($B$29*PI()*$E29)*(COS($G$29*J$12)-$P$8/(2*$G$29)*SIN($G$29*J$12))+$I$30*SIN($B$30*PI()*$E29)*(COS($G$30*J$12)-$P$8/(2*$G$30)*SIN($G$30*J$12))+$I$31*SIN($B$31*PI()*$E29)*(COS($G$31*J$12)-$P$8/(2*$G$31)*SIN($G$31*J$12))+$I$32*SIN($B$32*PI()*$E29)*(COS($G$32*J$12)-$P$8/(2*$G$32)*SIN($G$32*J$12))+$I$33*SIN($B$33*PI()*$E29)*(COS($G$33*J$12)-$P$8/(2*$G$33)*SIN($G$33*J$12))+$I$34*SIN($B$34*PI()*$E29)*(COS($G$34*J$12)-$P$8/(2*$G$34)*SIN($G$34*J$12))+$I$35*SIN($B$35*PI()*$E29)*(COS($G$35*J$12)-$P$8/(2*$G$35)*SIN($G$35*J$12))+$I$36*SIN($B$36*PI()*$E29)*(COS($G$36*J$12)-$P$8/(2*$G$36)*SIN($G$36*J$12))))</f>
        <v>0.86602540294667973</v>
      </c>
      <c r="K29" s="177">
        <f t="shared" si="23"/>
        <v>0.60094695584267732</v>
      </c>
      <c r="L29" s="177">
        <f t="shared" si="23"/>
        <v>2.5143171231316853E-2</v>
      </c>
      <c r="M29" s="177">
        <f t="shared" si="23"/>
        <v>-0.50946821655461327</v>
      </c>
      <c r="N29" s="178">
        <f t="shared" si="23"/>
        <v>-0.70778400421970755</v>
      </c>
      <c r="O29" s="177">
        <f t="shared" si="23"/>
        <v>-0.49114106962668364</v>
      </c>
      <c r="P29" s="177">
        <f t="shared" si="23"/>
        <v>-2.0548973421080051E-2</v>
      </c>
      <c r="Q29" s="177">
        <f t="shared" si="23"/>
        <v>0.41637745506412233</v>
      </c>
      <c r="R29" s="177">
        <f t="shared" si="23"/>
        <v>0.57845669823377988</v>
      </c>
      <c r="S29" s="177">
        <f t="shared" si="23"/>
        <v>0.40139907061863761</v>
      </c>
      <c r="T29" s="177">
        <f t="shared" si="23"/>
        <v>1.6794236928043885E-2</v>
      </c>
      <c r="U29" s="177">
        <f t="shared" si="23"/>
        <v>-0.34029637168505139</v>
      </c>
      <c r="V29" s="177">
        <f t="shared" si="23"/>
        <v>-0.47276026401855042</v>
      </c>
      <c r="W29" s="177">
        <f t="shared" si="23"/>
        <v>-0.32805485905003384</v>
      </c>
      <c r="X29" s="177">
        <f t="shared" si="23"/>
        <v>-1.3725568865859255E-2</v>
      </c>
      <c r="Y29" s="177">
        <f t="shared" si="23"/>
        <v>0.27811693174906121</v>
      </c>
      <c r="Z29" s="177">
        <f t="shared" si="23"/>
        <v>0.38637683212623619</v>
      </c>
      <c r="AA29" s="177">
        <f t="shared" si="23"/>
        <v>0.26811220578883765</v>
      </c>
      <c r="AB29" s="177">
        <f t="shared" si="23"/>
        <v>1.1217614174786127E-2</v>
      </c>
      <c r="AC29" s="177">
        <f t="shared" si="23"/>
        <v>-0.22729900869008804</v>
      </c>
      <c r="AD29" s="177">
        <f t="shared" si="23"/>
        <v>-0.31577750542872118</v>
      </c>
      <c r="AE29" s="177">
        <f t="shared" si="23"/>
        <v>-0.21912236056357801</v>
      </c>
      <c r="AF29" s="177">
        <f t="shared" si="23"/>
        <v>-9.1679149528152391E-3</v>
      </c>
      <c r="AG29" s="177">
        <f t="shared" si="23"/>
        <v>0.18576660860064079</v>
      </c>
      <c r="AH29" s="177">
        <f t="shared" si="23"/>
        <v>0.25807818780501651</v>
      </c>
      <c r="AI29" s="177">
        <f t="shared" si="23"/>
        <v>0.17908400929312468</v>
      </c>
      <c r="AJ29" s="177">
        <f t="shared" si="23"/>
        <v>7.49274101097321E-3</v>
      </c>
      <c r="AK29" s="177">
        <f t="shared" si="23"/>
        <v>-0.15182306850833283</v>
      </c>
      <c r="AL29" s="177">
        <f t="shared" si="23"/>
        <v>-0.21092177267008272</v>
      </c>
      <c r="AM29" s="177">
        <f t="shared" si="23"/>
        <v>-0.14636152330737578</v>
      </c>
      <c r="AN29" s="87">
        <f t="shared" si="6"/>
        <v>-5.1917942167634124E-11</v>
      </c>
      <c r="AO29" s="72"/>
      <c r="AP29" s="72"/>
    </row>
    <row r="30" spans="1:42" ht="15.75" x14ac:dyDescent="0.3">
      <c r="A30" s="72"/>
      <c r="B30" s="114">
        <v>18</v>
      </c>
      <c r="C30" s="108">
        <f t="shared" si="7"/>
        <v>0.70833333333333337</v>
      </c>
      <c r="D30" s="164">
        <v>7.9335333920749641E-4</v>
      </c>
      <c r="E30" s="109">
        <f t="shared" si="2"/>
        <v>0.70833333333333337</v>
      </c>
      <c r="F30" s="108">
        <f t="shared" si="3"/>
        <v>0.7933533392074964</v>
      </c>
      <c r="G30" s="198">
        <f t="shared" si="4"/>
        <v>22774.028258332066</v>
      </c>
      <c r="H30" s="75" t="s">
        <v>51</v>
      </c>
      <c r="I30" s="112">
        <f t="shared" si="8"/>
        <v>4.3594459061176608E-11</v>
      </c>
      <c r="J30" s="176">
        <f t="shared" ref="J30:AM30" si="24">(2.71818^($P$8*J$12)*($I$13*SIN($B$13*PI()*$E30)*(COS($G$13*J$12)-$P$8/(2*$G$13)*SIN($G$13*J$12))+$I$14*SIN($B$14*PI()*$E30)*(COS($G$14*J$12)-$P$8/(2*$G$14)*SIN($G$14*J$12))+$I$15*SIN($B$15*PI()*$E30)*(COS($G$15*J$12)-$P$8/(2*$G$15)*SIN($G$15*J$12))+$I$16*SIN($B$16*PI()*$E30)*(COS($G$16*J$12)-$P$8/(2*$G$16)*SIN($G$16*J$12))+$I$17*SIN($B$17*PI()*$E30)*(COS($G$17*J$12)-$P$8/(2*$G$17)*SIN($G$17*J$12))+$I$18*SIN($B$18*PI()*$E30)*(COS($G$18*J$12)-$P$8/(2*$G$18)*SIN($G$18*J$12))+$I$19*SIN($B$19*PI()*$E30)*(COS($G$19*J$12)-$P$8/(2*$G$19)*SIN($G$19*J$12))+$I$20*SIN($B$20*PI()*$E30)*(COS($G$20*J$12)-$P$8/(2*$G$20)*SIN($G$20*J$12))+$I$21*SIN($B$21*PI()*$E30)*(COS($G$21*J$12)-$P$8/(2*$G$21)*SIN($G$21*J$12))+$I$22*SIN($B$22*PI()*$E30)*(COS($G$22*J$12)-$P$8/(2*$G$22)*SIN($G39*J$12))+$I$23*SIN($B$23*PI()*$E30)*(COS($G$23*J$12)-$P$8/(2*$G$23)*SIN($G$23*J$12))+$I$24*SIN($B$24*PI()*$E30)*(COS($G$24*J$12)-$P$8/(2*$G$24)*SIN($G$24*J$12))+$I$25*SIN($B$25*PI()*$E30)*(COS($G$25*J$12)-$P$8/(2*$G$25)*SIN($G$25*J$12))+$I$26*SIN($B$26*PI()*$E30)*(COS($G$26*J$12)-$P$8/(2*$G$26)*SIN($G$26*J$12))+$I$27*SIN($B$27*PI()*$E30)*(COS($G$27*J$12)-$P$8/(2*$G$27)*SIN($G$27*J$12))+$I$28*SIN($B$28*PI()*$E30)*(COS($G$28*J$12)-$P$8/(2*$G$28)*SIN($G$28*J$12))+$I$29*SIN($B$29*PI()*$E30)*(COS($G$29*J$12)-$P$8/(2*$G$29)*SIN($G$29*J$12))+$I$30*SIN($B$30*PI()*$E30)*(COS($G$30*J$12)-$P$8/(2*$G$30)*SIN($G$30*J$12))+$I$31*SIN($B$31*PI()*$E30)*(COS($G$31*J$12)-$P$8/(2*$G$31)*SIN($G$31*J$12))+$I$32*SIN($B$32*PI()*$E30)*(COS($G$32*J$12)-$P$8/(2*$G$32)*SIN($G$32*J$12))+$I$33*SIN($B$33*PI()*$E30)*(COS($G$33*J$12)-$P$8/(2*$G$33)*SIN($G$33*J$12))+$I$34*SIN($B$34*PI()*$E30)*(COS($G$34*J$12)-$P$8/(2*$G$34)*SIN($G$34*J$12))+$I$35*SIN($B$35*PI()*$E30)*(COS($G$35*J$12)-$P$8/(2*$G$35)*SIN($G$35*J$12))+$I$36*SIN($B$36*PI()*$E30)*(COS($G$36*J$12)-$P$8/(2*$G$36)*SIN($G$36*J$12))))</f>
        <v>0.7933533392074964</v>
      </c>
      <c r="K30" s="177">
        <f t="shared" si="24"/>
        <v>0.55051880982786927</v>
      </c>
      <c r="L30" s="177">
        <f t="shared" si="24"/>
        <v>2.3033295325189655E-2</v>
      </c>
      <c r="M30" s="177">
        <f t="shared" si="24"/>
        <v>-0.46671646078920836</v>
      </c>
      <c r="N30" s="178">
        <f t="shared" si="24"/>
        <v>-0.64839068408715039</v>
      </c>
      <c r="O30" s="177">
        <f t="shared" si="24"/>
        <v>-0.44992722669627555</v>
      </c>
      <c r="P30" s="177">
        <f t="shared" si="24"/>
        <v>-1.8824617194779972E-2</v>
      </c>
      <c r="Q30" s="177">
        <f t="shared" si="24"/>
        <v>0.38143736106783094</v>
      </c>
      <c r="R30" s="177">
        <f t="shared" si="24"/>
        <v>0.52991581028598989</v>
      </c>
      <c r="S30" s="177">
        <f t="shared" si="24"/>
        <v>0.36771587991571858</v>
      </c>
      <c r="T30" s="177">
        <f t="shared" si="24"/>
        <v>1.5384957428028824E-2</v>
      </c>
      <c r="U30" s="177">
        <f t="shared" si="24"/>
        <v>-0.31174058175037045</v>
      </c>
      <c r="V30" s="177">
        <f t="shared" si="24"/>
        <v>-0.43308883666301207</v>
      </c>
      <c r="W30" s="177">
        <f t="shared" si="24"/>
        <v>-0.30052630917021295</v>
      </c>
      <c r="X30" s="177">
        <f t="shared" si="24"/>
        <v>-1.2573795023477581E-2</v>
      </c>
      <c r="Y30" s="177">
        <f t="shared" si="24"/>
        <v>0.25477889644916485</v>
      </c>
      <c r="Z30" s="177">
        <f t="shared" si="24"/>
        <v>0.3539542245722514</v>
      </c>
      <c r="AA30" s="177">
        <f t="shared" si="24"/>
        <v>0.2456137118881799</v>
      </c>
      <c r="AB30" s="177">
        <f t="shared" si="24"/>
        <v>1.027629402210465E-2</v>
      </c>
      <c r="AC30" s="177">
        <f t="shared" si="24"/>
        <v>-0.20822533266925089</v>
      </c>
      <c r="AD30" s="177">
        <f t="shared" si="24"/>
        <v>-0.28927920318004269</v>
      </c>
      <c r="AE30" s="177">
        <f t="shared" si="24"/>
        <v>-0.20073482364385367</v>
      </c>
      <c r="AF30" s="177">
        <f t="shared" si="24"/>
        <v>-8.3985942266186081E-3</v>
      </c>
      <c r="AG30" s="177">
        <f t="shared" si="24"/>
        <v>0.17017810183989837</v>
      </c>
      <c r="AH30" s="177">
        <f t="shared" si="24"/>
        <v>0.2364216931457401</v>
      </c>
      <c r="AI30" s="177">
        <f t="shared" si="24"/>
        <v>0.16405626943034377</v>
      </c>
      <c r="AJ30" s="177">
        <f t="shared" si="24"/>
        <v>6.8639916178555244E-3</v>
      </c>
      <c r="AK30" s="177">
        <f t="shared" si="24"/>
        <v>-0.13908291606363987</v>
      </c>
      <c r="AL30" s="177">
        <f t="shared" si="24"/>
        <v>-0.19322238374290274</v>
      </c>
      <c r="AM30" s="177">
        <f t="shared" si="24"/>
        <v>-0.13407967353864222</v>
      </c>
      <c r="AN30" s="87">
        <f t="shared" si="6"/>
        <v>4.3594459061176608E-11</v>
      </c>
      <c r="AO30" s="72"/>
      <c r="AP30" s="72"/>
    </row>
    <row r="31" spans="1:42" ht="15.75" x14ac:dyDescent="0.3">
      <c r="A31" s="72"/>
      <c r="B31" s="114">
        <v>19</v>
      </c>
      <c r="C31" s="108">
        <f t="shared" si="7"/>
        <v>0.75</v>
      </c>
      <c r="D31" s="164">
        <v>7.071067798536827E-4</v>
      </c>
      <c r="E31" s="109">
        <f t="shared" si="2"/>
        <v>0.75</v>
      </c>
      <c r="F31" s="108">
        <f t="shared" si="3"/>
        <v>0.70710677985368264</v>
      </c>
      <c r="G31" s="198">
        <f t="shared" si="4"/>
        <v>24039.26767209922</v>
      </c>
      <c r="H31" s="75" t="s">
        <v>52</v>
      </c>
      <c r="I31" s="112">
        <f t="shared" si="8"/>
        <v>-3.5717683440535567E-11</v>
      </c>
      <c r="J31" s="176">
        <f t="shared" ref="J31:AM31" si="25">(2.71818^($P$8*J$12)*($I$13*SIN($B$13*PI()*$E31)*(COS($G$13*J$12)-$P$8/(2*$G$13)*SIN($G$13*J$12))+$I$14*SIN($B$14*PI()*$E31)*(COS($G$14*J$12)-$P$8/(2*$G$14)*SIN($G$14*J$12))+$I$15*SIN($B$15*PI()*$E31)*(COS($G$15*J$12)-$P$8/(2*$G$15)*SIN($G$15*J$12))+$I$16*SIN($B$16*PI()*$E31)*(COS($G$16*J$12)-$P$8/(2*$G$16)*SIN($G$16*J$12))+$I$17*SIN($B$17*PI()*$E31)*(COS($G$17*J$12)-$P$8/(2*$G$17)*SIN($G$17*J$12))+$I$18*SIN($B$18*PI()*$E31)*(COS($G$18*J$12)-$P$8/(2*$G$18)*SIN($G$18*J$12))+$I$19*SIN($B$19*PI()*$E31)*(COS($G$19*J$12)-$P$8/(2*$G$19)*SIN($G$19*J$12))+$I$20*SIN($B$20*PI()*$E31)*(COS($G$20*J$12)-$P$8/(2*$G$20)*SIN($G$20*J$12))+$I$21*SIN($B$21*PI()*$E31)*(COS($G$21*J$12)-$P$8/(2*$G$21)*SIN($G$21*J$12))+$I$22*SIN($B$22*PI()*$E31)*(COS($G$22*J$12)-$P$8/(2*$G$22)*SIN($G40*J$12))+$I$23*SIN($B$23*PI()*$E31)*(COS($G$23*J$12)-$P$8/(2*$G$23)*SIN($G$23*J$12))+$I$24*SIN($B$24*PI()*$E31)*(COS($G$24*J$12)-$P$8/(2*$G$24)*SIN($G$24*J$12))+$I$25*SIN($B$25*PI()*$E31)*(COS($G$25*J$12)-$P$8/(2*$G$25)*SIN($G$25*J$12))+$I$26*SIN($B$26*PI()*$E31)*(COS($G$26*J$12)-$P$8/(2*$G$26)*SIN($G$26*J$12))+$I$27*SIN($B$27*PI()*$E31)*(COS($G$27*J$12)-$P$8/(2*$G$27)*SIN($G$27*J$12))+$I$28*SIN($B$28*PI()*$E31)*(COS($G$28*J$12)-$P$8/(2*$G$28)*SIN($G$28*J$12))+$I$29*SIN($B$29*PI()*$E31)*(COS($G$29*J$12)-$P$8/(2*$G$29)*SIN($G$29*J$12))+$I$30*SIN($B$30*PI()*$E31)*(COS($G$30*J$12)-$P$8/(2*$G$30)*SIN($G$30*J$12))+$I$31*SIN($B$31*PI()*$E31)*(COS($G$31*J$12)-$P$8/(2*$G$31)*SIN($G$31*J$12))+$I$32*SIN($B$32*PI()*$E31)*(COS($G$32*J$12)-$P$8/(2*$G$32)*SIN($G$32*J$12))+$I$33*SIN($B$33*PI()*$E31)*(COS($G$33*J$12)-$P$8/(2*$G$33)*SIN($G$33*J$12))+$I$34*SIN($B$34*PI()*$E31)*(COS($G$34*J$12)-$P$8/(2*$G$34)*SIN($G$34*J$12))+$I$35*SIN($B$35*PI()*$E31)*(COS($G$35*J$12)-$P$8/(2*$G$35)*SIN($G$35*J$12))+$I$36*SIN($B$36*PI()*$E31)*(COS($G$36*J$12)-$P$8/(2*$G$36)*SIN($G$36*J$12))))</f>
        <v>0.70710677985368409</v>
      </c>
      <c r="K31" s="177">
        <f t="shared" si="25"/>
        <v>0.49067113553361791</v>
      </c>
      <c r="L31" s="177">
        <f t="shared" si="25"/>
        <v>2.0529313347301782E-2</v>
      </c>
      <c r="M31" s="177">
        <f t="shared" si="25"/>
        <v>-0.41597905696898357</v>
      </c>
      <c r="N31" s="178">
        <f t="shared" si="25"/>
        <v>-0.57790321956428459</v>
      </c>
      <c r="O31" s="177">
        <f t="shared" si="25"/>
        <v>-0.40101500416084951</v>
      </c>
      <c r="P31" s="177">
        <f t="shared" si="25"/>
        <v>-1.6778166543205127E-2</v>
      </c>
      <c r="Q31" s="177">
        <f t="shared" si="25"/>
        <v>0.33997076889194455</v>
      </c>
      <c r="R31" s="177">
        <f t="shared" si="25"/>
        <v>0.47230791588908067</v>
      </c>
      <c r="S31" s="177">
        <f t="shared" si="25"/>
        <v>0.32774096937896258</v>
      </c>
      <c r="T31" s="177">
        <f t="shared" si="25"/>
        <v>1.3712437033898477E-2</v>
      </c>
      <c r="U31" s="177">
        <f t="shared" si="25"/>
        <v>-0.27785082402352407</v>
      </c>
      <c r="V31" s="177">
        <f t="shared" si="25"/>
        <v>-0.38600713922541408</v>
      </c>
      <c r="W31" s="177">
        <f t="shared" si="25"/>
        <v>-0.26785567080954675</v>
      </c>
      <c r="X31" s="177">
        <f t="shared" si="25"/>
        <v>-1.1206880053319048E-2</v>
      </c>
      <c r="Y31" s="177">
        <f t="shared" si="25"/>
        <v>0.22708152409315666</v>
      </c>
      <c r="Z31" s="177">
        <f t="shared" si="25"/>
        <v>0.31547536209097465</v>
      </c>
      <c r="AA31" s="177">
        <f t="shared" si="25"/>
        <v>0.21891269983067102</v>
      </c>
      <c r="AB31" s="177">
        <f t="shared" si="25"/>
        <v>9.1591436221259339E-3</v>
      </c>
      <c r="AC31" s="177">
        <f t="shared" si="25"/>
        <v>-0.18558886347079545</v>
      </c>
      <c r="AD31" s="177">
        <f t="shared" si="25"/>
        <v>-0.25783125355367659</v>
      </c>
      <c r="AE31" s="177">
        <f t="shared" si="25"/>
        <v>-0.17891265823072294</v>
      </c>
      <c r="AF31" s="177">
        <f t="shared" si="25"/>
        <v>-7.4855712157967363E-3</v>
      </c>
      <c r="AG31" s="177">
        <f t="shared" si="25"/>
        <v>0.15167780086857163</v>
      </c>
      <c r="AH31" s="177">
        <f t="shared" si="25"/>
        <v>0.21071995776107158</v>
      </c>
      <c r="AI31" s="177">
        <f t="shared" si="25"/>
        <v>0.14622148166979421</v>
      </c>
      <c r="AJ31" s="177">
        <f t="shared" si="25"/>
        <v>6.1177974188654479E-3</v>
      </c>
      <c r="AK31" s="177">
        <f t="shared" si="25"/>
        <v>-0.12396301636108698</v>
      </c>
      <c r="AL31" s="177">
        <f t="shared" si="25"/>
        <v>-0.17221690625320316</v>
      </c>
      <c r="AM31" s="177">
        <f t="shared" si="25"/>
        <v>-0.11950368337708255</v>
      </c>
      <c r="AN31" s="87">
        <f t="shared" si="6"/>
        <v>-3.5717683440535567E-11</v>
      </c>
      <c r="AO31" s="72"/>
      <c r="AP31" s="72"/>
    </row>
    <row r="32" spans="1:42" ht="15.75" x14ac:dyDescent="0.3">
      <c r="A32" s="72"/>
      <c r="B32" s="114">
        <v>20</v>
      </c>
      <c r="C32" s="108">
        <f t="shared" si="7"/>
        <v>0.79166666666666663</v>
      </c>
      <c r="D32" s="164">
        <v>6.0876142743020514E-4</v>
      </c>
      <c r="E32" s="109">
        <f t="shared" si="2"/>
        <v>0.79166666666666663</v>
      </c>
      <c r="F32" s="108">
        <f t="shared" si="3"/>
        <v>0.60876142743020512</v>
      </c>
      <c r="G32" s="198">
        <f t="shared" si="4"/>
        <v>25304.506325886363</v>
      </c>
      <c r="H32" s="75" t="s">
        <v>53</v>
      </c>
      <c r="I32" s="112">
        <f t="shared" si="8"/>
        <v>2.8189498189427433E-11</v>
      </c>
      <c r="J32" s="176">
        <f t="shared" ref="J32:AM32" si="26">(2.71818^($P$8*J$12)*($I$13*SIN($B$13*PI()*$E32)*(COS($G$13*J$12)-$P$8/(2*$G$13)*SIN($G$13*J$12))+$I$14*SIN($B$14*PI()*$E32)*(COS($G$14*J$12)-$P$8/(2*$G$14)*SIN($G$14*J$12))+$I$15*SIN($B$15*PI()*$E32)*(COS($G$15*J$12)-$P$8/(2*$G$15)*SIN($G$15*J$12))+$I$16*SIN($B$16*PI()*$E32)*(COS($G$16*J$12)-$P$8/(2*$G$16)*SIN($G$16*J$12))+$I$17*SIN($B$17*PI()*$E32)*(COS($G$17*J$12)-$P$8/(2*$G$17)*SIN($G$17*J$12))+$I$18*SIN($B$18*PI()*$E32)*(COS($G$18*J$12)-$P$8/(2*$G$18)*SIN($G$18*J$12))+$I$19*SIN($B$19*PI()*$E32)*(COS($G$19*J$12)-$P$8/(2*$G$19)*SIN($G$19*J$12))+$I$20*SIN($B$20*PI()*$E32)*(COS($G$20*J$12)-$P$8/(2*$G$20)*SIN($G$20*J$12))+$I$21*SIN($B$21*PI()*$E32)*(COS($G$21*J$12)-$P$8/(2*$G$21)*SIN($G$21*J$12))+$I$22*SIN($B$22*PI()*$E32)*(COS($G$22*J$12)-$P$8/(2*$G$22)*SIN($G41*J$12))+$I$23*SIN($B$23*PI()*$E32)*(COS($G$23*J$12)-$P$8/(2*$G$23)*SIN($G$23*J$12))+$I$24*SIN($B$24*PI()*$E32)*(COS($G$24*J$12)-$P$8/(2*$G$24)*SIN($G$24*J$12))+$I$25*SIN($B$25*PI()*$E32)*(COS($G$25*J$12)-$P$8/(2*$G$25)*SIN($G$25*J$12))+$I$26*SIN($B$26*PI()*$E32)*(COS($G$26*J$12)-$P$8/(2*$G$26)*SIN($G$26*J$12))+$I$27*SIN($B$27*PI()*$E32)*(COS($G$27*J$12)-$P$8/(2*$G$27)*SIN($G$27*J$12))+$I$28*SIN($B$28*PI()*$E32)*(COS($G$28*J$12)-$P$8/(2*$G$28)*SIN($G$28*J$12))+$I$29*SIN($B$29*PI()*$E32)*(COS($G$29*J$12)-$P$8/(2*$G$29)*SIN($G$29*J$12))+$I$30*SIN($B$30*PI()*$E32)*(COS($G$30*J$12)-$P$8/(2*$G$30)*SIN($G$30*J$12))+$I$31*SIN($B$31*PI()*$E32)*(COS($G$31*J$12)-$P$8/(2*$G$31)*SIN($G$31*J$12))+$I$32*SIN($B$32*PI()*$E32)*(COS($G$32*J$12)-$P$8/(2*$G$32)*SIN($G$32*J$12))+$I$33*SIN($B$33*PI()*$E32)*(COS($G$33*J$12)-$P$8/(2*$G$33)*SIN($G$33*J$12))+$I$34*SIN($B$34*PI()*$E32)*(COS($G$34*J$12)-$P$8/(2*$G$34)*SIN($G$34*J$12))+$I$35*SIN($B$35*PI()*$E32)*(COS($G$35*J$12)-$P$8/(2*$G$35)*SIN($G$35*J$12))+$I$36*SIN($B$36*PI()*$E32)*(COS($G$36*J$12)-$P$8/(2*$G$36)*SIN($G$36*J$12))))</f>
        <v>0.60876142743020401</v>
      </c>
      <c r="K32" s="177">
        <f t="shared" si="26"/>
        <v>0.42242794203307799</v>
      </c>
      <c r="L32" s="177">
        <f t="shared" si="26"/>
        <v>1.7674069127064731E-2</v>
      </c>
      <c r="M32" s="177">
        <f t="shared" si="26"/>
        <v>-0.35812413614056737</v>
      </c>
      <c r="N32" s="178">
        <f t="shared" si="26"/>
        <v>-0.49752767071386411</v>
      </c>
      <c r="O32" s="177">
        <f t="shared" si="26"/>
        <v>-0.34524130371192674</v>
      </c>
      <c r="P32" s="177">
        <f t="shared" si="26"/>
        <v>-1.4444636813271237E-2</v>
      </c>
      <c r="Q32" s="177">
        <f t="shared" si="26"/>
        <v>0.29268718274105243</v>
      </c>
      <c r="R32" s="177">
        <f t="shared" si="26"/>
        <v>0.40661870209015194</v>
      </c>
      <c r="S32" s="177">
        <f t="shared" si="26"/>
        <v>0.28215831980806444</v>
      </c>
      <c r="T32" s="177">
        <f t="shared" si="26"/>
        <v>1.1805293044350657E-2</v>
      </c>
      <c r="U32" s="177">
        <f t="shared" si="26"/>
        <v>-0.23920696165407543</v>
      </c>
      <c r="V32" s="177">
        <f t="shared" si="26"/>
        <v>-0.33232075260379584</v>
      </c>
      <c r="W32" s="177">
        <f t="shared" si="26"/>
        <v>-0.23060194765161107</v>
      </c>
      <c r="X32" s="177">
        <f t="shared" si="26"/>
        <v>-9.6482122633747697E-3</v>
      </c>
      <c r="Y32" s="177">
        <f t="shared" si="26"/>
        <v>0.19549872410554708</v>
      </c>
      <c r="Z32" s="177">
        <f t="shared" si="26"/>
        <v>0.27159862869011686</v>
      </c>
      <c r="AA32" s="177">
        <f t="shared" si="26"/>
        <v>0.18846603056424546</v>
      </c>
      <c r="AB32" s="177">
        <f t="shared" si="26"/>
        <v>7.8852777399723937E-3</v>
      </c>
      <c r="AC32" s="177">
        <f t="shared" si="26"/>
        <v>-0.15977691735724753</v>
      </c>
      <c r="AD32" s="177">
        <f t="shared" si="26"/>
        <v>-0.22197173968772532</v>
      </c>
      <c r="AE32" s="177">
        <f t="shared" si="26"/>
        <v>-0.15402924762755144</v>
      </c>
      <c r="AF32" s="177">
        <f t="shared" si="26"/>
        <v>-6.444468011313393E-3</v>
      </c>
      <c r="AG32" s="177">
        <f t="shared" si="26"/>
        <v>0.13058225087747891</v>
      </c>
      <c r="AH32" s="177">
        <f t="shared" si="26"/>
        <v>0.18141274547176645</v>
      </c>
      <c r="AI32" s="177">
        <f t="shared" si="26"/>
        <v>0.12588480360896645</v>
      </c>
      <c r="AJ32" s="177">
        <f t="shared" si="26"/>
        <v>5.2669260138169917E-3</v>
      </c>
      <c r="AK32" s="177">
        <f t="shared" si="26"/>
        <v>-0.10672207507530707</v>
      </c>
      <c r="AL32" s="177">
        <f t="shared" si="26"/>
        <v>-0.14826474974535062</v>
      </c>
      <c r="AM32" s="177">
        <f t="shared" si="26"/>
        <v>-0.10288295205791449</v>
      </c>
      <c r="AN32" s="87">
        <f t="shared" si="6"/>
        <v>2.8189498189427433E-11</v>
      </c>
      <c r="AO32" s="72"/>
      <c r="AP32" s="72"/>
    </row>
    <row r="33" spans="1:42" ht="15.75" x14ac:dyDescent="0.3">
      <c r="A33" s="72"/>
      <c r="B33" s="114">
        <v>21</v>
      </c>
      <c r="C33" s="108">
        <f t="shared" si="7"/>
        <v>0.83333333333333337</v>
      </c>
      <c r="D33" s="164">
        <v>4.9999999818620079E-4</v>
      </c>
      <c r="E33" s="109">
        <f t="shared" si="2"/>
        <v>0.83333333333333337</v>
      </c>
      <c r="F33" s="108">
        <f t="shared" si="3"/>
        <v>0.49999999818620078</v>
      </c>
      <c r="G33" s="198">
        <f t="shared" si="4"/>
        <v>26569.744328263158</v>
      </c>
      <c r="H33" s="75" t="s">
        <v>54</v>
      </c>
      <c r="I33" s="112">
        <f t="shared" si="8"/>
        <v>-2.0923050329339312E-11</v>
      </c>
      <c r="J33" s="176">
        <f t="shared" ref="J33:AM33" si="27">(2.71818^($P$8*J$12)*($I$13*SIN($B$13*PI()*$E33)*(COS($G$13*J$12)-$P$8/(2*$G$13)*SIN($G$13*J$12))+$I$14*SIN($B$14*PI()*$E33)*(COS($G$14*J$12)-$P$8/(2*$G$14)*SIN($G$14*J$12))+$I$15*SIN($B$15*PI()*$E33)*(COS($G$15*J$12)-$P$8/(2*$G$15)*SIN($G$15*J$12))+$I$16*SIN($B$16*PI()*$E33)*(COS($G$16*J$12)-$P$8/(2*$G$16)*SIN($G$16*J$12))+$I$17*SIN($B$17*PI()*$E33)*(COS($G$17*J$12)-$P$8/(2*$G$17)*SIN($G$17*J$12))+$I$18*SIN($B$18*PI()*$E33)*(COS($G$18*J$12)-$P$8/(2*$G$18)*SIN($G$18*J$12))+$I$19*SIN($B$19*PI()*$E33)*(COS($G$19*J$12)-$P$8/(2*$G$19)*SIN($G$19*J$12))+$I$20*SIN($B$20*PI()*$E33)*(COS($G$20*J$12)-$P$8/(2*$G$20)*SIN($G$20*J$12))+$I$21*SIN($B$21*PI()*$E33)*(COS($G$21*J$12)-$P$8/(2*$G$21)*SIN($G$21*J$12))+$I$22*SIN($B$22*PI()*$E33)*(COS($G$22*J$12)-$P$8/(2*$G$22)*SIN($G42*J$12))+$I$23*SIN($B$23*PI()*$E33)*(COS($G$23*J$12)-$P$8/(2*$G$23)*SIN($G$23*J$12))+$I$24*SIN($B$24*PI()*$E33)*(COS($G$24*J$12)-$P$8/(2*$G$24)*SIN($G$24*J$12))+$I$25*SIN($B$25*PI()*$E33)*(COS($G$25*J$12)-$P$8/(2*$G$25)*SIN($G$25*J$12))+$I$26*SIN($B$26*PI()*$E33)*(COS($G$26*J$12)-$P$8/(2*$G$26)*SIN($G$26*J$12))+$I$27*SIN($B$27*PI()*$E33)*(COS($G$27*J$12)-$P$8/(2*$G$27)*SIN($G$27*J$12))+$I$28*SIN($B$28*PI()*$E33)*(COS($G$28*J$12)-$P$8/(2*$G$28)*SIN($G$28*J$12))+$I$29*SIN($B$29*PI()*$E33)*(COS($G$29*J$12)-$P$8/(2*$G$29)*SIN($G$29*J$12))+$I$30*SIN($B$30*PI()*$E33)*(COS($G$30*J$12)-$P$8/(2*$G$30)*SIN($G$30*J$12))+$I$31*SIN($B$31*PI()*$E33)*(COS($G$31*J$12)-$P$8/(2*$G$31)*SIN($G$31*J$12))+$I$32*SIN($B$32*PI()*$E33)*(COS($G$32*J$12)-$P$8/(2*$G$32)*SIN($G$32*J$12))+$I$33*SIN($B$33*PI()*$E33)*(COS($G$33*J$12)-$P$8/(2*$G$33)*SIN($G$33*J$12))+$I$34*SIN($B$34*PI()*$E33)*(COS($G$34*J$12)-$P$8/(2*$G$34)*SIN($G$34*J$12))+$I$35*SIN($B$35*PI()*$E33)*(COS($G$35*J$12)-$P$8/(2*$G$35)*SIN($G$35*J$12))+$I$36*SIN($B$36*PI()*$E33)*(COS($G$36*J$12)-$P$8/(2*$G$36)*SIN($G$36*J$12))))</f>
        <v>0.49999999818619967</v>
      </c>
      <c r="K33" s="177">
        <f t="shared" si="27"/>
        <v>0.34695688812886571</v>
      </c>
      <c r="L33" s="177">
        <f t="shared" si="27"/>
        <v>1.4516416682484164E-2</v>
      </c>
      <c r="M33" s="177">
        <f t="shared" si="27"/>
        <v>-0.29414161204234107</v>
      </c>
      <c r="N33" s="178">
        <f t="shared" si="27"/>
        <v>-0.40863928546320477</v>
      </c>
      <c r="O33" s="177">
        <f t="shared" si="27"/>
        <v>-0.28356042882781252</v>
      </c>
      <c r="P33" s="177">
        <f t="shared" si="27"/>
        <v>-1.1863955339881395E-2</v>
      </c>
      <c r="Q33" s="177">
        <f t="shared" si="27"/>
        <v>0.24039563682197004</v>
      </c>
      <c r="R33" s="177">
        <f t="shared" si="27"/>
        <v>0.33397212955075706</v>
      </c>
      <c r="S33" s="177">
        <f t="shared" si="27"/>
        <v>0.23174786241077572</v>
      </c>
      <c r="T33" s="177">
        <f t="shared" si="27"/>
        <v>9.6961572145009244E-3</v>
      </c>
      <c r="U33" s="177">
        <f t="shared" si="27"/>
        <v>-0.19647020184399328</v>
      </c>
      <c r="V33" s="177">
        <f t="shared" si="27"/>
        <v>-0.27294826575932474</v>
      </c>
      <c r="W33" s="177">
        <f t="shared" si="27"/>
        <v>-0.18940256122750765</v>
      </c>
      <c r="X33" s="177">
        <f t="shared" si="27"/>
        <v>-7.9244608826604564E-3</v>
      </c>
      <c r="Y33" s="177">
        <f t="shared" si="27"/>
        <v>0.16057088612237055</v>
      </c>
      <c r="Z33" s="177">
        <f t="shared" si="27"/>
        <v>0.22307476744211258</v>
      </c>
      <c r="AA33" s="177">
        <f t="shared" si="27"/>
        <v>0.15479465481167731</v>
      </c>
      <c r="AB33" s="177">
        <f t="shared" si="27"/>
        <v>6.4764925660206439E-3</v>
      </c>
      <c r="AC33" s="177">
        <f t="shared" si="27"/>
        <v>-0.13123114388539234</v>
      </c>
      <c r="AD33" s="177">
        <f t="shared" si="27"/>
        <v>-0.18231422780744913</v>
      </c>
      <c r="AE33" s="177">
        <f t="shared" si="27"/>
        <v>-0.12651035388762621</v>
      </c>
      <c r="AF33" s="177">
        <f t="shared" si="27"/>
        <v>-5.2930981685119088E-3</v>
      </c>
      <c r="AG33" s="177">
        <f t="shared" si="27"/>
        <v>0.107252401961257</v>
      </c>
      <c r="AH33" s="177">
        <f t="shared" si="27"/>
        <v>0.14900151080333776</v>
      </c>
      <c r="AI33" s="177">
        <f t="shared" si="27"/>
        <v>0.10339420139298408</v>
      </c>
      <c r="AJ33" s="177">
        <f t="shared" si="27"/>
        <v>4.3259360415033154E-3</v>
      </c>
      <c r="AK33" s="177">
        <f t="shared" si="27"/>
        <v>-8.7655089493614585E-2</v>
      </c>
      <c r="AL33" s="177">
        <f t="shared" si="27"/>
        <v>-0.12177574225853431</v>
      </c>
      <c r="AM33" s="177">
        <f t="shared" si="27"/>
        <v>-8.4501864901105311E-2</v>
      </c>
      <c r="AN33" s="87">
        <f t="shared" si="6"/>
        <v>-2.0923050329339312E-11</v>
      </c>
      <c r="AO33" s="72"/>
      <c r="AP33" s="72"/>
    </row>
    <row r="34" spans="1:42" ht="15.75" x14ac:dyDescent="0.3">
      <c r="A34" s="72"/>
      <c r="B34" s="114">
        <v>22</v>
      </c>
      <c r="C34" s="108">
        <f t="shared" si="7"/>
        <v>0.875</v>
      </c>
      <c r="D34" s="164">
        <v>3.8268343033337243E-4</v>
      </c>
      <c r="E34" s="109">
        <f t="shared" si="2"/>
        <v>0.875</v>
      </c>
      <c r="F34" s="108">
        <f t="shared" si="3"/>
        <v>0.38268343033337243</v>
      </c>
      <c r="G34" s="198">
        <f t="shared" si="4"/>
        <v>27834.981768059097</v>
      </c>
      <c r="H34" s="75" t="s">
        <v>55</v>
      </c>
      <c r="I34" s="112">
        <f t="shared" si="8"/>
        <v>1.3846184037287952E-11</v>
      </c>
      <c r="J34" s="176">
        <f t="shared" ref="J34:AM34" si="28">(2.71818^($P$8*J$12)*($I$13*SIN($B$13*PI()*$E34)*(COS($G$13*J$12)-$P$8/(2*$G$13)*SIN($G$13*J$12))+$I$14*SIN($B$14*PI()*$E34)*(COS($G$14*J$12)-$P$8/(2*$G$14)*SIN($G$14*J$12))+$I$15*SIN($B$15*PI()*$E34)*(COS($G$15*J$12)-$P$8/(2*$G$15)*SIN($G$15*J$12))+$I$16*SIN($B$16*PI()*$E34)*(COS($G$16*J$12)-$P$8/(2*$G$16)*SIN($G$16*J$12))+$I$17*SIN($B$17*PI()*$E34)*(COS($G$17*J$12)-$P$8/(2*$G$17)*SIN($G$17*J$12))+$I$18*SIN($B$18*PI()*$E34)*(COS($G$18*J$12)-$P$8/(2*$G$18)*SIN($G$18*J$12))+$I$19*SIN($B$19*PI()*$E34)*(COS($G$19*J$12)-$P$8/(2*$G$19)*SIN($G$19*J$12))+$I$20*SIN($B$20*PI()*$E34)*(COS($G$20*J$12)-$P$8/(2*$G$20)*SIN($G$20*J$12))+$I$21*SIN($B$21*PI()*$E34)*(COS($G$21*J$12)-$P$8/(2*$G$21)*SIN($G$21*J$12))+$I$22*SIN($B$22*PI()*$E34)*(COS($G$22*J$12)-$P$8/(2*$G$22)*SIN($G43*J$12))+$I$23*SIN($B$23*PI()*$E34)*(COS($G$23*J$12)-$P$8/(2*$G$23)*SIN($G$23*J$12))+$I$24*SIN($B$24*PI()*$E34)*(COS($G$24*J$12)-$P$8/(2*$G$24)*SIN($G$24*J$12))+$I$25*SIN($B$25*PI()*$E34)*(COS($G$25*J$12)-$P$8/(2*$G$25)*SIN($G$25*J$12))+$I$26*SIN($B$26*PI()*$E34)*(COS($G$26*J$12)-$P$8/(2*$G$26)*SIN($G$26*J$12))+$I$27*SIN($B$27*PI()*$E34)*(COS($G$27*J$12)-$P$8/(2*$G$27)*SIN($G$27*J$12))+$I$28*SIN($B$28*PI()*$E34)*(COS($G$28*J$12)-$P$8/(2*$G$28)*SIN($G$28*J$12))+$I$29*SIN($B$29*PI()*$E34)*(COS($G$29*J$12)-$P$8/(2*$G$29)*SIN($G$29*J$12))+$I$30*SIN($B$30*PI()*$E34)*(COS($G$30*J$12)-$P$8/(2*$G$30)*SIN($G$30*J$12))+$I$31*SIN($B$31*PI()*$E34)*(COS($G$31*J$12)-$P$8/(2*$G$31)*SIN($G$31*J$12))+$I$32*SIN($B$32*PI()*$E34)*(COS($G$32*J$12)-$P$8/(2*$G$32)*SIN($G$32*J$12))+$I$33*SIN($B$33*PI()*$E34)*(COS($G$33*J$12)-$P$8/(2*$G$33)*SIN($G$33*J$12))+$I$34*SIN($B$34*PI()*$E34)*(COS($G$34*J$12)-$P$8/(2*$G$34)*SIN($G$34*J$12))+$I$35*SIN($B$35*PI()*$E34)*(COS($G$35*J$12)-$P$8/(2*$G$35)*SIN($G$35*J$12))+$I$36*SIN($B$36*PI()*$E34)*(COS($G$36*J$12)-$P$8/(2*$G$36)*SIN($G$36*J$12))))</f>
        <v>0.38268343033337388</v>
      </c>
      <c r="K34" s="177">
        <f t="shared" si="28"/>
        <v>0.26554930567429591</v>
      </c>
      <c r="L34" s="177">
        <f t="shared" si="28"/>
        <v>1.1110384323975764E-2</v>
      </c>
      <c r="M34" s="177">
        <f t="shared" si="28"/>
        <v>-0.22512624340285248</v>
      </c>
      <c r="N34" s="178">
        <f t="shared" si="28"/>
        <v>-0.3127589687308554</v>
      </c>
      <c r="O34" s="177">
        <f t="shared" si="28"/>
        <v>-0.21702775638075844</v>
      </c>
      <c r="P34" s="177">
        <f t="shared" si="28"/>
        <v>-9.0802783026506136E-3</v>
      </c>
      <c r="Q34" s="177">
        <f t="shared" si="28"/>
        <v>0.18399085484475786</v>
      </c>
      <c r="R34" s="177">
        <f t="shared" si="28"/>
        <v>0.2556112012722393</v>
      </c>
      <c r="S34" s="177">
        <f t="shared" si="28"/>
        <v>0.17737213487735559</v>
      </c>
      <c r="T34" s="177">
        <f t="shared" si="28"/>
        <v>7.4211174481526292E-3</v>
      </c>
      <c r="U34" s="177">
        <f t="shared" si="28"/>
        <v>-0.15037178240301963</v>
      </c>
      <c r="V34" s="177">
        <f t="shared" si="28"/>
        <v>-0.20890555840464167</v>
      </c>
      <c r="W34" s="177">
        <f t="shared" si="28"/>
        <v>-0.14496244446353648</v>
      </c>
      <c r="X34" s="177">
        <f t="shared" si="28"/>
        <v>-6.0651197815153341E-3</v>
      </c>
      <c r="Y34" s="177">
        <f t="shared" si="28"/>
        <v>0.12289563566661821</v>
      </c>
      <c r="Z34" s="177">
        <f t="shared" si="28"/>
        <v>0.17073403507205265</v>
      </c>
      <c r="AA34" s="177">
        <f t="shared" si="28"/>
        <v>0.11847469964545626</v>
      </c>
      <c r="AB34" s="177">
        <f t="shared" si="28"/>
        <v>4.9568928106572298E-3</v>
      </c>
      <c r="AC34" s="177">
        <f t="shared" si="28"/>
        <v>-0.10043996915364579</v>
      </c>
      <c r="AD34" s="177">
        <f t="shared" si="28"/>
        <v>-0.13953726893729773</v>
      </c>
      <c r="AE34" s="177">
        <f t="shared" si="28"/>
        <v>-9.6826832914269675E-2</v>
      </c>
      <c r="AF34" s="177">
        <f t="shared" si="28"/>
        <v>-4.0511619509570832E-3</v>
      </c>
      <c r="AG34" s="177">
        <f t="shared" si="28"/>
        <v>8.2087434610066928E-2</v>
      </c>
      <c r="AH34" s="177">
        <f t="shared" si="28"/>
        <v>0.11404081897410551</v>
      </c>
      <c r="AI34" s="177">
        <f t="shared" si="28"/>
        <v>7.91344957634883E-2</v>
      </c>
      <c r="AJ34" s="177">
        <f t="shared" si="28"/>
        <v>3.3109281058935386E-3</v>
      </c>
      <c r="AK34" s="177">
        <f t="shared" si="28"/>
        <v>-6.7088301025432007E-2</v>
      </c>
      <c r="AL34" s="177">
        <f t="shared" si="28"/>
        <v>-9.3203118055687054E-2</v>
      </c>
      <c r="AM34" s="177">
        <f t="shared" si="28"/>
        <v>-6.4674927405514046E-2</v>
      </c>
      <c r="AN34" s="87">
        <f t="shared" si="6"/>
        <v>1.3846184037287952E-11</v>
      </c>
      <c r="AO34" s="72"/>
      <c r="AP34" s="72"/>
    </row>
    <row r="35" spans="1:42" ht="15.75" x14ac:dyDescent="0.3">
      <c r="A35" s="72"/>
      <c r="B35" s="114">
        <v>23</v>
      </c>
      <c r="C35" s="108">
        <f t="shared" si="7"/>
        <v>0.91666666666666663</v>
      </c>
      <c r="D35" s="164">
        <v>2.588190428771874E-4</v>
      </c>
      <c r="E35" s="109">
        <f t="shared" si="2"/>
        <v>0.91666666666666663</v>
      </c>
      <c r="F35" s="108">
        <f t="shared" si="3"/>
        <v>0.25881904287718738</v>
      </c>
      <c r="G35" s="198">
        <f t="shared" si="4"/>
        <v>29100.218718654905</v>
      </c>
      <c r="H35" s="75" t="s">
        <v>56</v>
      </c>
      <c r="I35" s="112">
        <f t="shared" si="8"/>
        <v>-6.8938648192795604E-12</v>
      </c>
      <c r="J35" s="176">
        <f t="shared" ref="J35:AM35" si="29">(2.71818^($P$8*J$12)*($I$13*SIN($B$13*PI()*$E35)*(COS($G$13*J$12)-$P$8/(2*$G$13)*SIN($G$13*J$12))+$I$14*SIN($B$14*PI()*$E35)*(COS($G$14*J$12)-$P$8/(2*$G$14)*SIN($G$14*J$12))+$I$15*SIN($B$15*PI()*$E35)*(COS($G$15*J$12)-$P$8/(2*$G$15)*SIN($G$15*J$12))+$I$16*SIN($B$16*PI()*$E35)*(COS($G$16*J$12)-$P$8/(2*$G$16)*SIN($G$16*J$12))+$I$17*SIN($B$17*PI()*$E35)*(COS($G$17*J$12)-$P$8/(2*$G$17)*SIN($G$17*J$12))+$I$18*SIN($B$18*PI()*$E35)*(COS($G$18*J$12)-$P$8/(2*$G$18)*SIN($G$18*J$12))+$I$19*SIN($B$19*PI()*$E35)*(COS($G$19*J$12)-$P$8/(2*$G$19)*SIN($G$19*J$12))+$I$20*SIN($B$20*PI()*$E35)*(COS($G$20*J$12)-$P$8/(2*$G$20)*SIN($G$20*J$12))+$I$21*SIN($B$21*PI()*$E35)*(COS($G$21*J$12)-$P$8/(2*$G$21)*SIN($G$21*J$12))+$I$22*SIN($B$22*PI()*$E35)*(COS($G$22*J$12)-$P$8/(2*$G$22)*SIN($G44*J$12))+$I$23*SIN($B$23*PI()*$E35)*(COS($G$23*J$12)-$P$8/(2*$G$23)*SIN($G$23*J$12))+$I$24*SIN($B$24*PI()*$E35)*(COS($G$24*J$12)-$P$8/(2*$G$24)*SIN($G$24*J$12))+$I$25*SIN($B$25*PI()*$E35)*(COS($G$25*J$12)-$P$8/(2*$G$25)*SIN($G$25*J$12))+$I$26*SIN($B$26*PI()*$E35)*(COS($G$26*J$12)-$P$8/(2*$G$26)*SIN($G$26*J$12))+$I$27*SIN($B$27*PI()*$E35)*(COS($G$27*J$12)-$P$8/(2*$G$27)*SIN($G$27*J$12))+$I$28*SIN($B$28*PI()*$E35)*(COS($G$28*J$12)-$P$8/(2*$G$28)*SIN($G$28*J$12))+$I$29*SIN($B$29*PI()*$E35)*(COS($G$29*J$12)-$P$8/(2*$G$29)*SIN($G$29*J$12))+$I$30*SIN($B$30*PI()*$E35)*(COS($G$30*J$12)-$P$8/(2*$G$30)*SIN($G$30*J$12))+$I$31*SIN($B$31*PI()*$E35)*(COS($G$31*J$12)-$P$8/(2*$G$31)*SIN($G$31*J$12))+$I$32*SIN($B$32*PI()*$E35)*(COS($G$32*J$12)-$P$8/(2*$G$32)*SIN($G$32*J$12))+$I$33*SIN($B$33*PI()*$E35)*(COS($G$33*J$12)-$P$8/(2*$G$33)*SIN($G$33*J$12))+$I$34*SIN($B$34*PI()*$E35)*(COS($G$34*J$12)-$P$8/(2*$G$34)*SIN($G$34*J$12))+$I$35*SIN($B$35*PI()*$E35)*(COS($G$35*J$12)-$P$8/(2*$G$35)*SIN($G$35*J$12))+$I$36*SIN($B$36*PI()*$E35)*(COS($G$36*J$12)-$P$8/(2*$G$36)*SIN($G$36*J$12))))</f>
        <v>0.25881904287718743</v>
      </c>
      <c r="K35" s="177">
        <f t="shared" si="29"/>
        <v>0.17959810096546247</v>
      </c>
      <c r="L35" s="177">
        <f t="shared" si="29"/>
        <v>7.5142502085658999E-3</v>
      </c>
      <c r="M35" s="177">
        <f t="shared" si="29"/>
        <v>-0.15225890231633354</v>
      </c>
      <c r="N35" s="178">
        <f t="shared" si="29"/>
        <v>-0.21152725932177635</v>
      </c>
      <c r="O35" s="177">
        <f t="shared" si="29"/>
        <v>-0.14678167884406995</v>
      </c>
      <c r="P35" s="177">
        <f t="shared" si="29"/>
        <v>-6.1412351848294383E-3</v>
      </c>
      <c r="Q35" s="177">
        <f t="shared" si="29"/>
        <v>0.12443793834201666</v>
      </c>
      <c r="R35" s="177">
        <f t="shared" si="29"/>
        <v>0.17287669446113696</v>
      </c>
      <c r="S35" s="177">
        <f t="shared" si="29"/>
        <v>0.11996152091696591</v>
      </c>
      <c r="T35" s="177">
        <f t="shared" si="29"/>
        <v>5.0191003031296337E-3</v>
      </c>
      <c r="U35" s="177">
        <f t="shared" si="29"/>
        <v>-0.10170046007066524</v>
      </c>
      <c r="V35" s="177">
        <f t="shared" si="29"/>
        <v>-0.14128841902032369</v>
      </c>
      <c r="W35" s="177">
        <f t="shared" si="29"/>
        <v>-9.8041980079050503E-2</v>
      </c>
      <c r="X35" s="177">
        <f t="shared" si="29"/>
        <v>-4.1020027975467756E-3</v>
      </c>
      <c r="Y35" s="177">
        <f t="shared" si="29"/>
        <v>8.311760683499099E-2</v>
      </c>
      <c r="Z35" s="177">
        <f t="shared" si="29"/>
        <v>0.11547199601304971</v>
      </c>
      <c r="AA35" s="177">
        <f t="shared" si="29"/>
        <v>8.0127609498064384E-2</v>
      </c>
      <c r="AB35" s="177">
        <f t="shared" si="29"/>
        <v>3.3524792432917641E-3</v>
      </c>
      <c r="AC35" s="177">
        <f t="shared" si="29"/>
        <v>-6.7930238700220719E-2</v>
      </c>
      <c r="AD35" s="177">
        <f t="shared" si="29"/>
        <v>-9.4372788704707153E-2</v>
      </c>
      <c r="AE35" s="177">
        <f t="shared" si="29"/>
        <v>-6.5486577981104743E-2</v>
      </c>
      <c r="AF35" s="177">
        <f t="shared" si="29"/>
        <v>-2.739909227485566E-3</v>
      </c>
      <c r="AG35" s="177">
        <f t="shared" si="29"/>
        <v>5.5517928519371262E-2</v>
      </c>
      <c r="AH35" s="177">
        <f t="shared" si="29"/>
        <v>7.7128857100088988E-2</v>
      </c>
      <c r="AI35" s="177">
        <f t="shared" si="29"/>
        <v>5.3520776952651485E-2</v>
      </c>
      <c r="AJ35" s="177">
        <f t="shared" si="29"/>
        <v>2.239269270993821E-3</v>
      </c>
      <c r="AK35" s="177">
        <f t="shared" si="29"/>
        <v>-4.5373613124869379E-2</v>
      </c>
      <c r="AL35" s="177">
        <f t="shared" si="29"/>
        <v>-6.3035762659507055E-2</v>
      </c>
      <c r="AM35" s="177">
        <f t="shared" si="29"/>
        <v>-4.3741383968551727E-2</v>
      </c>
      <c r="AN35" s="87">
        <f t="shared" si="6"/>
        <v>-6.8938648192795604E-12</v>
      </c>
      <c r="AO35" s="72"/>
      <c r="AP35" s="72"/>
    </row>
    <row r="36" spans="1:42" ht="15.75" x14ac:dyDescent="0.3">
      <c r="A36" s="72"/>
      <c r="B36" s="114">
        <v>24</v>
      </c>
      <c r="C36" s="108">
        <f t="shared" si="7"/>
        <v>0.95833333333333337</v>
      </c>
      <c r="D36" s="164">
        <v>1.3052618983210281E-4</v>
      </c>
      <c r="E36" s="109">
        <f t="shared" si="2"/>
        <v>0.95833333333333337</v>
      </c>
      <c r="F36" s="108">
        <f t="shared" si="3"/>
        <v>0.13052618983210282</v>
      </c>
      <c r="G36" s="198">
        <f t="shared" si="4"/>
        <v>30365.455241201067</v>
      </c>
      <c r="H36" s="75" t="s">
        <v>57</v>
      </c>
      <c r="I36" s="112">
        <f t="shared" si="8"/>
        <v>5.8605123830889186E-16</v>
      </c>
      <c r="J36" s="176">
        <f t="shared" ref="J36:AM36" si="30">(2.71818^($P$8*J$12)*($I$13*SIN($B$13*PI()*$E36)*(COS($G$13*J$12)-$P$8/(2*$G$13)*SIN($G$13*J$12))+$I$14*SIN($B$14*PI()*$E36)*(COS($G$14*J$12)-$P$8/(2*$G$14)*SIN($G$14*J$12))+$I$15*SIN($B$15*PI()*$E36)*(COS($G$15*J$12)-$P$8/(2*$G$15)*SIN($G$15*J$12))+$I$16*SIN($B$16*PI()*$E36)*(COS($G$16*J$12)-$P$8/(2*$G$16)*SIN($G$16*J$12))+$I$17*SIN($B$17*PI()*$E36)*(COS($G$17*J$12)-$P$8/(2*$G$17)*SIN($G$17*J$12))+$I$18*SIN($B$18*PI()*$E36)*(COS($G$18*J$12)-$P$8/(2*$G$18)*SIN($G$18*J$12))+$I$19*SIN($B$19*PI()*$E36)*(COS($G$19*J$12)-$P$8/(2*$G$19)*SIN($G$19*J$12))+$I$20*SIN($B$20*PI()*$E36)*(COS($G$20*J$12)-$P$8/(2*$G$20)*SIN($G$20*J$12))+$I$21*SIN($B$21*PI()*$E36)*(COS($G$21*J$12)-$P$8/(2*$G$21)*SIN($G$21*J$12))+$I$22*SIN($B$22*PI()*$E36)*(COS($G$22*J$12)-$P$8/(2*$G$22)*SIN($G45*J$12))+$I$23*SIN($B$23*PI()*$E36)*(COS($G$23*J$12)-$P$8/(2*$G$23)*SIN($G$23*J$12))+$I$24*SIN($B$24*PI()*$E36)*(COS($G$24*J$12)-$P$8/(2*$G$24)*SIN($G$24*J$12))+$I$25*SIN($B$25*PI()*$E36)*(COS($G$25*J$12)-$P$8/(2*$G$25)*SIN($G$25*J$12))+$I$26*SIN($B$26*PI()*$E36)*(COS($G$26*J$12)-$P$8/(2*$G$26)*SIN($G$26*J$12))+$I$27*SIN($B$27*PI()*$E36)*(COS($G$27*J$12)-$P$8/(2*$G$27)*SIN($G$27*J$12))+$I$28*SIN($B$28*PI()*$E36)*(COS($G$28*J$12)-$P$8/(2*$G$28)*SIN($G$28*J$12))+$I$29*SIN($B$29*PI()*$E36)*(COS($G$29*J$12)-$P$8/(2*$G$29)*SIN($G$29*J$12))+$I$30*SIN($B$30*PI()*$E36)*(COS($G$30*J$12)-$P$8/(2*$G$30)*SIN($G$30*J$12))+$I$31*SIN($B$31*PI()*$E36)*(COS($G$31*J$12)-$P$8/(2*$G$31)*SIN($G$31*J$12))+$I$32*SIN($B$32*PI()*$E36)*(COS($G$32*J$12)-$P$8/(2*$G$32)*SIN($G$32*J$12))+$I$33*SIN($B$33*PI()*$E36)*(COS($G$33*J$12)-$P$8/(2*$G$33)*SIN($G$33*J$12))+$I$34*SIN($B$34*PI()*$E36)*(COS($G$34*J$12)-$P$8/(2*$G$34)*SIN($G$34*J$12))+$I$35*SIN($B$35*PI()*$E36)*(COS($G$35*J$12)-$P$8/(2*$G$35)*SIN($G$35*J$12))+$I$36*SIN($B$36*PI()*$E36)*(COS($G$36*J$12)-$P$8/(2*$G$36)*SIN($G$36*J$12))))</f>
        <v>0.13052618983210132</v>
      </c>
      <c r="K36" s="177">
        <f t="shared" si="30"/>
        <v>9.0573922951328184E-2</v>
      </c>
      <c r="L36" s="177">
        <f t="shared" si="30"/>
        <v>3.7895451888083761E-3</v>
      </c>
      <c r="M36" s="177">
        <f t="shared" si="30"/>
        <v>-7.6786369192506837E-2</v>
      </c>
      <c r="N36" s="178">
        <f t="shared" si="30"/>
        <v>-0.10667625985350047</v>
      </c>
      <c r="O36" s="177">
        <f t="shared" si="30"/>
        <v>-7.4024126083161015E-2</v>
      </c>
      <c r="P36" s="177">
        <f t="shared" si="30"/>
        <v>-3.0971138308031826E-3</v>
      </c>
      <c r="Q36" s="177">
        <f t="shared" si="30"/>
        <v>6.2755854202317538E-2</v>
      </c>
      <c r="R36" s="177">
        <f t="shared" si="30"/>
        <v>8.7184219487087281E-2</v>
      </c>
      <c r="S36" s="177">
        <f t="shared" si="30"/>
        <v>6.0498332078789324E-2</v>
      </c>
      <c r="T36" s="177">
        <f t="shared" si="30"/>
        <v>2.5312049611052518E-3</v>
      </c>
      <c r="U36" s="177">
        <f t="shared" si="30"/>
        <v>-5.1289014666633853E-2</v>
      </c>
      <c r="V36" s="177">
        <f t="shared" si="30"/>
        <v>-7.1253795610192058E-2</v>
      </c>
      <c r="W36" s="177">
        <f t="shared" si="30"/>
        <v>-4.9443990230755491E-2</v>
      </c>
      <c r="X36" s="177">
        <f t="shared" si="30"/>
        <v>-2.0686994093053741E-3</v>
      </c>
      <c r="Y36" s="177">
        <f t="shared" si="30"/>
        <v>4.1917412691984048E-2</v>
      </c>
      <c r="Z36" s="177">
        <f t="shared" si="30"/>
        <v>5.8234199122376748E-2</v>
      </c>
      <c r="AA36" s="177">
        <f t="shared" si="30"/>
        <v>4.0409513743533909E-2</v>
      </c>
      <c r="AB36" s="177">
        <f t="shared" si="30"/>
        <v>1.6907038274774388E-3</v>
      </c>
      <c r="AC36" s="177">
        <f t="shared" si="30"/>
        <v>-3.4258203026616772E-2</v>
      </c>
      <c r="AD36" s="177">
        <f t="shared" si="30"/>
        <v>-4.7593563889761908E-2</v>
      </c>
      <c r="AE36" s="177">
        <f t="shared" si="30"/>
        <v>-3.3025829540928218E-2</v>
      </c>
      <c r="AF36" s="177">
        <f t="shared" si="30"/>
        <v>-1.3817758984056257E-3</v>
      </c>
      <c r="AG36" s="177">
        <f t="shared" si="30"/>
        <v>2.7998495265923826E-2</v>
      </c>
      <c r="AH36" s="177">
        <f t="shared" si="30"/>
        <v>3.8897199150723261E-2</v>
      </c>
      <c r="AI36" s="177">
        <f t="shared" si="30"/>
        <v>2.6991302815715039E-2</v>
      </c>
      <c r="AJ36" s="177">
        <f t="shared" si="30"/>
        <v>1.1292959188060152E-3</v>
      </c>
      <c r="AK36" s="177">
        <f t="shared" si="30"/>
        <v>-2.2882570122295432E-2</v>
      </c>
      <c r="AL36" s="177">
        <f t="shared" si="30"/>
        <v>-3.1789847885725614E-2</v>
      </c>
      <c r="AM36" s="177">
        <f t="shared" si="30"/>
        <v>-2.2059413323558558E-2</v>
      </c>
      <c r="AN36" s="87">
        <f t="shared" si="6"/>
        <v>5.8605123830889186E-16</v>
      </c>
      <c r="AO36" s="72"/>
      <c r="AP36" s="72"/>
    </row>
    <row r="37" spans="1:42" x14ac:dyDescent="0.2">
      <c r="A37" s="72"/>
      <c r="B37" s="107">
        <v>25</v>
      </c>
      <c r="C37" s="108">
        <f>(B37-1)*$D$8/24</f>
        <v>1</v>
      </c>
      <c r="D37" s="164">
        <v>-2.5132743549077102E-12</v>
      </c>
      <c r="E37" s="109">
        <f t="shared" si="2"/>
        <v>1</v>
      </c>
      <c r="F37" s="108">
        <f t="shared" si="3"/>
        <v>-2.5132743549077102E-9</v>
      </c>
      <c r="G37" s="111" t="s">
        <v>68</v>
      </c>
      <c r="H37" s="75" t="s">
        <v>16</v>
      </c>
      <c r="I37" s="75" t="s">
        <v>16</v>
      </c>
      <c r="J37" s="176">
        <v>0</v>
      </c>
      <c r="K37" s="177">
        <v>0</v>
      </c>
      <c r="L37" s="177">
        <v>0</v>
      </c>
      <c r="M37" s="177">
        <v>0</v>
      </c>
      <c r="N37" s="178">
        <v>0</v>
      </c>
      <c r="O37" s="177">
        <v>0</v>
      </c>
      <c r="P37" s="177">
        <v>0</v>
      </c>
      <c r="Q37" s="177">
        <v>0</v>
      </c>
      <c r="R37" s="177">
        <v>0</v>
      </c>
      <c r="S37" s="177">
        <v>0</v>
      </c>
      <c r="T37" s="177">
        <v>0</v>
      </c>
      <c r="U37" s="177">
        <v>0</v>
      </c>
      <c r="V37" s="177">
        <v>0</v>
      </c>
      <c r="W37" s="177">
        <v>0</v>
      </c>
      <c r="X37" s="177">
        <v>0</v>
      </c>
      <c r="Y37" s="177">
        <v>0</v>
      </c>
      <c r="Z37" s="177">
        <v>0</v>
      </c>
      <c r="AA37" s="177">
        <v>0</v>
      </c>
      <c r="AB37" s="177">
        <v>0</v>
      </c>
      <c r="AC37" s="177">
        <v>0</v>
      </c>
      <c r="AD37" s="177">
        <v>0</v>
      </c>
      <c r="AE37" s="177">
        <v>0</v>
      </c>
      <c r="AF37" s="177">
        <v>0</v>
      </c>
      <c r="AG37" s="177">
        <v>0</v>
      </c>
      <c r="AH37" s="177">
        <v>0</v>
      </c>
      <c r="AI37" s="177">
        <v>0</v>
      </c>
      <c r="AJ37" s="177">
        <v>0</v>
      </c>
      <c r="AK37" s="177">
        <v>0</v>
      </c>
      <c r="AL37" s="177">
        <v>0</v>
      </c>
      <c r="AM37" s="177">
        <v>0</v>
      </c>
      <c r="AN37" s="113" t="s">
        <v>17</v>
      </c>
      <c r="AO37" s="72"/>
      <c r="AP37" s="72"/>
    </row>
    <row r="38" spans="1:42" ht="15.75" x14ac:dyDescent="0.3">
      <c r="A38" s="72"/>
      <c r="B38" s="72" t="s">
        <v>3</v>
      </c>
      <c r="C38" s="125" t="s">
        <v>58</v>
      </c>
      <c r="D38" s="126">
        <f>MAX(D13:D37)</f>
        <v>1E-3</v>
      </c>
      <c r="E38" s="127"/>
      <c r="F38" s="128"/>
      <c r="G38" s="128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</row>
    <row r="39" spans="1:42" x14ac:dyDescent="0.2">
      <c r="A39" s="72"/>
      <c r="B39" s="72" t="s">
        <v>3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</row>
    <row r="40" spans="1:42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</row>
    <row r="41" spans="1:42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</row>
    <row r="42" spans="1:42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</row>
    <row r="43" spans="1:42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</row>
    <row r="44" spans="1:42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</row>
    <row r="45" spans="1:42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</row>
    <row r="46" spans="1:42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</row>
    <row r="47" spans="1:42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</row>
    <row r="48" spans="1:42" x14ac:dyDescent="0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</row>
    <row r="49" spans="1:42" x14ac:dyDescent="0.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</row>
    <row r="50" spans="1:42" x14ac:dyDescent="0.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</row>
    <row r="51" spans="1:42" x14ac:dyDescent="0.2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</row>
    <row r="52" spans="1:42" x14ac:dyDescent="0.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</row>
    <row r="53" spans="1:42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</row>
    <row r="54" spans="1:42" x14ac:dyDescent="0.2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</row>
    <row r="55" spans="1:42" x14ac:dyDescent="0.2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</row>
    <row r="56" spans="1:42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</row>
    <row r="57" spans="1:42" x14ac:dyDescent="0.2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</row>
    <row r="58" spans="1:42" x14ac:dyDescent="0.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 t="s">
        <v>59</v>
      </c>
      <c r="AO58" s="72"/>
      <c r="AP58" s="72"/>
    </row>
    <row r="59" spans="1:42" x14ac:dyDescent="0.2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</row>
    <row r="60" spans="1:42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</row>
    <row r="61" spans="1:42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</row>
  </sheetData>
  <sheetProtection password="CECE" sheet="1" objects="1" scenarios="1"/>
  <mergeCells count="10">
    <mergeCell ref="O1:P1"/>
    <mergeCell ref="O2:P2"/>
    <mergeCell ref="O3:P3"/>
    <mergeCell ref="B4:O4"/>
    <mergeCell ref="H12:I12"/>
    <mergeCell ref="B5:H5"/>
    <mergeCell ref="I5:M5"/>
    <mergeCell ref="C11:D11"/>
    <mergeCell ref="E11:F11"/>
    <mergeCell ref="H11:I11"/>
  </mergeCells>
  <pageMargins left="0.7" right="0.7" top="0.78740157499999996" bottom="0.78740157499999996" header="0.3" footer="0.3"/>
  <pageSetup paperSize="9" orientation="portrait" r:id="rId1"/>
  <headerFooter>
    <oddFooter>&amp;L&amp;8&amp;F / &amp;A
https://www.jbladt.de/ &amp;CKlaus-Jürgen Bladt
Rostock&amp;R&amp;8(C) Bladt: 23.02.2018
changed: 23.03.2018
printed: 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1"/>
  <sheetViews>
    <sheetView showGridLines="0" showRowColHeaders="0" zoomScale="110" zoomScaleNormal="110" workbookViewId="0">
      <selection activeCell="Q5" sqref="Q5"/>
    </sheetView>
  </sheetViews>
  <sheetFormatPr baseColWidth="10" defaultRowHeight="12.75" x14ac:dyDescent="0.2"/>
  <cols>
    <col min="1" max="1" width="7" customWidth="1"/>
    <col min="2" max="2" width="7.1640625" customWidth="1"/>
    <col min="3" max="3" width="10.33203125" customWidth="1"/>
    <col min="4" max="4" width="10.1640625" customWidth="1"/>
    <col min="5" max="5" width="10" customWidth="1"/>
    <col min="6" max="6" width="10.83203125" customWidth="1"/>
    <col min="7" max="7" width="13.6640625" customWidth="1"/>
    <col min="8" max="8" width="10" customWidth="1"/>
    <col min="9" max="9" width="11.1640625" customWidth="1"/>
    <col min="10" max="10" width="15" customWidth="1"/>
    <col min="11" max="11" width="14.5" customWidth="1"/>
    <col min="12" max="12" width="14.6640625" customWidth="1"/>
    <col min="13" max="13" width="12.6640625" customWidth="1"/>
    <col min="14" max="15" width="13.1640625" customWidth="1"/>
    <col min="16" max="16" width="12.6640625" customWidth="1"/>
    <col min="17" max="39" width="13" customWidth="1"/>
    <col min="40" max="40" width="11.1640625" customWidth="1"/>
  </cols>
  <sheetData>
    <row r="1" spans="1:44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89" t="s">
        <v>144</v>
      </c>
      <c r="O1" s="283" t="s">
        <v>147</v>
      </c>
      <c r="P1" s="283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</row>
    <row r="2" spans="1:44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89" t="s">
        <v>142</v>
      </c>
      <c r="O2" s="283" t="s">
        <v>149</v>
      </c>
      <c r="P2" s="283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</row>
    <row r="3" spans="1:44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89" t="s">
        <v>143</v>
      </c>
      <c r="O3" s="284">
        <v>43165</v>
      </c>
      <c r="P3" s="283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</row>
    <row r="4" spans="1:44" ht="15.75" x14ac:dyDescent="0.25">
      <c r="A4" s="72"/>
      <c r="B4" s="262" t="s">
        <v>133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75"/>
      <c r="O4" s="275"/>
      <c r="P4" s="237" t="s">
        <v>0</v>
      </c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</row>
    <row r="5" spans="1:44" ht="21.75" customHeight="1" x14ac:dyDescent="0.2">
      <c r="A5" s="72"/>
      <c r="B5" s="276" t="s">
        <v>19</v>
      </c>
      <c r="C5" s="276"/>
      <c r="D5" s="276"/>
      <c r="E5" s="276"/>
      <c r="F5" s="276"/>
      <c r="G5" s="276"/>
      <c r="H5" s="276"/>
      <c r="I5" s="276" t="s">
        <v>20</v>
      </c>
      <c r="J5" s="277"/>
      <c r="K5" s="277"/>
      <c r="L5" s="277"/>
      <c r="M5" s="277"/>
      <c r="N5" s="72"/>
      <c r="O5" s="72" t="s">
        <v>69</v>
      </c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</row>
    <row r="6" spans="1:44" ht="15.75" x14ac:dyDescent="0.2">
      <c r="A6" s="72"/>
      <c r="B6" s="195" t="s">
        <v>21</v>
      </c>
      <c r="C6" s="195" t="s">
        <v>22</v>
      </c>
      <c r="D6" s="195" t="s">
        <v>63</v>
      </c>
      <c r="E6" s="195" t="s">
        <v>64</v>
      </c>
      <c r="F6" s="195" t="s">
        <v>60</v>
      </c>
      <c r="G6" s="195" t="s">
        <v>71</v>
      </c>
      <c r="H6" s="195" t="s">
        <v>61</v>
      </c>
      <c r="I6" s="196" t="s">
        <v>1</v>
      </c>
      <c r="J6" s="209" t="s">
        <v>118</v>
      </c>
      <c r="K6" s="210" t="s">
        <v>121</v>
      </c>
      <c r="L6" s="224" t="s">
        <v>128</v>
      </c>
      <c r="M6" s="97" t="s">
        <v>25</v>
      </c>
      <c r="N6" s="195" t="s">
        <v>115</v>
      </c>
      <c r="O6" s="195" t="s">
        <v>116</v>
      </c>
      <c r="P6" s="197" t="s">
        <v>126</v>
      </c>
      <c r="Q6" s="77"/>
      <c r="R6" s="14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</row>
    <row r="7" spans="1:44" ht="16.5" x14ac:dyDescent="0.3">
      <c r="A7" s="72"/>
      <c r="B7" s="75" t="s">
        <v>4</v>
      </c>
      <c r="C7" s="75" t="s">
        <v>4</v>
      </c>
      <c r="D7" s="73" t="s">
        <v>5</v>
      </c>
      <c r="E7" s="73" t="s">
        <v>86</v>
      </c>
      <c r="F7" s="73" t="s">
        <v>6</v>
      </c>
      <c r="G7" s="73" t="s">
        <v>72</v>
      </c>
      <c r="H7" s="73" t="s">
        <v>26</v>
      </c>
      <c r="I7" s="75" t="s">
        <v>85</v>
      </c>
      <c r="J7" s="207" t="s">
        <v>119</v>
      </c>
      <c r="K7" s="211" t="s">
        <v>122</v>
      </c>
      <c r="L7" s="216" t="s">
        <v>89</v>
      </c>
      <c r="M7" s="73"/>
      <c r="N7" s="75" t="s">
        <v>85</v>
      </c>
      <c r="O7" s="78" t="s">
        <v>120</v>
      </c>
      <c r="P7" s="75"/>
      <c r="Q7" s="79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</row>
    <row r="8" spans="1:44" x14ac:dyDescent="0.2">
      <c r="A8" s="72"/>
      <c r="B8" s="80">
        <v>24</v>
      </c>
      <c r="C8" s="80">
        <v>8</v>
      </c>
      <c r="D8" s="165">
        <v>1</v>
      </c>
      <c r="E8" s="166">
        <v>7850</v>
      </c>
      <c r="F8" s="166">
        <v>1E-3</v>
      </c>
      <c r="G8" s="154">
        <f>D38</f>
        <v>1E-3</v>
      </c>
      <c r="H8" s="219">
        <f>F8^2*PI()/4</f>
        <v>7.8539816339744823E-7</v>
      </c>
      <c r="I8" s="166">
        <v>1000</v>
      </c>
      <c r="J8" s="208">
        <f>$I$8/$H$8</f>
        <v>1273239544.7351627</v>
      </c>
      <c r="K8" s="176">
        <f>(PI()^2/O8)^0.5</f>
        <v>1265.2318140287446</v>
      </c>
      <c r="L8" s="223">
        <f>(ABS($P$8^2-PI()^2/($O$8)))^0.5</f>
        <v>1262.6300518625585</v>
      </c>
      <c r="M8" s="143">
        <f>2*PI()/L8/$C$8</f>
        <v>6.2203347864156608E-4</v>
      </c>
      <c r="N8" s="167">
        <v>1E-3</v>
      </c>
      <c r="O8" s="83">
        <f>E8*D8^2/J8</f>
        <v>6.1653755826699692E-6</v>
      </c>
      <c r="P8" s="84">
        <f>-N8/(2*O8)</f>
        <v>-81.098060174214183</v>
      </c>
      <c r="Q8" s="85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</row>
    <row r="9" spans="1:44" ht="18" customHeight="1" x14ac:dyDescent="0.2">
      <c r="A9" s="72"/>
      <c r="B9" s="86"/>
      <c r="C9" s="86"/>
      <c r="D9" s="146" t="s">
        <v>9</v>
      </c>
      <c r="E9" s="147" t="s">
        <v>8</v>
      </c>
      <c r="F9" s="147" t="s">
        <v>9</v>
      </c>
      <c r="G9" s="215" t="s">
        <v>99</v>
      </c>
      <c r="H9" s="148"/>
      <c r="I9" s="147" t="s">
        <v>9</v>
      </c>
      <c r="J9" s="149"/>
      <c r="K9" s="213" t="s">
        <v>91</v>
      </c>
      <c r="L9" s="225" t="s">
        <v>98</v>
      </c>
      <c r="M9" s="238">
        <f>2*PI()/L8</f>
        <v>4.9762678291325286E-3</v>
      </c>
      <c r="N9" s="150" t="s">
        <v>9</v>
      </c>
      <c r="O9" s="151"/>
      <c r="P9" s="15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</row>
    <row r="10" spans="1:44" x14ac:dyDescent="0.2">
      <c r="A10" s="72"/>
      <c r="B10" s="90"/>
      <c r="C10" s="90"/>
      <c r="D10" s="91"/>
      <c r="E10" s="92"/>
      <c r="F10" s="92"/>
      <c r="G10" s="93"/>
      <c r="H10" s="94"/>
      <c r="I10" s="92"/>
      <c r="J10" s="95"/>
      <c r="K10" s="95"/>
      <c r="L10" s="96"/>
      <c r="M10" s="96"/>
      <c r="N10" s="79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</row>
    <row r="11" spans="1:44" ht="30.75" customHeight="1" x14ac:dyDescent="0.2">
      <c r="A11" s="72"/>
      <c r="B11" s="97" t="s">
        <v>10</v>
      </c>
      <c r="C11" s="278" t="s">
        <v>11</v>
      </c>
      <c r="D11" s="279"/>
      <c r="E11" s="278" t="s">
        <v>12</v>
      </c>
      <c r="F11" s="280"/>
      <c r="G11" s="98" t="s">
        <v>67</v>
      </c>
      <c r="H11" s="281" t="s">
        <v>13</v>
      </c>
      <c r="I11" s="282"/>
      <c r="J11" s="99">
        <v>1</v>
      </c>
      <c r="K11" s="99">
        <v>2</v>
      </c>
      <c r="L11" s="99">
        <v>3</v>
      </c>
      <c r="M11" s="99">
        <v>4</v>
      </c>
      <c r="N11" s="140">
        <v>5</v>
      </c>
      <c r="O11" s="99">
        <v>6</v>
      </c>
      <c r="P11" s="141">
        <v>7</v>
      </c>
      <c r="Q11" s="99">
        <v>8</v>
      </c>
      <c r="R11" s="99">
        <v>9</v>
      </c>
      <c r="S11" s="101">
        <v>10</v>
      </c>
      <c r="T11" s="101">
        <v>11</v>
      </c>
      <c r="U11" s="101">
        <v>12</v>
      </c>
      <c r="V11" s="101">
        <v>13</v>
      </c>
      <c r="W11" s="101">
        <v>14</v>
      </c>
      <c r="X11" s="101">
        <v>15</v>
      </c>
      <c r="Y11" s="101">
        <v>16</v>
      </c>
      <c r="Z11" s="101">
        <v>17</v>
      </c>
      <c r="AA11" s="101">
        <v>18</v>
      </c>
      <c r="AB11" s="102">
        <v>19</v>
      </c>
      <c r="AC11" s="102">
        <v>20</v>
      </c>
      <c r="AD11" s="102">
        <v>21</v>
      </c>
      <c r="AE11" s="102">
        <v>22</v>
      </c>
      <c r="AF11" s="102">
        <v>23</v>
      </c>
      <c r="AG11" s="102">
        <v>24</v>
      </c>
      <c r="AH11" s="102">
        <v>25</v>
      </c>
      <c r="AI11" s="102">
        <v>26</v>
      </c>
      <c r="AJ11" s="102">
        <v>27</v>
      </c>
      <c r="AK11" s="103">
        <v>28</v>
      </c>
      <c r="AL11" s="103">
        <v>29</v>
      </c>
      <c r="AM11" s="103">
        <v>30</v>
      </c>
      <c r="AN11" s="104" t="s">
        <v>14</v>
      </c>
      <c r="AO11" s="79"/>
      <c r="AP11" s="72"/>
    </row>
    <row r="12" spans="1:44" ht="15.75" x14ac:dyDescent="0.3">
      <c r="A12" s="72"/>
      <c r="B12" s="105" t="s">
        <v>15</v>
      </c>
      <c r="C12" s="105" t="s">
        <v>29</v>
      </c>
      <c r="D12" s="226" t="s">
        <v>130</v>
      </c>
      <c r="E12" s="73" t="s">
        <v>76</v>
      </c>
      <c r="F12" s="161" t="s">
        <v>31</v>
      </c>
      <c r="G12" s="98" t="s">
        <v>75</v>
      </c>
      <c r="H12" s="273" t="s">
        <v>32</v>
      </c>
      <c r="I12" s="274"/>
      <c r="J12" s="236">
        <f>(J$11-1)*$M$8</f>
        <v>0</v>
      </c>
      <c r="K12" s="236">
        <f t="shared" ref="K12:AM12" si="0">(K$11-1)*$M$8</f>
        <v>6.2203347864156608E-4</v>
      </c>
      <c r="L12" s="236">
        <f t="shared" si="0"/>
        <v>1.2440669572831322E-3</v>
      </c>
      <c r="M12" s="236">
        <f t="shared" si="0"/>
        <v>1.8661004359246981E-3</v>
      </c>
      <c r="N12" s="236">
        <f t="shared" si="0"/>
        <v>2.4881339145662643E-3</v>
      </c>
      <c r="O12" s="236">
        <f t="shared" si="0"/>
        <v>3.1101673932078305E-3</v>
      </c>
      <c r="P12" s="236">
        <f t="shared" si="0"/>
        <v>3.7322008718493963E-3</v>
      </c>
      <c r="Q12" s="236">
        <f t="shared" si="0"/>
        <v>4.3542343504909629E-3</v>
      </c>
      <c r="R12" s="236">
        <f t="shared" si="0"/>
        <v>4.9762678291325286E-3</v>
      </c>
      <c r="S12" s="236">
        <f t="shared" si="0"/>
        <v>5.5983013077740944E-3</v>
      </c>
      <c r="T12" s="236">
        <f t="shared" si="0"/>
        <v>6.220334786415661E-3</v>
      </c>
      <c r="U12" s="236">
        <f t="shared" si="0"/>
        <v>6.8423682650572267E-3</v>
      </c>
      <c r="V12" s="236">
        <f t="shared" si="0"/>
        <v>7.4644017436987925E-3</v>
      </c>
      <c r="W12" s="236">
        <f t="shared" si="0"/>
        <v>8.0864352223403591E-3</v>
      </c>
      <c r="X12" s="236">
        <f t="shared" si="0"/>
        <v>8.7084687009819257E-3</v>
      </c>
      <c r="Y12" s="236">
        <f t="shared" si="0"/>
        <v>9.3305021796234906E-3</v>
      </c>
      <c r="Z12" s="236">
        <f t="shared" si="0"/>
        <v>9.9525356582650572E-3</v>
      </c>
      <c r="AA12" s="236">
        <f t="shared" si="0"/>
        <v>1.0574569136906624E-2</v>
      </c>
      <c r="AB12" s="236">
        <f t="shared" si="0"/>
        <v>1.1196602615548189E-2</v>
      </c>
      <c r="AC12" s="236">
        <f t="shared" si="0"/>
        <v>1.1818636094189755E-2</v>
      </c>
      <c r="AD12" s="236">
        <f t="shared" si="0"/>
        <v>1.2440669572831322E-2</v>
      </c>
      <c r="AE12" s="236">
        <f t="shared" si="0"/>
        <v>1.3062703051472887E-2</v>
      </c>
      <c r="AF12" s="236">
        <f t="shared" si="0"/>
        <v>1.3684736530114453E-2</v>
      </c>
      <c r="AG12" s="236">
        <f t="shared" si="0"/>
        <v>1.430677000875602E-2</v>
      </c>
      <c r="AH12" s="236">
        <f t="shared" si="0"/>
        <v>1.4928803487397585E-2</v>
      </c>
      <c r="AI12" s="236">
        <f t="shared" si="0"/>
        <v>1.5550836966039152E-2</v>
      </c>
      <c r="AJ12" s="236">
        <f t="shared" si="0"/>
        <v>1.6172870444680718E-2</v>
      </c>
      <c r="AK12" s="236">
        <f t="shared" si="0"/>
        <v>1.6794903923322283E-2</v>
      </c>
      <c r="AL12" s="236">
        <f t="shared" si="0"/>
        <v>1.7416937401963851E-2</v>
      </c>
      <c r="AM12" s="236">
        <f t="shared" si="0"/>
        <v>1.8038970880605416E-2</v>
      </c>
      <c r="AN12" s="106" t="s">
        <v>33</v>
      </c>
      <c r="AO12" s="72"/>
      <c r="AP12" s="72"/>
    </row>
    <row r="13" spans="1:44" ht="15.75" x14ac:dyDescent="0.3">
      <c r="A13" s="72"/>
      <c r="B13" s="107">
        <v>1</v>
      </c>
      <c r="C13" s="108">
        <v>0</v>
      </c>
      <c r="D13" s="164">
        <v>0</v>
      </c>
      <c r="E13" s="109">
        <f>$C13/$D$8</f>
        <v>0</v>
      </c>
      <c r="F13" s="108">
        <f>$D13/$G$8</f>
        <v>0</v>
      </c>
      <c r="G13" s="198">
        <f>((ABS($P$8^2-($B13*PI())^2/$O$8))^0.5)</f>
        <v>1262.6300518625585</v>
      </c>
      <c r="H13" s="75" t="s">
        <v>34</v>
      </c>
      <c r="I13" s="112">
        <f>1/12*($F$13*SIN($B13*PI()*$E$13)+$F$14*SIN($B13*PI()*$E$14)+$F$15*SIN($B13*PI()*$E$15)+$F$16*SIN($B13*PI()*$E$16)+$F$17*SIN($B13*PI()*$E$17)+$F$18*SIN($B13*PI()*$E$18)+$F$19*SIN($B13*PI()*$E$19)+$F$20*SIN($B13*PI()*$E$20)+$F$21*SIN($B13*PI()*$E$21)+$F$22*SIN($B13*PI()*$E$22)+$F$23*SIN($B13*PI()*$E$23)+$F$24*SIN($B13*PI()*$E$24)+$F$25*SIN($B13*PI()*$E$25)+$F$26*SIN($B13*PI()*$E$26)+$F$27*SIN($B13*PI()*$E$27)+$F$28*SIN($B13*PI()*$E$28)+$F$29*SIN($B13*PI()*$E$29)+$F$30*SIN($B13*PI()*$E$30)+$F$31*SIN($B13*PI()*$E$31)+$F$32*SIN($B13*PI()*$E$32)+$F$33*SIN($B13*PI()*$E$33)+$F$34*SIN($B13*PI()*$E$34)+$F$35*SIN($B13*PI()*$E$35)+$F$36*SIN($B13*PI()*$E$36))</f>
        <v>0.79084907477173028</v>
      </c>
      <c r="J13" s="184">
        <f t="shared" ref="J13:AM13" si="1">(2.71818^($P$8*J$12)*($I$13*SIN($B$13*PI()*$E13)*(COS($G$13*J$12)-$P$8/(2*$G$13)*SIN($G$13*J$12))+$I$14*SIN($B$14*PI()*$E13)*(COS($G$14*J$12)-$P$8/(2*$G$14)*SIN($G$14*J$12))+$I$15*SIN($B$15*PI()*$E13)*(COS($G$15*J$12)-$P$8/(2*$G$15)*SIN($G$15*J$12))+$I$16*SIN($B$16*PI()*$E13)*(COS($G$16*J$12)-$P$8/(2*$G$16)*SIN($G$16*J$12))+$I$17*SIN($B$17*PI()*$E13)*(COS($G$17*J$12)-$P$8/(2*$G$17)*SIN($G$17*J$12))+$I$18*SIN($B$18*PI()*$E13)*(COS($G$18*J$12)-$P$8/(2*$G$18)*SIN($G$18*J$12))+$I$19*SIN($B$19*PI()*$E13)*(COS($G$19*J$12)-$P$8/(2*$G$19)*SIN($G$19*J$12))+$I$20*SIN($B$20*PI()*$E13)*(COS($G$20*J$12)-$P$8/(2*$G$20)*SIN($G$20*J$12))+$I$21*SIN($B$21*PI()*$E13)*(COS($G$21*J$12)-$P$8/(2*$G$21)*SIN($G$21*J$12))+$I$22*SIN($B$22*PI()*$E13)*(COS($G$22*J$12)-$P$8/(2*$G$22)*SIN($G22*J$12))+$I$23*SIN($B$23*PI()*$E13)*(COS($G$23*J$12)-$P$8/(2*$G$23)*SIN($G$23*J$12))+$I$24*SIN($B$24*PI()*$E13)*(COS($G$24*J$12)-$P$8/(2*$G$24)*SIN($G$24*J$12))+$I$25*SIN($B$25*PI()*$E13)*(COS($G$25*J$12)-$P$8/(2*$G$25)*SIN($G$25*J$12))+$I$26*SIN($B$26*PI()*$E13)*(COS($G$26*J$12)-$P$8/(2*$G$26)*SIN($G$26*J$12))+$I$27*SIN($B$27*PI()*$E13)*(COS($G$27*J$12)-$P$8/(2*$G$27)*SIN($G$27*J$12))+$I$28*SIN($B$28*PI()*$E13)*(COS($G$28*J$12)-$P$8/(2*$G$28)*SIN($G$28*J$12))+$I$29*SIN($B$29*PI()*$E13)*(COS($G$29*J$12)-$P$8/(2*$G$29)*SIN($G$29*J$12))+$I$30*SIN($B$30*PI()*$E13)*(COS($G$30*J$12)-$P$8/(2*$G$30)*SIN($G$30*J$12))+$I$31*SIN($B$31*PI()*$E13)*(COS($G$31*J$12)-$P$8/(2*$G$31)*SIN($G$31*J$12))+$I$32*SIN($B$32*PI()*$E13)*(COS($G$32*J$12)-$P$8/(2*$G$32)*SIN($G$32*J$12))+$I$33*SIN($B$33*PI()*$E13)*(COS($G$33*J$12)-$P$8/(2*$G$33)*SIN($G$33*J$12))+$I$34*SIN($B$34*PI()*$E13)*(COS($G$34*J$12)-$P$8/(2*$G$34)*SIN($G$34*J$12))+$I$35*SIN($B$35*PI()*$E13)*(COS($G$35*J$12)-$P$8/(2*$G$35)*SIN($G$35*J$12))+$I$36*SIN($B$36*PI()*$E13)*(COS($G$36*J$12)-$P$8/(2*$G$36)*SIN($G$36*J$12))))</f>
        <v>0</v>
      </c>
      <c r="K13" s="185">
        <f t="shared" si="1"/>
        <v>0</v>
      </c>
      <c r="L13" s="185">
        <f t="shared" si="1"/>
        <v>0</v>
      </c>
      <c r="M13" s="185">
        <f t="shared" si="1"/>
        <v>0</v>
      </c>
      <c r="N13" s="186">
        <f t="shared" si="1"/>
        <v>0</v>
      </c>
      <c r="O13" s="185">
        <f t="shared" si="1"/>
        <v>0</v>
      </c>
      <c r="P13" s="185">
        <f t="shared" si="1"/>
        <v>0</v>
      </c>
      <c r="Q13" s="185">
        <f t="shared" si="1"/>
        <v>0</v>
      </c>
      <c r="R13" s="185">
        <f t="shared" si="1"/>
        <v>0</v>
      </c>
      <c r="S13" s="185">
        <f t="shared" si="1"/>
        <v>0</v>
      </c>
      <c r="T13" s="185">
        <f t="shared" si="1"/>
        <v>0</v>
      </c>
      <c r="U13" s="185">
        <f t="shared" si="1"/>
        <v>0</v>
      </c>
      <c r="V13" s="185">
        <f t="shared" si="1"/>
        <v>0</v>
      </c>
      <c r="W13" s="185">
        <f t="shared" si="1"/>
        <v>0</v>
      </c>
      <c r="X13" s="185">
        <f t="shared" si="1"/>
        <v>0</v>
      </c>
      <c r="Y13" s="185">
        <f t="shared" si="1"/>
        <v>0</v>
      </c>
      <c r="Z13" s="185">
        <f t="shared" si="1"/>
        <v>0</v>
      </c>
      <c r="AA13" s="185">
        <f t="shared" si="1"/>
        <v>0</v>
      </c>
      <c r="AB13" s="185">
        <f t="shared" si="1"/>
        <v>0</v>
      </c>
      <c r="AC13" s="185">
        <f t="shared" si="1"/>
        <v>0</v>
      </c>
      <c r="AD13" s="185">
        <f t="shared" si="1"/>
        <v>0</v>
      </c>
      <c r="AE13" s="185">
        <f t="shared" si="1"/>
        <v>0</v>
      </c>
      <c r="AF13" s="185">
        <f t="shared" si="1"/>
        <v>0</v>
      </c>
      <c r="AG13" s="185">
        <f t="shared" si="1"/>
        <v>0</v>
      </c>
      <c r="AH13" s="185">
        <f t="shared" si="1"/>
        <v>0</v>
      </c>
      <c r="AI13" s="185">
        <f t="shared" si="1"/>
        <v>0</v>
      </c>
      <c r="AJ13" s="185">
        <f t="shared" si="1"/>
        <v>0</v>
      </c>
      <c r="AK13" s="185">
        <f t="shared" si="1"/>
        <v>0</v>
      </c>
      <c r="AL13" s="185">
        <f t="shared" si="1"/>
        <v>0</v>
      </c>
      <c r="AM13" s="185">
        <f t="shared" si="1"/>
        <v>0</v>
      </c>
      <c r="AN13" s="87">
        <f>I13</f>
        <v>0.79084907477173028</v>
      </c>
      <c r="AO13" s="72"/>
      <c r="AP13" s="72"/>
    </row>
    <row r="14" spans="1:44" ht="15.75" x14ac:dyDescent="0.3">
      <c r="A14" s="72"/>
      <c r="B14" s="114">
        <v>2</v>
      </c>
      <c r="C14" s="108">
        <v>4.1666666666666664E-2</v>
      </c>
      <c r="D14" s="168">
        <v>1.25E-4</v>
      </c>
      <c r="E14" s="109">
        <f t="shared" ref="E14:E37" si="2">$C14/$D$8</f>
        <v>4.1666666666666664E-2</v>
      </c>
      <c r="F14" s="108">
        <f t="shared" ref="F14:F37" si="3">$D14/$G$8</f>
        <v>0.125</v>
      </c>
      <c r="G14" s="198">
        <f t="shared" ref="G14:G36" si="4">((ABS($P$8^2-($B14*PI())^2/$O$8))^0.5)</f>
        <v>2529.1637506412767</v>
      </c>
      <c r="H14" s="75" t="s">
        <v>35</v>
      </c>
      <c r="I14" s="112">
        <f>1/12*($F$13*SIN($B14*PI()*$E$13)+$F$14*SIN($B14*PI()*$E$14)+$F$15*SIN($B14*PI()*$E$15)+$F$16*SIN($B14*PI()*$E$16)+$F$17*SIN($B14*PI()*$E$17)+$F$18*SIN($B14*PI()*$E$18)+$F$19*SIN($B14*PI()*$E$19)+$F$20*SIN($B14*PI()*$E$20)+$F$21*SIN($B14*PI()*$E$21)+$F$22*SIN($B14*PI()*$E$22)+$F$23*SIN($B14*PI()*$E$23)+$F$24*SIN($B14*PI()*$E$24)+$F$25*SIN($B14*PI()*$E$25)+$F$26*SIN($B14*PI()*$E$26)+$F$27*SIN($B14*PI()*$E$27)+$F$28*SIN($B14*PI()*$E$28)+$F$29*SIN($B14*PI()*$E$29)+$F$30*SIN($B14*PI()*$E$30)+$F$31*SIN($B14*PI()*$E$31)+$F$32*SIN($B14*PI()*$E$32)+$F$33*SIN($B14*PI()*$E$33)+$F$34*SIN($B14*PI()*$E$34)+$F$35*SIN($B14*PI()*$E$35)+$F$36*SIN($B14*PI()*$E$36))</f>
        <v>0.19856162982744052</v>
      </c>
      <c r="J14" s="184">
        <f t="shared" ref="J14:AM14" si="5">(2.71818^($P$8*J$12)*($I$13*SIN($B$13*PI()*$E14)*(COS($G$13*J$12)-$P$8/(2*$G$13)*SIN($G$13*J$12))+$I$14*SIN($B$14*PI()*$E14)*(COS($G$14*J$12)-$P$8/(2*$G$14)*SIN($G$14*J$12))+$I$15*SIN($B$15*PI()*$E14)*(COS($G$15*J$12)-$P$8/(2*$G$15)*SIN($G$15*J$12))+$I$16*SIN($B$16*PI()*$E14)*(COS($G$16*J$12)-$P$8/(2*$G$16)*SIN($G$16*J$12))+$I$17*SIN($B$17*PI()*$E14)*(COS($G$17*J$12)-$P$8/(2*$G$17)*SIN($G$17*J$12))+$I$18*SIN($B$18*PI()*$E14)*(COS($G$18*J$12)-$P$8/(2*$G$18)*SIN($G$18*J$12))+$I$19*SIN($B$19*PI()*$E14)*(COS($G$19*J$12)-$P$8/(2*$G$19)*SIN($G$19*J$12))+$I$20*SIN($B$20*PI()*$E14)*(COS($G$20*J$12)-$P$8/(2*$G$20)*SIN($G$20*J$12))+$I$21*SIN($B$21*PI()*$E14)*(COS($G$21*J$12)-$P$8/(2*$G$21)*SIN($G$21*J$12))+$I$22*SIN($B$22*PI()*$E14)*(COS($G$22*J$12)-$P$8/(2*$G$22)*SIN($G23*J$12))+$I$23*SIN($B$23*PI()*$E14)*(COS($G$23*J$12)-$P$8/(2*$G$23)*SIN($G$23*J$12))+$I$24*SIN($B$24*PI()*$E14)*(COS($G$24*J$12)-$P$8/(2*$G$24)*SIN($G$24*J$12))+$I$25*SIN($B$25*PI()*$E14)*(COS($G$25*J$12)-$P$8/(2*$G$25)*SIN($G$25*J$12))+$I$26*SIN($B$26*PI()*$E14)*(COS($G$26*J$12)-$P$8/(2*$G$26)*SIN($G$26*J$12))+$I$27*SIN($B$27*PI()*$E14)*(COS($G$27*J$12)-$P$8/(2*$G$27)*SIN($G$27*J$12))+$I$28*SIN($B$28*PI()*$E14)*(COS($G$28*J$12)-$P$8/(2*$G$28)*SIN($G$28*J$12))+$I$29*SIN($B$29*PI()*$E14)*(COS($G$29*J$12)-$P$8/(2*$G$29)*SIN($G$29*J$12))+$I$30*SIN($B$30*PI()*$E14)*(COS($G$30*J$12)-$P$8/(2*$G$30)*SIN($G$30*J$12))+$I$31*SIN($B$31*PI()*$E14)*(COS($G$31*J$12)-$P$8/(2*$G$31)*SIN($G$31*J$12))+$I$32*SIN($B$32*PI()*$E14)*(COS($G$32*J$12)-$P$8/(2*$G$32)*SIN($G$32*J$12))+$I$33*SIN($B$33*PI()*$E14)*(COS($G$33*J$12)-$P$8/(2*$G$33)*SIN($G$33*J$12))+$I$34*SIN($B$34*PI()*$E14)*(COS($G$34*J$12)-$P$8/(2*$G$34)*SIN($G$34*J$12))+$I$35*SIN($B$35*PI()*$E14)*(COS($G$35*J$12)-$P$8/(2*$G$35)*SIN($G$35*J$12))+$I$36*SIN($B$36*PI()*$E14)*(COS($G$36*J$12)-$P$8/(2*$G$36)*SIN($G$36*J$12))))</f>
        <v>0.12500000000000022</v>
      </c>
      <c r="K14" s="185">
        <f t="shared" si="5"/>
        <v>0.12212920484384898</v>
      </c>
      <c r="L14" s="185">
        <f t="shared" si="5"/>
        <v>-5.3286176409898307E-2</v>
      </c>
      <c r="M14" s="185">
        <f t="shared" si="5"/>
        <v>-5.2192859498399594E-2</v>
      </c>
      <c r="N14" s="186">
        <f t="shared" si="5"/>
        <v>-5.1072572712525473E-2</v>
      </c>
      <c r="O14" s="185">
        <f t="shared" si="5"/>
        <v>-5.0081466450036645E-2</v>
      </c>
      <c r="P14" s="185">
        <f t="shared" si="5"/>
        <v>-4.9401306785234342E-2</v>
      </c>
      <c r="Q14" s="185">
        <f t="shared" si="5"/>
        <v>8.4260874763688487E-2</v>
      </c>
      <c r="R14" s="185">
        <f t="shared" si="5"/>
        <v>8.3505748290040302E-2</v>
      </c>
      <c r="S14" s="185">
        <f t="shared" si="5"/>
        <v>8.3128862145484067E-2</v>
      </c>
      <c r="T14" s="185">
        <f t="shared" si="5"/>
        <v>-3.4702549751500951E-2</v>
      </c>
      <c r="U14" s="185">
        <f t="shared" si="5"/>
        <v>-3.4482777427488759E-2</v>
      </c>
      <c r="V14" s="185">
        <f t="shared" si="5"/>
        <v>-3.4106489962609551E-2</v>
      </c>
      <c r="W14" s="185">
        <f t="shared" si="5"/>
        <v>-3.3804021712429119E-2</v>
      </c>
      <c r="X14" s="185">
        <f t="shared" si="5"/>
        <v>-3.3786164635702297E-2</v>
      </c>
      <c r="Y14" s="185">
        <f t="shared" si="5"/>
        <v>5.5378026356545082E-2</v>
      </c>
      <c r="Z14" s="185">
        <f t="shared" si="5"/>
        <v>5.5798656066378738E-2</v>
      </c>
      <c r="AA14" s="185">
        <f t="shared" si="5"/>
        <v>5.6621123848552925E-2</v>
      </c>
      <c r="AB14" s="185">
        <f t="shared" si="5"/>
        <v>-2.2612803570833232E-2</v>
      </c>
      <c r="AC14" s="185">
        <f t="shared" si="5"/>
        <v>-2.2784380603188287E-2</v>
      </c>
      <c r="AD14" s="185">
        <f t="shared" si="5"/>
        <v>-2.277882727533171E-2</v>
      </c>
      <c r="AE14" s="185">
        <f t="shared" si="5"/>
        <v>-2.2816896441967778E-2</v>
      </c>
      <c r="AF14" s="185">
        <f t="shared" si="5"/>
        <v>-2.3094380495559591E-2</v>
      </c>
      <c r="AG14" s="185">
        <f t="shared" si="5"/>
        <v>3.6474693323923904E-2</v>
      </c>
      <c r="AH14" s="185">
        <f t="shared" si="5"/>
        <v>3.7292863374374513E-2</v>
      </c>
      <c r="AI14" s="185">
        <f t="shared" si="5"/>
        <v>3.8561084528628838E-2</v>
      </c>
      <c r="AJ14" s="185">
        <f t="shared" si="5"/>
        <v>-1.4747348353988665E-2</v>
      </c>
      <c r="AK14" s="185">
        <f t="shared" si="5"/>
        <v>-1.5056757308531281E-2</v>
      </c>
      <c r="AL14" s="185">
        <f t="shared" si="5"/>
        <v>-1.5214926714033407E-2</v>
      </c>
      <c r="AM14" s="185">
        <f t="shared" si="5"/>
        <v>-1.540002649662308E-2</v>
      </c>
      <c r="AN14" s="87">
        <f t="shared" ref="AN14:AN36" si="6">I14</f>
        <v>0.19856162982744052</v>
      </c>
      <c r="AO14" s="72"/>
      <c r="AP14" s="72"/>
    </row>
    <row r="15" spans="1:44" ht="15.75" x14ac:dyDescent="0.3">
      <c r="A15" s="72"/>
      <c r="B15" s="114">
        <v>3</v>
      </c>
      <c r="C15" s="108">
        <v>8.3333333333333329E-2</v>
      </c>
      <c r="D15" s="168">
        <v>2.5000000000000001E-4</v>
      </c>
      <c r="E15" s="109">
        <f t="shared" si="2"/>
        <v>8.3333333333333329E-2</v>
      </c>
      <c r="F15" s="108">
        <f t="shared" si="3"/>
        <v>0.25</v>
      </c>
      <c r="G15" s="198">
        <f t="shared" si="4"/>
        <v>3794.8289808251161</v>
      </c>
      <c r="H15" s="75" t="s">
        <v>36</v>
      </c>
      <c r="I15" s="112">
        <f t="shared" ref="I15:I36" si="7">1/12*($F$13*SIN($B15*PI()*$E$13)+$F$14*SIN($B15*PI()*$E$14)+$F$15*SIN($B15*PI()*$E$15)+$F$16*SIN($B15*PI()*$E$16)+$F$17*SIN($B15*PI()*$E$17)+$F$18*SIN($B15*PI()*$E$18)+$F$19*SIN($B15*PI()*$E$19)+$F$20*SIN($B15*PI()*$E$20)+$F$21*SIN($B15*PI()*$E$21)+$F$22*SIN($B15*PI()*$E$22)+$F$23*SIN($B15*PI()*$E$23)+$F$24*SIN($B15*PI()*$E$24)+$F$25*SIN($B15*PI()*$E$25)+$F$26*SIN($B15*PI()*$E$26)+$F$27*SIN($B15*PI()*$E$27)+$F$28*SIN($B15*PI()*$E$28)+$F$29*SIN($B15*PI()*$E$29)+$F$30*SIN($B15*PI()*$E$30)+$F$31*SIN($B15*PI()*$E$31)+$F$32*SIN($B15*PI()*$E$32)+$F$33*SIN($B15*PI()*$E$33)+$F$34*SIN($B15*PI()*$E$34)+$F$35*SIN($B15*PI()*$E$35)+$F$36*SIN($B15*PI()*$E$36))</f>
        <v>-3.7007434154171883E-17</v>
      </c>
      <c r="J15" s="184">
        <f t="shared" ref="J15:AM15" si="8">(2.71818^($P$8*J$12)*($I$13*SIN($B$13*PI()*$E15)*(COS($G$13*J$12)-$P$8/(2*$G$13)*SIN($G$13*J$12))+$I$14*SIN($B$14*PI()*$E15)*(COS($G$14*J$12)-$P$8/(2*$G$14)*SIN($G$14*J$12))+$I$15*SIN($B$15*PI()*$E15)*(COS($G$15*J$12)-$P$8/(2*$G$15)*SIN($G$15*J$12))+$I$16*SIN($B$16*PI()*$E15)*(COS($G$16*J$12)-$P$8/(2*$G$16)*SIN($G$16*J$12))+$I$17*SIN($B$17*PI()*$E15)*(COS($G$17*J$12)-$P$8/(2*$G$17)*SIN($G$17*J$12))+$I$18*SIN($B$18*PI()*$E15)*(COS($G$18*J$12)-$P$8/(2*$G$18)*SIN($G$18*J$12))+$I$19*SIN($B$19*PI()*$E15)*(COS($G$19*J$12)-$P$8/(2*$G$19)*SIN($G$19*J$12))+$I$20*SIN($B$20*PI()*$E15)*(COS($G$20*J$12)-$P$8/(2*$G$20)*SIN($G$20*J$12))+$I$21*SIN($B$21*PI()*$E15)*(COS($G$21*J$12)-$P$8/(2*$G$21)*SIN($G$21*J$12))+$I$22*SIN($B$22*PI()*$E15)*(COS($G$22*J$12)-$P$8/(2*$G$22)*SIN($G24*J$12))+$I$23*SIN($B$23*PI()*$E15)*(COS($G$23*J$12)-$P$8/(2*$G$23)*SIN($G$23*J$12))+$I$24*SIN($B$24*PI()*$E15)*(COS($G$24*J$12)-$P$8/(2*$G$24)*SIN($G$24*J$12))+$I$25*SIN($B$25*PI()*$E15)*(COS($G$25*J$12)-$P$8/(2*$G$25)*SIN($G$25*J$12))+$I$26*SIN($B$26*PI()*$E15)*(COS($G$26*J$12)-$P$8/(2*$G$26)*SIN($G$26*J$12))+$I$27*SIN($B$27*PI()*$E15)*(COS($G$27*J$12)-$P$8/(2*$G$27)*SIN($G$27*J$12))+$I$28*SIN($B$28*PI()*$E15)*(COS($G$28*J$12)-$P$8/(2*$G$28)*SIN($G$28*J$12))+$I$29*SIN($B$29*PI()*$E15)*(COS($G$29*J$12)-$P$8/(2*$G$29)*SIN($G$29*J$12))+$I$30*SIN($B$30*PI()*$E15)*(COS($G$30*J$12)-$P$8/(2*$G$30)*SIN($G$30*J$12))+$I$31*SIN($B$31*PI()*$E15)*(COS($G$31*J$12)-$P$8/(2*$G$31)*SIN($G$31*J$12))+$I$32*SIN($B$32*PI()*$E15)*(COS($G$32*J$12)-$P$8/(2*$G$32)*SIN($G$32*J$12))+$I$33*SIN($B$33*PI()*$E15)*(COS($G$33*J$12)-$P$8/(2*$G$33)*SIN($G$33*J$12))+$I$34*SIN($B$34*PI()*$E15)*(COS($G$34*J$12)-$P$8/(2*$G$34)*SIN($G$34*J$12))+$I$35*SIN($B$35*PI()*$E15)*(COS($G$35*J$12)-$P$8/(2*$G$35)*SIN($G$35*J$12))+$I$36*SIN($B$36*PI()*$E15)*(COS($G$36*J$12)-$P$8/(2*$G$36)*SIN($G$36*J$12))))</f>
        <v>0.24999999999999986</v>
      </c>
      <c r="K15" s="185">
        <f t="shared" si="8"/>
        <v>0.24354296409708631</v>
      </c>
      <c r="L15" s="185">
        <f t="shared" si="8"/>
        <v>-0.10688042901445374</v>
      </c>
      <c r="M15" s="185">
        <f t="shared" si="8"/>
        <v>-0.10435559912777422</v>
      </c>
      <c r="N15" s="186">
        <f t="shared" si="8"/>
        <v>-0.1021513938859967</v>
      </c>
      <c r="O15" s="185">
        <f t="shared" si="8"/>
        <v>-0.10015675904570659</v>
      </c>
      <c r="P15" s="185">
        <f t="shared" si="8"/>
        <v>-9.8089697627276207E-2</v>
      </c>
      <c r="Q15" s="185">
        <f t="shared" si="8"/>
        <v>0.1717979017346942</v>
      </c>
      <c r="R15" s="185">
        <f t="shared" si="8"/>
        <v>0.16700277271888539</v>
      </c>
      <c r="S15" s="185">
        <f t="shared" si="8"/>
        <v>0.16128569379892715</v>
      </c>
      <c r="T15" s="185">
        <f t="shared" si="8"/>
        <v>-7.0242861068234963E-2</v>
      </c>
      <c r="U15" s="185">
        <f t="shared" si="8"/>
        <v>-6.9012825139644393E-2</v>
      </c>
      <c r="V15" s="185">
        <f t="shared" si="8"/>
        <v>-6.8224251095905367E-2</v>
      </c>
      <c r="W15" s="185">
        <f t="shared" si="8"/>
        <v>-6.7529324317626399E-2</v>
      </c>
      <c r="X15" s="185">
        <f t="shared" si="8"/>
        <v>-6.6478201808415793E-2</v>
      </c>
      <c r="Y15" s="185">
        <f t="shared" si="8"/>
        <v>0.11473563886171656</v>
      </c>
      <c r="Z15" s="185">
        <f t="shared" si="8"/>
        <v>0.11157409398049725</v>
      </c>
      <c r="AA15" s="185">
        <f t="shared" si="8"/>
        <v>0.1062854694981856</v>
      </c>
      <c r="AB15" s="185">
        <f t="shared" si="8"/>
        <v>-4.611446977534691E-2</v>
      </c>
      <c r="AC15" s="185">
        <f t="shared" si="8"/>
        <v>-4.5637248871330319E-2</v>
      </c>
      <c r="AD15" s="185">
        <f t="shared" si="8"/>
        <v>-4.5568920407174952E-2</v>
      </c>
      <c r="AE15" s="185">
        <f t="shared" si="8"/>
        <v>-4.5535858531752016E-2</v>
      </c>
      <c r="AF15" s="185">
        <f t="shared" si="8"/>
        <v>-4.5068361883251959E-2</v>
      </c>
      <c r="AG15" s="185">
        <f t="shared" si="8"/>
        <v>7.6312538367826449E-2</v>
      </c>
      <c r="AH15" s="185">
        <f t="shared" si="8"/>
        <v>7.4553183467746809E-2</v>
      </c>
      <c r="AI15" s="185">
        <f t="shared" si="8"/>
        <v>6.9688003962945499E-2</v>
      </c>
      <c r="AJ15" s="185">
        <f t="shared" si="8"/>
        <v>-3.0232761259586283E-2</v>
      </c>
      <c r="AK15" s="185">
        <f t="shared" si="8"/>
        <v>-3.0176452164609367E-2</v>
      </c>
      <c r="AL15" s="185">
        <f t="shared" si="8"/>
        <v>-3.0439399446049713E-2</v>
      </c>
      <c r="AM15" s="185">
        <f t="shared" si="8"/>
        <v>-3.0710342016141295E-2</v>
      </c>
      <c r="AN15" s="87">
        <f t="shared" si="6"/>
        <v>-3.7007434154171883E-17</v>
      </c>
      <c r="AO15" s="72"/>
      <c r="AP15" s="72"/>
      <c r="AR15" s="132"/>
    </row>
    <row r="16" spans="1:44" ht="15.75" x14ac:dyDescent="0.3">
      <c r="A16" s="72"/>
      <c r="B16" s="114">
        <v>4</v>
      </c>
      <c r="C16" s="108">
        <v>0.125</v>
      </c>
      <c r="D16" s="168">
        <v>3.7500000000000001E-4</v>
      </c>
      <c r="E16" s="109">
        <f t="shared" si="2"/>
        <v>0.125</v>
      </c>
      <c r="F16" s="108">
        <f t="shared" si="3"/>
        <v>0.375</v>
      </c>
      <c r="G16" s="198">
        <f t="shared" si="4"/>
        <v>5060.2774426234246</v>
      </c>
      <c r="H16" s="75" t="s">
        <v>37</v>
      </c>
      <c r="I16" s="112">
        <f t="shared" si="7"/>
        <v>-5.0500793868263699E-2</v>
      </c>
      <c r="J16" s="184">
        <f t="shared" ref="J16:AM16" si="9">(2.71818^($P$8*J$12)*($I$13*SIN($B$13*PI()*$E16)*(COS($G$13*J$12)-$P$8/(2*$G$13)*SIN($G$13*J$12))+$I$14*SIN($B$14*PI()*$E16)*(COS($G$14*J$12)-$P$8/(2*$G$14)*SIN($G$14*J$12))+$I$15*SIN($B$15*PI()*$E16)*(COS($G$15*J$12)-$P$8/(2*$G$15)*SIN($G$15*J$12))+$I$16*SIN($B$16*PI()*$E16)*(COS($G$16*J$12)-$P$8/(2*$G$16)*SIN($G$16*J$12))+$I$17*SIN($B$17*PI()*$E16)*(COS($G$17*J$12)-$P$8/(2*$G$17)*SIN($G$17*J$12))+$I$18*SIN($B$18*PI()*$E16)*(COS($G$18*J$12)-$P$8/(2*$G$18)*SIN($G$18*J$12))+$I$19*SIN($B$19*PI()*$E16)*(COS($G$19*J$12)-$P$8/(2*$G$19)*SIN($G$19*J$12))+$I$20*SIN($B$20*PI()*$E16)*(COS($G$20*J$12)-$P$8/(2*$G$20)*SIN($G$20*J$12))+$I$21*SIN($B$21*PI()*$E16)*(COS($G$21*J$12)-$P$8/(2*$G$21)*SIN($G$21*J$12))+$I$22*SIN($B$22*PI()*$E16)*(COS($G$22*J$12)-$P$8/(2*$G$22)*SIN($G25*J$12))+$I$23*SIN($B$23*PI()*$E16)*(COS($G$23*J$12)-$P$8/(2*$G$23)*SIN($G$23*J$12))+$I$24*SIN($B$24*PI()*$E16)*(COS($G$24*J$12)-$P$8/(2*$G$24)*SIN($G$24*J$12))+$I$25*SIN($B$25*PI()*$E16)*(COS($G$25*J$12)-$P$8/(2*$G$25)*SIN($G$25*J$12))+$I$26*SIN($B$26*PI()*$E16)*(COS($G$26*J$12)-$P$8/(2*$G$26)*SIN($G$26*J$12))+$I$27*SIN($B$27*PI()*$E16)*(COS($G$27*J$12)-$P$8/(2*$G$27)*SIN($G$27*J$12))+$I$28*SIN($B$28*PI()*$E16)*(COS($G$28*J$12)-$P$8/(2*$G$28)*SIN($G$28*J$12))+$I$29*SIN($B$29*PI()*$E16)*(COS($G$29*J$12)-$P$8/(2*$G$29)*SIN($G$29*J$12))+$I$30*SIN($B$30*PI()*$E16)*(COS($G$30*J$12)-$P$8/(2*$G$30)*SIN($G$30*J$12))+$I$31*SIN($B$31*PI()*$E16)*(COS($G$31*J$12)-$P$8/(2*$G$31)*SIN($G$31*J$12))+$I$32*SIN($B$32*PI()*$E16)*(COS($G$32*J$12)-$P$8/(2*$G$32)*SIN($G$32*J$12))+$I$33*SIN($B$33*PI()*$E16)*(COS($G$33*J$12)-$P$8/(2*$G$33)*SIN($G$33*J$12))+$I$34*SIN($B$34*PI()*$E16)*(COS($G$34*J$12)-$P$8/(2*$G$34)*SIN($G$34*J$12))+$I$35*SIN($B$35*PI()*$E16)*(COS($G$35*J$12)-$P$8/(2*$G$35)*SIN($G$35*J$12))+$I$36*SIN($B$36*PI()*$E16)*(COS($G$36*J$12)-$P$8/(2*$G$36)*SIN($G$36*J$12))))</f>
        <v>0.37500000000000017</v>
      </c>
      <c r="K16" s="185">
        <f t="shared" si="9"/>
        <v>0.27529594208081376</v>
      </c>
      <c r="L16" s="185">
        <f t="shared" si="9"/>
        <v>-0.15978117302081965</v>
      </c>
      <c r="M16" s="185">
        <f t="shared" si="9"/>
        <v>-0.15644298000268891</v>
      </c>
      <c r="N16" s="186">
        <f t="shared" si="9"/>
        <v>-0.15323035794553369</v>
      </c>
      <c r="O16" s="185">
        <f t="shared" si="9"/>
        <v>-0.15036210540671249</v>
      </c>
      <c r="P16" s="185">
        <f t="shared" si="9"/>
        <v>-0.1485189951448127</v>
      </c>
      <c r="Q16" s="185">
        <f t="shared" si="9"/>
        <v>0.19596928252429915</v>
      </c>
      <c r="R16" s="185">
        <f t="shared" si="9"/>
        <v>0.25052335954537464</v>
      </c>
      <c r="S16" s="185">
        <f t="shared" si="9"/>
        <v>0.17904957981497277</v>
      </c>
      <c r="T16" s="185">
        <f t="shared" si="9"/>
        <v>-0.10374671047138131</v>
      </c>
      <c r="U16" s="185">
        <f t="shared" si="9"/>
        <v>-0.10334858555839993</v>
      </c>
      <c r="V16" s="185">
        <f t="shared" si="9"/>
        <v>-0.10234500509686521</v>
      </c>
      <c r="W16" s="185">
        <f t="shared" si="9"/>
        <v>-0.10149088572509848</v>
      </c>
      <c r="X16" s="185">
        <f t="shared" si="9"/>
        <v>-0.10194511876373218</v>
      </c>
      <c r="Y16" s="185">
        <f t="shared" si="9"/>
        <v>0.1346831910997697</v>
      </c>
      <c r="Z16" s="185">
        <f t="shared" si="9"/>
        <v>0.16740714989144473</v>
      </c>
      <c r="AA16" s="185">
        <f t="shared" si="9"/>
        <v>0.11655751774979255</v>
      </c>
      <c r="AB16" s="185">
        <f t="shared" si="9"/>
        <v>-6.7456275378109526E-2</v>
      </c>
      <c r="AC16" s="185">
        <f t="shared" si="9"/>
        <v>-6.8282529953290788E-2</v>
      </c>
      <c r="AD16" s="185">
        <f t="shared" si="9"/>
        <v>-6.8364962009681937E-2</v>
      </c>
      <c r="AE16" s="185">
        <f t="shared" si="9"/>
        <v>-6.8502725097045844E-2</v>
      </c>
      <c r="AF16" s="185">
        <f t="shared" si="9"/>
        <v>-6.9949617063471206E-2</v>
      </c>
      <c r="AG16" s="185">
        <f t="shared" si="9"/>
        <v>9.2460536695513615E-2</v>
      </c>
      <c r="AH16" s="185">
        <f t="shared" si="9"/>
        <v>0.11189231774529181</v>
      </c>
      <c r="AI16" s="185">
        <f t="shared" si="9"/>
        <v>7.5983448002030787E-2</v>
      </c>
      <c r="AJ16" s="185">
        <f t="shared" si="9"/>
        <v>-4.3935416907581792E-2</v>
      </c>
      <c r="AK16" s="185">
        <f t="shared" si="9"/>
        <v>-4.512205026204396E-2</v>
      </c>
      <c r="AL16" s="185">
        <f t="shared" si="9"/>
        <v>-4.5671295044759093E-2</v>
      </c>
      <c r="AM16" s="185">
        <f t="shared" si="9"/>
        <v>-4.6233739268990465E-2</v>
      </c>
      <c r="AN16" s="87">
        <f t="shared" si="6"/>
        <v>-5.0500793868263699E-2</v>
      </c>
      <c r="AO16" s="72"/>
      <c r="AP16" s="72"/>
    </row>
    <row r="17" spans="1:42" s="30" customFormat="1" ht="15.75" x14ac:dyDescent="0.3">
      <c r="A17" s="115"/>
      <c r="B17" s="107">
        <v>5</v>
      </c>
      <c r="C17" s="108">
        <v>0.16666666666666666</v>
      </c>
      <c r="D17" s="168">
        <v>5.0000000000000001E-4</v>
      </c>
      <c r="E17" s="109">
        <f t="shared" si="2"/>
        <v>0.16666666666666666</v>
      </c>
      <c r="F17" s="108">
        <f t="shared" si="3"/>
        <v>0.5</v>
      </c>
      <c r="G17" s="198">
        <f t="shared" si="4"/>
        <v>6325.6392313660817</v>
      </c>
      <c r="H17" s="107" t="s">
        <v>38</v>
      </c>
      <c r="I17" s="112">
        <f t="shared" si="7"/>
        <v>-3.2741025074401311E-2</v>
      </c>
      <c r="J17" s="184">
        <f t="shared" ref="J17:AM17" si="10">(2.71818^($P$8*J$12)*($I$13*SIN($B$13*PI()*$E17)*(COS($G$13*J$12)-$P$8/(2*$G$13)*SIN($G$13*J$12))+$I$14*SIN($B$14*PI()*$E17)*(COS($G$14*J$12)-$P$8/(2*$G$14)*SIN($G$14*J$12))+$I$15*SIN($B$15*PI()*$E17)*(COS($G$15*J$12)-$P$8/(2*$G$15)*SIN($G$15*J$12))+$I$16*SIN($B$16*PI()*$E17)*(COS($G$16*J$12)-$P$8/(2*$G$16)*SIN($G$16*J$12))+$I$17*SIN($B$17*PI()*$E17)*(COS($G$17*J$12)-$P$8/(2*$G$17)*SIN($G$17*J$12))+$I$18*SIN($B$18*PI()*$E17)*(COS($G$18*J$12)-$P$8/(2*$G$18)*SIN($G$18*J$12))+$I$19*SIN($B$19*PI()*$E17)*(COS($G$19*J$12)-$P$8/(2*$G$19)*SIN($G$19*J$12))+$I$20*SIN($B$20*PI()*$E17)*(COS($G$20*J$12)-$P$8/(2*$G$20)*SIN($G$20*J$12))+$I$21*SIN($B$21*PI()*$E17)*(COS($G$21*J$12)-$P$8/(2*$G$21)*SIN($G$21*J$12))+$I$22*SIN($B$22*PI()*$E17)*(COS($G$22*J$12)-$P$8/(2*$G$22)*SIN($G26*J$12))+$I$23*SIN($B$23*PI()*$E17)*(COS($G$23*J$12)-$P$8/(2*$G$23)*SIN($G$23*J$12))+$I$24*SIN($B$24*PI()*$E17)*(COS($G$24*J$12)-$P$8/(2*$G$24)*SIN($G$24*J$12))+$I$25*SIN($B$25*PI()*$E17)*(COS($G$25*J$12)-$P$8/(2*$G$25)*SIN($G$25*J$12))+$I$26*SIN($B$26*PI()*$E17)*(COS($G$26*J$12)-$P$8/(2*$G$26)*SIN($G$26*J$12))+$I$27*SIN($B$27*PI()*$E17)*(COS($G$27*J$12)-$P$8/(2*$G$27)*SIN($G$27*J$12))+$I$28*SIN($B$28*PI()*$E17)*(COS($G$28*J$12)-$P$8/(2*$G$28)*SIN($G$28*J$12))+$I$29*SIN($B$29*PI()*$E17)*(COS($G$29*J$12)-$P$8/(2*$G$29)*SIN($G$29*J$12))+$I$30*SIN($B$30*PI()*$E17)*(COS($G$30*J$12)-$P$8/(2*$G$30)*SIN($G$30*J$12))+$I$31*SIN($B$31*PI()*$E17)*(COS($G$31*J$12)-$P$8/(2*$G$31)*SIN($G$31*J$12))+$I$32*SIN($B$32*PI()*$E17)*(COS($G$32*J$12)-$P$8/(2*$G$32)*SIN($G$32*J$12))+$I$33*SIN($B$33*PI()*$E17)*(COS($G$33*J$12)-$P$8/(2*$G$33)*SIN($G$33*J$12))+$I$34*SIN($B$34*PI()*$E17)*(COS($G$34*J$12)-$P$8/(2*$G$34)*SIN($G$34*J$12))+$I$35*SIN($B$35*PI()*$E17)*(COS($G$35*J$12)-$P$8/(2*$G$35)*SIN($G$35*J$12))+$I$36*SIN($B$36*PI()*$E17)*(COS($G$36*J$12)-$P$8/(2*$G$36)*SIN($G$36*J$12))))</f>
        <v>0.49999999999999983</v>
      </c>
      <c r="K17" s="185">
        <f t="shared" si="10"/>
        <v>0.30799175203289925</v>
      </c>
      <c r="L17" s="185">
        <f t="shared" si="10"/>
        <v>-0.21439856687756201</v>
      </c>
      <c r="M17" s="185">
        <f t="shared" si="10"/>
        <v>-0.20865337904779718</v>
      </c>
      <c r="N17" s="186">
        <f t="shared" si="10"/>
        <v>-0.20430350296370575</v>
      </c>
      <c r="O17" s="185">
        <f t="shared" si="10"/>
        <v>-0.20036698818933374</v>
      </c>
      <c r="P17" s="185">
        <f t="shared" si="10"/>
        <v>-0.19428510916438479</v>
      </c>
      <c r="Q17" s="185">
        <f t="shared" si="10"/>
        <v>0.21307476164231268</v>
      </c>
      <c r="R17" s="185">
        <f t="shared" si="10"/>
        <v>0.33400750759920184</v>
      </c>
      <c r="S17" s="185">
        <f t="shared" si="10"/>
        <v>0.20382464814431142</v>
      </c>
      <c r="T17" s="185">
        <f t="shared" si="10"/>
        <v>-0.14224534348211396</v>
      </c>
      <c r="U17" s="185">
        <f t="shared" si="10"/>
        <v>-0.13800574954674602</v>
      </c>
      <c r="V17" s="185">
        <f t="shared" si="10"/>
        <v>-0.136450422643969</v>
      </c>
      <c r="W17" s="185">
        <f t="shared" si="10"/>
        <v>-0.1350850765617983</v>
      </c>
      <c r="X17" s="185">
        <f t="shared" si="10"/>
        <v>-0.12947271858250362</v>
      </c>
      <c r="Y17" s="185">
        <f t="shared" si="10"/>
        <v>0.14376650719298642</v>
      </c>
      <c r="Z17" s="185">
        <f t="shared" si="10"/>
        <v>0.22314579724116226</v>
      </c>
      <c r="AA17" s="185">
        <f t="shared" si="10"/>
        <v>0.13480641200766852</v>
      </c>
      <c r="AB17" s="185">
        <f t="shared" si="10"/>
        <v>-9.3924057948173628E-2</v>
      </c>
      <c r="AC17" s="185">
        <f t="shared" si="10"/>
        <v>-9.1273011156030981E-2</v>
      </c>
      <c r="AD17" s="185">
        <f t="shared" si="10"/>
        <v>-9.1140585541898411E-2</v>
      </c>
      <c r="AE17" s="185">
        <f t="shared" si="10"/>
        <v>-9.1083644539386888E-2</v>
      </c>
      <c r="AF17" s="185">
        <f t="shared" si="10"/>
        <v>-8.5896364056870872E-2</v>
      </c>
      <c r="AG17" s="185">
        <f t="shared" si="10"/>
        <v>9.7071494329679181E-2</v>
      </c>
      <c r="AH17" s="185">
        <f t="shared" si="10"/>
        <v>0.14910008637644023</v>
      </c>
      <c r="AI17" s="185">
        <f t="shared" si="10"/>
        <v>8.9073783527438222E-2</v>
      </c>
      <c r="AJ17" s="185">
        <f t="shared" si="10"/>
        <v>-6.1741317978431492E-2</v>
      </c>
      <c r="AK17" s="185">
        <f t="shared" si="10"/>
        <v>-6.0358983560989031E-2</v>
      </c>
      <c r="AL17" s="185">
        <f t="shared" si="10"/>
        <v>-6.0882003084449479E-2</v>
      </c>
      <c r="AM17" s="185">
        <f t="shared" si="10"/>
        <v>-6.1425743238112541E-2</v>
      </c>
      <c r="AN17" s="87">
        <f t="shared" si="6"/>
        <v>-3.2741025074401311E-2</v>
      </c>
      <c r="AO17" s="115"/>
      <c r="AP17" s="115"/>
    </row>
    <row r="18" spans="1:42" ht="15.75" x14ac:dyDescent="0.3">
      <c r="A18" s="72"/>
      <c r="B18" s="114">
        <v>6</v>
      </c>
      <c r="C18" s="108">
        <v>0.20833333333333334</v>
      </c>
      <c r="D18" s="168">
        <v>6.2500000000000001E-4</v>
      </c>
      <c r="E18" s="109">
        <f t="shared" si="2"/>
        <v>0.20833333333333334</v>
      </c>
      <c r="F18" s="108">
        <f t="shared" si="3"/>
        <v>0.625</v>
      </c>
      <c r="G18" s="198">
        <f t="shared" si="4"/>
        <v>7590.9576906298735</v>
      </c>
      <c r="H18" s="75" t="s">
        <v>39</v>
      </c>
      <c r="I18" s="112">
        <f t="shared" si="7"/>
        <v>7.4593109467002705E-17</v>
      </c>
      <c r="J18" s="184">
        <f t="shared" ref="J18:AM18" si="11">(2.71818^($P$8*J$12)*($I$13*SIN($B$13*PI()*$E18)*(COS($G$13*J$12)-$P$8/(2*$G$13)*SIN($G$13*J$12))+$I$14*SIN($B$14*PI()*$E18)*(COS($G$14*J$12)-$P$8/(2*$G$14)*SIN($G$14*J$12))+$I$15*SIN($B$15*PI()*$E18)*(COS($G$15*J$12)-$P$8/(2*$G$15)*SIN($G$15*J$12))+$I$16*SIN($B$16*PI()*$E18)*(COS($G$16*J$12)-$P$8/(2*$G$16)*SIN($G$16*J$12))+$I$17*SIN($B$17*PI()*$E18)*(COS($G$17*J$12)-$P$8/(2*$G$17)*SIN($G$17*J$12))+$I$18*SIN($B$18*PI()*$E18)*(COS($G$18*J$12)-$P$8/(2*$G$18)*SIN($G$18*J$12))+$I$19*SIN($B$19*PI()*$E18)*(COS($G$19*J$12)-$P$8/(2*$G$19)*SIN($G$19*J$12))+$I$20*SIN($B$20*PI()*$E18)*(COS($G$20*J$12)-$P$8/(2*$G$20)*SIN($G$20*J$12))+$I$21*SIN($B$21*PI()*$E18)*(COS($G$21*J$12)-$P$8/(2*$G$21)*SIN($G$21*J$12))+$I$22*SIN($B$22*PI()*$E18)*(COS($G$22*J$12)-$P$8/(2*$G$22)*SIN($G27*J$12))+$I$23*SIN($B$23*PI()*$E18)*(COS($G$23*J$12)-$P$8/(2*$G$23)*SIN($G$23*J$12))+$I$24*SIN($B$24*PI()*$E18)*(COS($G$24*J$12)-$P$8/(2*$G$24)*SIN($G$24*J$12))+$I$25*SIN($B$25*PI()*$E18)*(COS($G$25*J$12)-$P$8/(2*$G$25)*SIN($G$25*J$12))+$I$26*SIN($B$26*PI()*$E18)*(COS($G$26*J$12)-$P$8/(2*$G$26)*SIN($G$26*J$12))+$I$27*SIN($B$27*PI()*$E18)*(COS($G$27*J$12)-$P$8/(2*$G$27)*SIN($G$27*J$12))+$I$28*SIN($B$28*PI()*$E18)*(COS($G$28*J$12)-$P$8/(2*$G$28)*SIN($G$28*J$12))+$I$29*SIN($B$29*PI()*$E18)*(COS($G$29*J$12)-$P$8/(2*$G$29)*SIN($G$29*J$12))+$I$30*SIN($B$30*PI()*$E18)*(COS($G$30*J$12)-$P$8/(2*$G$30)*SIN($G$30*J$12))+$I$31*SIN($B$31*PI()*$E18)*(COS($G$31*J$12)-$P$8/(2*$G$31)*SIN($G$31*J$12))+$I$32*SIN($B$32*PI()*$E18)*(COS($G$32*J$12)-$P$8/(2*$G$32)*SIN($G$32*J$12))+$I$33*SIN($B$33*PI()*$E18)*(COS($G$33*J$12)-$P$8/(2*$G$33)*SIN($G$33*J$12))+$I$34*SIN($B$34*PI()*$E18)*(COS($G$34*J$12)-$P$8/(2*$G$34)*SIN($G$34*J$12))+$I$35*SIN($B$35*PI()*$E18)*(COS($G$35*J$12)-$P$8/(2*$G$35)*SIN($G$35*J$12))+$I$36*SIN($B$36*PI()*$E18)*(COS($G$36*J$12)-$P$8/(2*$G$36)*SIN($G$36*J$12))))</f>
        <v>0.62499999999999956</v>
      </c>
      <c r="K18" s="185">
        <f t="shared" si="11"/>
        <v>0.33961391838241406</v>
      </c>
      <c r="L18" s="185">
        <f t="shared" si="11"/>
        <v>-0.18481790016001254</v>
      </c>
      <c r="M18" s="185">
        <f t="shared" si="11"/>
        <v>-0.26073757042159573</v>
      </c>
      <c r="N18" s="186">
        <f t="shared" si="11"/>
        <v>-0.25538151155718714</v>
      </c>
      <c r="O18" s="185">
        <f t="shared" si="11"/>
        <v>-0.25062181415534629</v>
      </c>
      <c r="P18" s="185">
        <f t="shared" si="11"/>
        <v>-0.17044070317150362</v>
      </c>
      <c r="Q18" s="185">
        <f t="shared" si="11"/>
        <v>0.23460697826009941</v>
      </c>
      <c r="R18" s="185">
        <f t="shared" si="11"/>
        <v>0.4175597960258407</v>
      </c>
      <c r="S18" s="185">
        <f t="shared" si="11"/>
        <v>0.22383387451422468</v>
      </c>
      <c r="T18" s="185">
        <f t="shared" si="11"/>
        <v>-0.12667538762241279</v>
      </c>
      <c r="U18" s="185">
        <f t="shared" si="11"/>
        <v>-0.17222926944194042</v>
      </c>
      <c r="V18" s="185">
        <f t="shared" si="11"/>
        <v>-0.17057147686441287</v>
      </c>
      <c r="W18" s="185">
        <f t="shared" si="11"/>
        <v>-0.16919576677439291</v>
      </c>
      <c r="X18" s="185">
        <f t="shared" si="11"/>
        <v>-0.11159934221909372</v>
      </c>
      <c r="Y18" s="185">
        <f t="shared" si="11"/>
        <v>0.15898056915128037</v>
      </c>
      <c r="Z18" s="185">
        <f t="shared" si="11"/>
        <v>0.27905731153448843</v>
      </c>
      <c r="AA18" s="185">
        <f t="shared" si="11"/>
        <v>0.14758748764128327</v>
      </c>
      <c r="AB18" s="185">
        <f t="shared" si="11"/>
        <v>-8.6797817085931928E-2</v>
      </c>
      <c r="AC18" s="185">
        <f t="shared" si="11"/>
        <v>-0.1137845352745246</v>
      </c>
      <c r="AD18" s="185">
        <f t="shared" si="11"/>
        <v>-0.11393918643247895</v>
      </c>
      <c r="AE18" s="185">
        <f t="shared" si="11"/>
        <v>-0.11422191805886873</v>
      </c>
      <c r="AF18" s="185">
        <f t="shared" si="11"/>
        <v>-7.3209494945919149E-2</v>
      </c>
      <c r="AG18" s="185">
        <f t="shared" si="11"/>
        <v>0.10767763655931713</v>
      </c>
      <c r="AH18" s="185">
        <f t="shared" si="11"/>
        <v>0.1865474517378472</v>
      </c>
      <c r="AI18" s="185">
        <f t="shared" si="11"/>
        <v>9.738037851645695E-2</v>
      </c>
      <c r="AJ18" s="185">
        <f t="shared" si="11"/>
        <v>-5.9401579776280786E-2</v>
      </c>
      <c r="AK18" s="185">
        <f t="shared" si="11"/>
        <v>-7.5188877317589317E-2</v>
      </c>
      <c r="AL18" s="185">
        <f t="shared" si="11"/>
        <v>-7.6118005726789742E-2</v>
      </c>
      <c r="AM18" s="185">
        <f t="shared" si="11"/>
        <v>-7.7102830246637069E-2</v>
      </c>
      <c r="AN18" s="87">
        <f t="shared" si="6"/>
        <v>7.4593109467002705E-17</v>
      </c>
      <c r="AO18" s="72"/>
      <c r="AP18" s="72"/>
    </row>
    <row r="19" spans="1:42" ht="15.75" x14ac:dyDescent="0.3">
      <c r="A19" s="72"/>
      <c r="B19" s="116">
        <v>7</v>
      </c>
      <c r="C19" s="108">
        <v>0.25</v>
      </c>
      <c r="D19" s="168">
        <v>7.5000000000000002E-4</v>
      </c>
      <c r="E19" s="109">
        <f t="shared" si="2"/>
        <v>0.25</v>
      </c>
      <c r="F19" s="108">
        <f t="shared" si="3"/>
        <v>0.75</v>
      </c>
      <c r="G19" s="198">
        <f t="shared" si="4"/>
        <v>8856.251392261227</v>
      </c>
      <c r="H19" s="75" t="s">
        <v>40</v>
      </c>
      <c r="I19" s="112">
        <f t="shared" si="7"/>
        <v>1.7293344697388597E-2</v>
      </c>
      <c r="J19" s="184">
        <f t="shared" ref="J19:AM19" si="12">(2.71818^($P$8*J$12)*($I$13*SIN($B$13*PI()*$E19)*(COS($G$13*J$12)-$P$8/(2*$G$13)*SIN($G$13*J$12))+$I$14*SIN($B$14*PI()*$E19)*(COS($G$14*J$12)-$P$8/(2*$G$14)*SIN($G$14*J$12))+$I$15*SIN($B$15*PI()*$E19)*(COS($G$15*J$12)-$P$8/(2*$G$15)*SIN($G$15*J$12))+$I$16*SIN($B$16*PI()*$E19)*(COS($G$16*J$12)-$P$8/(2*$G$16)*SIN($G$16*J$12))+$I$17*SIN($B$17*PI()*$E19)*(COS($G$17*J$12)-$P$8/(2*$G$17)*SIN($G$17*J$12))+$I$18*SIN($B$18*PI()*$E19)*(COS($G$18*J$12)-$P$8/(2*$G$18)*SIN($G$18*J$12))+$I$19*SIN($B$19*PI()*$E19)*(COS($G$19*J$12)-$P$8/(2*$G$19)*SIN($G$19*J$12))+$I$20*SIN($B$20*PI()*$E19)*(COS($G$20*J$12)-$P$8/(2*$G$20)*SIN($G$20*J$12))+$I$21*SIN($B$21*PI()*$E19)*(COS($G$21*J$12)-$P$8/(2*$G$21)*SIN($G$21*J$12))+$I$22*SIN($B$22*PI()*$E19)*(COS($G$22*J$12)-$P$8/(2*$G$22)*SIN($G28*J$12))+$I$23*SIN($B$23*PI()*$E19)*(COS($G$23*J$12)-$P$8/(2*$G$23)*SIN($G$23*J$12))+$I$24*SIN($B$24*PI()*$E19)*(COS($G$24*J$12)-$P$8/(2*$G$24)*SIN($G$24*J$12))+$I$25*SIN($B$25*PI()*$E19)*(COS($G$25*J$12)-$P$8/(2*$G$25)*SIN($G$25*J$12))+$I$26*SIN($B$26*PI()*$E19)*(COS($G$26*J$12)-$P$8/(2*$G$26)*SIN($G$26*J$12))+$I$27*SIN($B$27*PI()*$E19)*(COS($G$27*J$12)-$P$8/(2*$G$27)*SIN($G$27*J$12))+$I$28*SIN($B$28*PI()*$E19)*(COS($G$28*J$12)-$P$8/(2*$G$28)*SIN($G$28*J$12))+$I$29*SIN($B$29*PI()*$E19)*(COS($G$29*J$12)-$P$8/(2*$G$29)*SIN($G$29*J$12))+$I$30*SIN($B$30*PI()*$E19)*(COS($G$30*J$12)-$P$8/(2*$G$30)*SIN($G$30*J$12))+$I$31*SIN($B$31*PI()*$E19)*(COS($G$31*J$12)-$P$8/(2*$G$31)*SIN($G$31*J$12))+$I$32*SIN($B$32*PI()*$E19)*(COS($G$32*J$12)-$P$8/(2*$G$32)*SIN($G$32*J$12))+$I$33*SIN($B$33*PI()*$E19)*(COS($G$33*J$12)-$P$8/(2*$G$33)*SIN($G$33*J$12))+$I$34*SIN($B$34*PI()*$E19)*(COS($G$34*J$12)-$P$8/(2*$G$34)*SIN($G$34*J$12))+$I$35*SIN($B$35*PI()*$E19)*(COS($G$35*J$12)-$P$8/(2*$G$35)*SIN($G$35*J$12))+$I$36*SIN($B$36*PI()*$E19)*(COS($G$36*J$12)-$P$8/(2*$G$36)*SIN($G$36*J$12))))</f>
        <v>0.75000000000000067</v>
      </c>
      <c r="K19" s="185">
        <f t="shared" si="12"/>
        <v>0.37136745747033184</v>
      </c>
      <c r="L19" s="185">
        <f t="shared" si="12"/>
        <v>-0.15323735464566043</v>
      </c>
      <c r="M19" s="185">
        <f t="shared" si="12"/>
        <v>-0.31310473183807902</v>
      </c>
      <c r="N19" s="186">
        <f t="shared" si="12"/>
        <v>-0.30646088489190199</v>
      </c>
      <c r="O19" s="185">
        <f t="shared" si="12"/>
        <v>-0.30043086034464683</v>
      </c>
      <c r="P19" s="185">
        <f t="shared" si="12"/>
        <v>-0.15165575141609033</v>
      </c>
      <c r="Q19" s="185">
        <f t="shared" si="12"/>
        <v>0.2534885973811184</v>
      </c>
      <c r="R19" s="185">
        <f t="shared" si="12"/>
        <v>0.50098894639693348</v>
      </c>
      <c r="S19" s="185">
        <f t="shared" si="12"/>
        <v>0.24685104451088694</v>
      </c>
      <c r="T19" s="185">
        <f t="shared" si="12"/>
        <v>-0.10275259753556427</v>
      </c>
      <c r="U19" s="185">
        <f t="shared" si="12"/>
        <v>-0.2071465728086356</v>
      </c>
      <c r="V19" s="185">
        <f t="shared" si="12"/>
        <v>-0.20468786921664053</v>
      </c>
      <c r="W19" s="185">
        <f t="shared" si="12"/>
        <v>-0.20250889937305055</v>
      </c>
      <c r="X19" s="185">
        <f t="shared" si="12"/>
        <v>-0.10098320971630843</v>
      </c>
      <c r="Y19" s="185">
        <f t="shared" si="12"/>
        <v>0.17025913499801523</v>
      </c>
      <c r="Z19" s="185">
        <f t="shared" si="12"/>
        <v>0.33465084814446588</v>
      </c>
      <c r="AA19" s="185">
        <f t="shared" si="12"/>
        <v>0.16404982743820229</v>
      </c>
      <c r="AB19" s="185">
        <f t="shared" si="12"/>
        <v>-6.895358141578127E-2</v>
      </c>
      <c r="AC19" s="185">
        <f t="shared" si="12"/>
        <v>-0.13703146266268437</v>
      </c>
      <c r="AD19" s="185">
        <f t="shared" si="12"/>
        <v>-0.13672552931212131</v>
      </c>
      <c r="AE19" s="185">
        <f t="shared" si="12"/>
        <v>-0.1365238233839339</v>
      </c>
      <c r="AF19" s="185">
        <f t="shared" si="12"/>
        <v>-6.7170637631826333E-2</v>
      </c>
      <c r="AG19" s="185">
        <f t="shared" si="12"/>
        <v>0.11442209028261072</v>
      </c>
      <c r="AH19" s="185">
        <f t="shared" si="12"/>
        <v>0.22355135917946578</v>
      </c>
      <c r="AI19" s="185">
        <f t="shared" si="12"/>
        <v>0.108977099134125</v>
      </c>
      <c r="AJ19" s="185">
        <f t="shared" si="12"/>
        <v>-4.634305456409224E-2</v>
      </c>
      <c r="AK19" s="185">
        <f t="shared" si="12"/>
        <v>-9.0634351600983085E-2</v>
      </c>
      <c r="AL19" s="185">
        <f t="shared" si="12"/>
        <v>-9.1337681381922553E-2</v>
      </c>
      <c r="AM19" s="185">
        <f t="shared" si="12"/>
        <v>-9.2060398246471914E-2</v>
      </c>
      <c r="AN19" s="87">
        <f t="shared" si="6"/>
        <v>1.7293344697388597E-2</v>
      </c>
      <c r="AO19" s="72"/>
      <c r="AP19" s="72"/>
    </row>
    <row r="20" spans="1:42" ht="15.75" x14ac:dyDescent="0.3">
      <c r="A20" s="72"/>
      <c r="B20" s="114">
        <v>8</v>
      </c>
      <c r="C20" s="169">
        <v>0.29166666666666669</v>
      </c>
      <c r="D20" s="168">
        <v>8.7500000000000002E-4</v>
      </c>
      <c r="E20" s="109">
        <f t="shared" si="2"/>
        <v>0.29166666666666669</v>
      </c>
      <c r="F20" s="108">
        <f t="shared" si="3"/>
        <v>0.875</v>
      </c>
      <c r="G20" s="198">
        <f t="shared" si="4"/>
        <v>10121.529621128711</v>
      </c>
      <c r="H20" s="75" t="s">
        <v>41</v>
      </c>
      <c r="I20" s="112">
        <f t="shared" si="7"/>
        <v>1.3531646934131853E-2</v>
      </c>
      <c r="J20" s="184">
        <f t="shared" ref="J20:AM20" si="13">(2.71818^($P$8*J$12)*($I$13*SIN($B$13*PI()*$E20)*(COS($G$13*J$12)-$P$8/(2*$G$13)*SIN($G$13*J$12))+$I$14*SIN($B$14*PI()*$E20)*(COS($G$14*J$12)-$P$8/(2*$G$14)*SIN($G$14*J$12))+$I$15*SIN($B$15*PI()*$E20)*(COS($G$15*J$12)-$P$8/(2*$G$15)*SIN($G$15*J$12))+$I$16*SIN($B$16*PI()*$E20)*(COS($G$16*J$12)-$P$8/(2*$G$16)*SIN($G$16*J$12))+$I$17*SIN($B$17*PI()*$E20)*(COS($G$17*J$12)-$P$8/(2*$G$17)*SIN($G$17*J$12))+$I$18*SIN($B$18*PI()*$E20)*(COS($G$18*J$12)-$P$8/(2*$G$18)*SIN($G$18*J$12))+$I$19*SIN($B$19*PI()*$E20)*(COS($G$19*J$12)-$P$8/(2*$G$19)*SIN($G$19*J$12))+$I$20*SIN($B$20*PI()*$E20)*(COS($G$20*J$12)-$P$8/(2*$G$20)*SIN($G$20*J$12))+$I$21*SIN($B$21*PI()*$E20)*(COS($G$21*J$12)-$P$8/(2*$G$21)*SIN($G$21*J$12))+$I$22*SIN($B$22*PI()*$E20)*(COS($G$22*J$12)-$P$8/(2*$G$22)*SIN($G29*J$12))+$I$23*SIN($B$23*PI()*$E20)*(COS($G$23*J$12)-$P$8/(2*$G$23)*SIN($G$23*J$12))+$I$24*SIN($B$24*PI()*$E20)*(COS($G$24*J$12)-$P$8/(2*$G$24)*SIN($G$24*J$12))+$I$25*SIN($B$25*PI()*$E20)*(COS($G$25*J$12)-$P$8/(2*$G$25)*SIN($G$25*J$12))+$I$26*SIN($B$26*PI()*$E20)*(COS($G$26*J$12)-$P$8/(2*$G$26)*SIN($G$26*J$12))+$I$27*SIN($B$27*PI()*$E20)*(COS($G$27*J$12)-$P$8/(2*$G$27)*SIN($G$27*J$12))+$I$28*SIN($B$28*PI()*$E20)*(COS($G$28*J$12)-$P$8/(2*$G$28)*SIN($G$28*J$12))+$I$29*SIN($B$29*PI()*$E20)*(COS($G$29*J$12)-$P$8/(2*$G$29)*SIN($G$29*J$12))+$I$30*SIN($B$30*PI()*$E20)*(COS($G$30*J$12)-$P$8/(2*$G$30)*SIN($G$30*J$12))+$I$31*SIN($B$31*PI()*$E20)*(COS($G$31*J$12)-$P$8/(2*$G$31)*SIN($G$31*J$12))+$I$32*SIN($B$32*PI()*$E20)*(COS($G$32*J$12)-$P$8/(2*$G$32)*SIN($G$32*J$12))+$I$33*SIN($B$33*PI()*$E20)*(COS($G$33*J$12)-$P$8/(2*$G$33)*SIN($G$33*J$12))+$I$34*SIN($B$34*PI()*$E20)*(COS($G$34*J$12)-$P$8/(2*$G$34)*SIN($G$34*J$12))+$I$35*SIN($B$35*PI()*$E20)*(COS($G$35*J$12)-$P$8/(2*$G$35)*SIN($G$35*J$12))+$I$36*SIN($B$36*PI()*$E20)*(COS($G$36*J$12)-$P$8/(2*$G$36)*SIN($G$36*J$12))))</f>
        <v>0.87499999999999956</v>
      </c>
      <c r="K20" s="185">
        <f t="shared" si="13"/>
        <v>0.40220699586615766</v>
      </c>
      <c r="L20" s="185">
        <f t="shared" si="13"/>
        <v>-0.12337566273261974</v>
      </c>
      <c r="M20" s="185">
        <f t="shared" si="13"/>
        <v>-0.3649928471744901</v>
      </c>
      <c r="N20" s="186">
        <f t="shared" si="13"/>
        <v>-0.35754021739278236</v>
      </c>
      <c r="O20" s="185">
        <f t="shared" si="13"/>
        <v>-0.35095523225543823</v>
      </c>
      <c r="P20" s="185">
        <f t="shared" si="13"/>
        <v>-0.1293269124778714</v>
      </c>
      <c r="Q20" s="185">
        <f t="shared" si="13"/>
        <v>0.27534897752895149</v>
      </c>
      <c r="R20" s="185">
        <f t="shared" si="13"/>
        <v>0.58472031572159988</v>
      </c>
      <c r="S20" s="185">
        <f t="shared" si="13"/>
        <v>0.26660022504167441</v>
      </c>
      <c r="T20" s="185">
        <f t="shared" si="13"/>
        <v>-8.374564990338039E-2</v>
      </c>
      <c r="U20" s="185">
        <f t="shared" si="13"/>
        <v>-0.24101823152024171</v>
      </c>
      <c r="V20" s="185">
        <f t="shared" si="13"/>
        <v>-0.23881503749870711</v>
      </c>
      <c r="W20" s="185">
        <f t="shared" si="13"/>
        <v>-0.23703771816628266</v>
      </c>
      <c r="X20" s="185">
        <f t="shared" si="13"/>
        <v>-8.5440322455181267E-2</v>
      </c>
      <c r="Y20" s="185">
        <f t="shared" si="13"/>
        <v>0.1854652096449638</v>
      </c>
      <c r="Z20" s="185">
        <f t="shared" si="13"/>
        <v>0.39101208438116986</v>
      </c>
      <c r="AA20" s="185">
        <f t="shared" si="13"/>
        <v>0.17677708016644314</v>
      </c>
      <c r="AB20" s="185">
        <f t="shared" si="13"/>
        <v>-5.681554758888923E-2</v>
      </c>
      <c r="AC20" s="185">
        <f t="shared" si="13"/>
        <v>-0.15919456854284522</v>
      </c>
      <c r="AD20" s="185">
        <f t="shared" si="13"/>
        <v>-0.15953447205538326</v>
      </c>
      <c r="AE20" s="185">
        <f t="shared" si="13"/>
        <v>-0.16009144943077844</v>
      </c>
      <c r="AF20" s="185">
        <f t="shared" si="13"/>
        <v>-5.6515981534173781E-2</v>
      </c>
      <c r="AG20" s="185">
        <f t="shared" si="13"/>
        <v>0.12489033625969968</v>
      </c>
      <c r="AH20" s="185">
        <f t="shared" si="13"/>
        <v>0.26162700729114702</v>
      </c>
      <c r="AI20" s="185">
        <f t="shared" si="13"/>
        <v>0.11727961686932883</v>
      </c>
      <c r="AJ20" s="185">
        <f t="shared" si="13"/>
        <v>-3.8500688054487843E-2</v>
      </c>
      <c r="AK20" s="185">
        <f t="shared" si="13"/>
        <v>-0.10518369715230691</v>
      </c>
      <c r="AL20" s="185">
        <f t="shared" si="13"/>
        <v>-0.10658614202982612</v>
      </c>
      <c r="AM20" s="185">
        <f t="shared" si="13"/>
        <v>-0.10810788807266682</v>
      </c>
      <c r="AN20" s="87">
        <f t="shared" si="6"/>
        <v>1.3531646934131853E-2</v>
      </c>
      <c r="AO20" s="72"/>
      <c r="AP20" s="72"/>
    </row>
    <row r="21" spans="1:42" s="30" customFormat="1" ht="15.75" x14ac:dyDescent="0.3">
      <c r="A21" s="115"/>
      <c r="B21" s="114">
        <v>9</v>
      </c>
      <c r="C21" s="139">
        <v>0.33333333333333331</v>
      </c>
      <c r="D21" s="170">
        <v>1E-3</v>
      </c>
      <c r="E21" s="139">
        <f t="shared" si="2"/>
        <v>0.33333333333333331</v>
      </c>
      <c r="F21" s="159">
        <f t="shared" si="3"/>
        <v>1</v>
      </c>
      <c r="G21" s="202">
        <f t="shared" si="4"/>
        <v>11386.79753514147</v>
      </c>
      <c r="H21" s="137" t="s">
        <v>88</v>
      </c>
      <c r="I21" s="138">
        <f t="shared" si="7"/>
        <v>1.5034270125132327E-17</v>
      </c>
      <c r="J21" s="187">
        <f t="shared" ref="J21:AG21" si="14">(2.71818^($P$8*J$12)*($I$13*SIN($B$13*PI()*$E21)*(COS($G$13*J$12)-$P$8/(2*$G$13)*SIN($G$13*J$12))+$I$14*SIN($B$14*PI()*$E21)*(COS($G$14*J$12)-$P$8/(2*$G$14)*SIN($G$14*J$12))+$I$15*SIN($B$15*PI()*$E21)*(COS($G$15*J$12)-$P$8/(2*$G$15)*SIN($G$15*J$12))+$I$16*SIN($B$16*PI()*$E21)*(COS($G$16*J$12)-$P$8/(2*$G$16)*SIN($G$16*J$12))+$I$17*SIN($B$17*PI()*$E21)*(COS($G$17*J$12)-$P$8/(2*$G$17)*SIN($G$17*J$12))+$I$18*SIN($B$18*PI()*$E21)*(COS($G$18*J$12)-$P$8/(2*$G$18)*SIN($G$18*J$12))+$I$19*SIN($B$19*PI()*$E21)*(COS($G$19*J$12)-$P$8/(2*$G$19)*SIN($G$19*J$12))+$I$20*SIN($B$20*PI()*$E21)*(COS($G$20*J$12)-$P$8/(2*$G$20)*SIN($G$20*J$12))+$I$21*SIN($B$21*PI()*$E21)*(COS($G$21*J$12)-$P$8/(2*$G$21)*SIN($G$21*J$12))+$I$22*SIN($B$22*PI()*$E21)*(COS($G$22*J$12)-$P$8/(2*$G$22)*SIN($G30*J$12))+$I$23*SIN($B$23*PI()*$E21)*(COS($G$23*J$12)-$P$8/(2*$G$23)*SIN($G$23*J$12))+$I$24*SIN($B$24*PI()*$E21)*(COS($G$24*J$12)-$P$8/(2*$G$24)*SIN($G$24*J$12))+$I$25*SIN($B$25*PI()*$E21)*(COS($G$25*J$12)-$P$8/(2*$G$25)*SIN($G$25*J$12))+$I$26*SIN($B$26*PI()*$E21)*(COS($G$26*J$12)-$P$8/(2*$G$26)*SIN($G$26*J$12))+$I$27*SIN($B$27*PI()*$E21)*(COS($G$27*J$12)-$P$8/(2*$G$27)*SIN($G$27*J$12))+$I$28*SIN($B$28*PI()*$E21)*(COS($G$28*J$12)-$P$8/(2*$G$28)*SIN($G$28*J$12))+$I$29*SIN($B$29*PI()*$E21)*(COS($G$29*J$12)-$P$8/(2*$G$29)*SIN($G$29*J$12))+$I$30*SIN($B$30*PI()*$E21)*(COS($G$30*J$12)-$P$8/(2*$G$30)*SIN($G$30*J$12))+$I$31*SIN($B$31*PI()*$E21)*(COS($G$31*J$12)-$P$8/(2*$G$31)*SIN($G$31*J$12))+$I$32*SIN($B$32*PI()*$E21)*(COS($G$32*J$12)-$P$8/(2*$G$32)*SIN($G$32*J$12))+$I$33*SIN($B$33*PI()*$E21)*(COS($G$33*J$12)-$P$8/(2*$G$33)*SIN($G$33*J$12))+$I$34*SIN($B$34*PI()*$E21)*(COS($G$34*J$12)-$P$8/(2*$G$34)*SIN($G$34*J$12))+$I$35*SIN($B$35*PI()*$E21)*(COS($G$35*J$12)-$P$8/(2*$G$35)*SIN($G$35*J$12))+$I$36*SIN($B$36*PI()*$E21)*(COS($G$36*J$12)-$P$8/(2*$G$36)*SIN($G$36*J$12))))</f>
        <v>1.0000000000000018</v>
      </c>
      <c r="K21" s="188">
        <f t="shared" si="14"/>
        <v>0.43311203288402877</v>
      </c>
      <c r="L21" s="188">
        <f t="shared" si="14"/>
        <v>-9.2915760984561002E-2</v>
      </c>
      <c r="M21" s="188">
        <f t="shared" si="14"/>
        <v>-0.41755565297474473</v>
      </c>
      <c r="N21" s="188">
        <f t="shared" si="14"/>
        <v>-0.40861938022788652</v>
      </c>
      <c r="O21" s="188">
        <f t="shared" si="14"/>
        <v>-0.40042738215897555</v>
      </c>
      <c r="P21" s="188">
        <f t="shared" si="14"/>
        <v>-0.10899645437326191</v>
      </c>
      <c r="Q21" s="188">
        <f t="shared" si="14"/>
        <v>0.2952481836639041</v>
      </c>
      <c r="R21" s="188">
        <f t="shared" si="14"/>
        <v>0.66724584522360442</v>
      </c>
      <c r="S21" s="188">
        <f t="shared" si="14"/>
        <v>0.28861933537956169</v>
      </c>
      <c r="T21" s="188">
        <f t="shared" si="14"/>
        <v>-6.1788726099318098E-2</v>
      </c>
      <c r="U21" s="188">
        <f t="shared" si="14"/>
        <v>-0.27643249279736887</v>
      </c>
      <c r="V21" s="188">
        <f t="shared" si="14"/>
        <v>-0.27292869355625576</v>
      </c>
      <c r="W21" s="188">
        <f t="shared" si="14"/>
        <v>-0.26971429455935297</v>
      </c>
      <c r="X21" s="188">
        <f t="shared" si="14"/>
        <v>-7.3058508635348879E-2</v>
      </c>
      <c r="Y21" s="188">
        <f t="shared" si="14"/>
        <v>0.19776715697623862</v>
      </c>
      <c r="Z21" s="188">
        <f t="shared" si="14"/>
        <v>0.44420389471322969</v>
      </c>
      <c r="AA21" s="188">
        <f t="shared" si="14"/>
        <v>0.19231076669778271</v>
      </c>
      <c r="AB21" s="188">
        <f t="shared" si="14"/>
        <v>-4.1136996610483444E-2</v>
      </c>
      <c r="AC21" s="188">
        <f t="shared" si="14"/>
        <v>-0.18295993704518199</v>
      </c>
      <c r="AD21" s="188">
        <f t="shared" si="14"/>
        <v>-0.18231586047635365</v>
      </c>
      <c r="AE21" s="188">
        <f t="shared" si="14"/>
        <v>-0.18170255531065554</v>
      </c>
      <c r="AF21" s="188">
        <f t="shared" si="14"/>
        <v>-4.8929074521658789E-2</v>
      </c>
      <c r="AG21" s="188">
        <f t="shared" si="14"/>
        <v>0.13253534355945809</v>
      </c>
      <c r="AH21" s="188">
        <f t="shared" ref="AH21:AM21" si="15">(2.71818^($P$8*AH$12)*($I$13*SIN($B$13*PI()*$E21)*(COS($G$13*AH$12)-$P$8/(2*$G$13)*SIN($G$13*AH$12))+$I$14*SIN($B$14*PI()*$E21)*(COS($G$14*AH$12)-$P$8/(2*$G$14)*SIN($G$14*AH$12))+$I$15*SIN($B$15*PI()*$E21)*(COS($G$15*AH$12)-$P$8/(2*$G$15)*SIN($G$15*AH$12))+$I$16*SIN($B$16*PI()*$E21)*(COS($G$16*AH$12)-$P$8/(2*$G$16)*SIN($G$16*AH$12))+$I$17*SIN($B$17*PI()*$E21)*(COS($G$17*AH$12)-$P$8/(2*$G$17)*SIN($G$17*AH$12))+$I$18*SIN($B$18*PI()*$E21)*(COS($G$18*AH$12)-$P$8/(2*$G$18)*SIN($G$18*AH$12))+$I$19*SIN($B$19*PI()*$E21)*(COS($G$19*AH$12)-$P$8/(2*$G$19)*SIN($G$19*AH$12))+$I$20*SIN($B$20*PI()*$E21)*(COS($G$20*AH$12)-$P$8/(2*$G$20)*SIN($G$20*AH$12))+$I$21*SIN($B$21*PI()*$E21)*(COS($G$21*AH$12)-$P$8/(2*$G$21)*SIN($G$21*AH$12))+$I$22*SIN($B$22*PI()*$E21)*(COS($G$22*AH$12)-$P$8/(2*$G$22)*SIN($G30*AH$12))+$I$23*SIN($B$23*PI()*$E21)*(COS($G$23*AH$12)-$P$8/(2*$G$23)*SIN($G$23*AH$12))+$I$24*SIN($B$24*PI()*$E21)*(COS($G$24*AH$12)-$P$8/(2*$G$24)*SIN($G$24*AH$12))+$I$25*SIN($B$25*PI()*$E21)*(COS($G$25*AH$12)-$P$8/(2*$G$25)*SIN($G$25*AH$12))+$I$26*SIN($B$26*PI()*$E21)*(COS($G$26*AH$12)-$P$8/(2*$G$26)*SIN($G$26*AH$12))+$I$27*SIN($B$27*PI()*$E21)*(COS($G$27*AH$12)-$P$8/(2*$G$27)*SIN($G$27*AH$12))+$I$28*SIN($B$28*PI()*$E21)*(COS($G$28*AH$12)-$P$8/(2*$G$28)*SIN($G$28*AH$12))+$I$29*SIN($B$29*PI()*$E21)*(COS($G$29*AH$12)-$P$8/(2*$G$29)*SIN($G$29*AH$12))+$I$30*SIN($B$30*PI()*$E21)*(COS($G$30*AH$12)-$P$8/(2*$G$30)*SIN($G$30*AH$12))+$I$31*SIN($B$31*PI()*$E21)*(COS($G$31*AH$12)-$P$8/(2*$G$31)*SIN($G$31*AH$12))+$I$32*SIN($B$32*PI()*$E21)*(COS($G$32*AH$12)-$P$8/(2*$G$32)*SIN($G$32*AH$12))+$I$33*SIN($B$33*PI()*$E21)*(COS($G$33*AH$12)-$P$8/(2*$G$33)*SIN($G$33*AH$12))+$I$34*SIN($B$34*PI()*$E21)*(COS($G$34*AH$12)-$P$8/(2*$G$34)*SIN($G$34*AH$12))+$I$35*SIN($B$35*PI()*$E21)*(COS($G$35*AH$12)-$P$8/(2*$G$35)*SIN($G$35*AH$12))+$I$36*SIN($B$36*PI()*$E21)*(COS($G$36*AH$12)-$P$8/(2*$G$36)*SIN($G$36*AH$12))))</f>
        <v>0.29508222965823366</v>
      </c>
      <c r="AI21" s="188">
        <f t="shared" si="15"/>
        <v>0.1281051462247102</v>
      </c>
      <c r="AJ21" s="188">
        <f t="shared" si="15"/>
        <v>-2.7441198294780807E-2</v>
      </c>
      <c r="AK21" s="188">
        <f t="shared" si="15"/>
        <v>-0.12105459194772829</v>
      </c>
      <c r="AL21" s="188">
        <f t="shared" si="15"/>
        <v>-0.12180030286812839</v>
      </c>
      <c r="AM21" s="188">
        <f t="shared" si="15"/>
        <v>-0.12245167905163766</v>
      </c>
      <c r="AN21" s="87">
        <f t="shared" si="6"/>
        <v>1.5034270125132327E-17</v>
      </c>
      <c r="AO21" s="115"/>
      <c r="AP21" s="115"/>
    </row>
    <row r="22" spans="1:42" ht="15.75" x14ac:dyDescent="0.3">
      <c r="A22" s="72"/>
      <c r="B22" s="114">
        <v>10</v>
      </c>
      <c r="C22" s="108">
        <v>0.375</v>
      </c>
      <c r="D22" s="168">
        <v>9.3749999999999997E-4</v>
      </c>
      <c r="E22" s="109">
        <f t="shared" si="2"/>
        <v>0.375</v>
      </c>
      <c r="F22" s="108">
        <f t="shared" si="3"/>
        <v>0.9375</v>
      </c>
      <c r="G22" s="198">
        <f t="shared" si="4"/>
        <v>12652.058228908163</v>
      </c>
      <c r="H22" s="107" t="s">
        <v>43</v>
      </c>
      <c r="I22" s="112">
        <f t="shared" si="7"/>
        <v>-9.1284367499724507E-3</v>
      </c>
      <c r="J22" s="184">
        <f t="shared" ref="J22:AG22" si="16">(2.71818^($P$8*J$12)*($I$13*SIN($B$13*PI()*$E22)*(COS($G$13*J$12)-$P$8/(2*$G$13)*SIN($G$13*J$12))+$I$14*SIN($B$14*PI()*$E22)*(COS($G$14*J$12)-$P$8/(2*$G$14)*SIN($G$14*J$12))+$I$15*SIN($B$15*PI()*$E22)*(COS($G$15*J$12)-$P$8/(2*$G$15)*SIN($G$15*J$12))+$I$16*SIN($B$16*PI()*$E22)*(COS($G$16*J$12)-$P$8/(2*$G$16)*SIN($G$16*J$12))+$I$17*SIN($B$17*PI()*$E22)*(COS($G$17*J$12)-$P$8/(2*$G$17)*SIN($G$17*J$12))+$I$18*SIN($B$18*PI()*$E22)*(COS($G$18*J$12)-$P$8/(2*$G$18)*SIN($G$18*J$12))+$I$19*SIN($B$19*PI()*$E22)*(COS($G$19*J$12)-$P$8/(2*$G$19)*SIN($G$19*J$12))+$I$20*SIN($B$20*PI()*$E22)*(COS($G$20*J$12)-$P$8/(2*$G$20)*SIN($G$20*J$12))+$I$21*SIN($B$21*PI()*$E22)*(COS($G$21*J$12)-$P$8/(2*$G$21)*SIN($G$21*J$12))+$I$22*SIN($B$22*PI()*$E22)*(COS($G$22*J$12)-$P$8/(2*$G$22)*SIN($G31*J$12))+$I$23*SIN($B$23*PI()*$E22)*(COS($G$23*J$12)-$P$8/(2*$G$23)*SIN($G$23*J$12))+$I$24*SIN($B$24*PI()*$E22)*(COS($G$24*J$12)-$P$8/(2*$G$24)*SIN($G$24*J$12))+$I$25*SIN($B$25*PI()*$E22)*(COS($G$25*J$12)-$P$8/(2*$G$25)*SIN($G$25*J$12))+$I$26*SIN($B$26*PI()*$E22)*(COS($G$26*J$12)-$P$8/(2*$G$26)*SIN($G$26*J$12))+$I$27*SIN($B$27*PI()*$E22)*(COS($G$27*J$12)-$P$8/(2*$G$27)*SIN($G$27*J$12))+$I$28*SIN($B$28*PI()*$E22)*(COS($G$28*J$12)-$P$8/(2*$G$28)*SIN($G$28*J$12))+$I$29*SIN($B$29*PI()*$E22)*(COS($G$29*J$12)-$P$8/(2*$G$29)*SIN($G$29*J$12))+$I$30*SIN($B$30*PI()*$E22)*(COS($G$30*J$12)-$P$8/(2*$G$30)*SIN($G$30*J$12))+$I$31*SIN($B$31*PI()*$E22)*(COS($G$31*J$12)-$P$8/(2*$G$31)*SIN($G$31*J$12))+$I$32*SIN($B$32*PI()*$E22)*(COS($G$32*J$12)-$P$8/(2*$G$32)*SIN($G$32*J$12))+$I$33*SIN($B$33*PI()*$E22)*(COS($G$33*J$12)-$P$8/(2*$G$33)*SIN($G$33*J$12))+$I$34*SIN($B$34*PI()*$E22)*(COS($G$34*J$12)-$P$8/(2*$G$34)*SIN($G$34*J$12))+$I$35*SIN($B$35*PI()*$E22)*(COS($G$35*J$12)-$P$8/(2*$G$35)*SIN($G$35*J$12))+$I$36*SIN($B$36*PI()*$E22)*(COS($G$36*J$12)-$P$8/(2*$G$36)*SIN($G$36*J$12))))</f>
        <v>0.93749999999999845</v>
      </c>
      <c r="K22" s="185">
        <f t="shared" si="16"/>
        <v>0.46320325118472361</v>
      </c>
      <c r="L22" s="185">
        <f t="shared" si="16"/>
        <v>-6.3681600773890984E-2</v>
      </c>
      <c r="M22" s="185">
        <f t="shared" si="16"/>
        <v>-0.46896993335127291</v>
      </c>
      <c r="N22" s="186">
        <f t="shared" si="16"/>
        <v>-0.45970916633373121</v>
      </c>
      <c r="O22" s="185">
        <f t="shared" si="16"/>
        <v>-0.45172989302447436</v>
      </c>
      <c r="P22" s="185">
        <f t="shared" si="16"/>
        <v>-8.6296864491900147E-2</v>
      </c>
      <c r="Q22" s="185">
        <f t="shared" si="16"/>
        <v>0.31774120488421487</v>
      </c>
      <c r="R22" s="185">
        <f t="shared" si="16"/>
        <v>0.62646303560480288</v>
      </c>
      <c r="S22" s="185">
        <f t="shared" si="16"/>
        <v>0.30776672544918493</v>
      </c>
      <c r="T22" s="185">
        <f t="shared" si="16"/>
        <v>-4.2913808443227085E-2</v>
      </c>
      <c r="U22" s="185">
        <f t="shared" si="16"/>
        <v>-0.30928400266123085</v>
      </c>
      <c r="V22" s="185">
        <f t="shared" si="16"/>
        <v>-0.3070823360826897</v>
      </c>
      <c r="W22" s="185">
        <f t="shared" si="16"/>
        <v>-0.3056569934919493</v>
      </c>
      <c r="X22" s="185">
        <f t="shared" si="16"/>
        <v>-5.7410624564052826E-2</v>
      </c>
      <c r="Y22" s="185">
        <f t="shared" si="16"/>
        <v>0.21347256969718079</v>
      </c>
      <c r="Z22" s="185">
        <f t="shared" si="16"/>
        <v>0.41889405411286657</v>
      </c>
      <c r="AA22" s="185">
        <f t="shared" si="16"/>
        <v>0.20456046203254147</v>
      </c>
      <c r="AB22" s="185">
        <f t="shared" si="16"/>
        <v>-2.8894933607459025E-2</v>
      </c>
      <c r="AC22" s="185">
        <f t="shared" si="16"/>
        <v>-0.20410689996969308</v>
      </c>
      <c r="AD22" s="185">
        <f t="shared" si="16"/>
        <v>-0.20515942210567514</v>
      </c>
      <c r="AE22" s="185">
        <f t="shared" si="16"/>
        <v>-0.206828881893969</v>
      </c>
      <c r="AF22" s="185">
        <f t="shared" si="16"/>
        <v>-3.8244858475187188E-2</v>
      </c>
      <c r="AG22" s="185">
        <f t="shared" si="16"/>
        <v>0.14339678053592783</v>
      </c>
      <c r="AH22" s="185">
        <f t="shared" ref="AH22:AM27" si="17">(2.71818^($P$8*AH$12)*($I$13*SIN($B$13*PI()*$E22)*(COS($G$13*AH$12)-$P$8/(2*$G$13)*SIN($G$13*AH$12))+$I$14*SIN($B$14*PI()*$E22)*(COS($G$14*AH$12)-$P$8/(2*$G$14)*SIN($G$14*AH$12))+$I$15*SIN($B$15*PI()*$E22)*(COS($G$15*AH$12)-$P$8/(2*$G$15)*SIN($G$15*AH$12))+$I$16*SIN($B$16*PI()*$E22)*(COS($G$16*AH$12)-$P$8/(2*$G$16)*SIN($G$16*AH$12))+$I$17*SIN($B$17*PI()*$E22)*(COS($G$17*AH$12)-$P$8/(2*$G$17)*SIN($G$17*AH$12))+$I$18*SIN($B$18*PI()*$E22)*(COS($G$18*AH$12)-$P$8/(2*$G$18)*SIN($G$18*AH$12))+$I$19*SIN($B$19*PI()*$E22)*(COS($G$19*AH$12)-$P$8/(2*$G$19)*SIN($G$19*AH$12))+$I$20*SIN($B$20*PI()*$E22)*(COS($G$20*AH$12)-$P$8/(2*$G$20)*SIN($G$20*AH$12))+$I$21*SIN($B$21*PI()*$E22)*(COS($G$21*AH$12)-$P$8/(2*$G$21)*SIN($G$21*AH$12))+$I$22*SIN($B$22*PI()*$E22)*(COS($G$22*AH$12)-$P$8/(2*$G$22)*SIN($G31*AH$12))+$I$23*SIN($B$23*PI()*$E22)*(COS($G$23*AH$12)-$P$8/(2*$G$23)*SIN($G$23*AH$12))+$I$24*SIN($B$24*PI()*$E22)*(COS($G$24*AH$12)-$P$8/(2*$G$24)*SIN($G$24*AH$12))+$I$25*SIN($B$25*PI()*$E22)*(COS($G$25*AH$12)-$P$8/(2*$G$25)*SIN($G$25*AH$12))+$I$26*SIN($B$26*PI()*$E22)*(COS($G$26*AH$12)-$P$8/(2*$G$26)*SIN($G$26*AH$12))+$I$27*SIN($B$27*PI()*$E22)*(COS($G$27*AH$12)-$P$8/(2*$G$27)*SIN($G$27*AH$12))+$I$28*SIN($B$28*PI()*$E22)*(COS($G$28*AH$12)-$P$8/(2*$G$28)*SIN($G$28*AH$12))+$I$29*SIN($B$29*PI()*$E22)*(COS($G$29*AH$12)-$P$8/(2*$G$29)*SIN($G$29*AH$12))+$I$30*SIN($B$30*PI()*$E22)*(COS($G$30*AH$12)-$P$8/(2*$G$30)*SIN($G$30*AH$12))+$I$31*SIN($B$31*PI()*$E22)*(COS($G$31*AH$12)-$P$8/(2*$G$31)*SIN($G$31*AH$12))+$I$32*SIN($B$32*PI()*$E22)*(COS($G$32*AH$12)-$P$8/(2*$G$32)*SIN($G$32*AH$12))+$I$33*SIN($B$33*PI()*$E22)*(COS($G$33*AH$12)-$P$8/(2*$G$33)*SIN($G$33*AH$12))+$I$34*SIN($B$34*PI()*$E22)*(COS($G$34*AH$12)-$P$8/(2*$G$34)*SIN($G$34*AH$12))+$I$35*SIN($B$35*PI()*$E22)*(COS($G$35*AH$12)-$P$8/(2*$G$35)*SIN($G$35*AH$12))+$I$36*SIN($B$36*PI()*$E22)*(COS($G$36*AH$12)-$P$8/(2*$G$36)*SIN($G$36*AH$12))))</f>
        <v>0.28025236553307548</v>
      </c>
      <c r="AI22" s="185">
        <f t="shared" si="17"/>
        <v>0.13602989127255299</v>
      </c>
      <c r="AJ22" s="185">
        <f t="shared" si="17"/>
        <v>-1.9422214827343617E-2</v>
      </c>
      <c r="AK22" s="185">
        <f t="shared" si="17"/>
        <v>-0.13479836143774843</v>
      </c>
      <c r="AL22" s="185">
        <f t="shared" si="17"/>
        <v>-0.13708463174480706</v>
      </c>
      <c r="AM22" s="185">
        <f t="shared" si="17"/>
        <v>-0.13992283265877367</v>
      </c>
      <c r="AN22" s="87">
        <f t="shared" si="6"/>
        <v>-9.1284367499724507E-3</v>
      </c>
      <c r="AO22" s="72"/>
      <c r="AP22" s="72"/>
    </row>
    <row r="23" spans="1:42" ht="15.75" x14ac:dyDescent="0.3">
      <c r="A23" s="72"/>
      <c r="B23" s="114">
        <v>11</v>
      </c>
      <c r="C23" s="108">
        <v>0.41666666666666669</v>
      </c>
      <c r="D23" s="168">
        <v>8.7500000000000002E-4</v>
      </c>
      <c r="E23" s="109">
        <f t="shared" si="2"/>
        <v>0.41666666666666669</v>
      </c>
      <c r="F23" s="108">
        <f t="shared" si="3"/>
        <v>0.875</v>
      </c>
      <c r="G23" s="198">
        <f t="shared" si="4"/>
        <v>13917.313671665324</v>
      </c>
      <c r="H23" s="75" t="s">
        <v>44</v>
      </c>
      <c r="I23" s="112">
        <f t="shared" si="7"/>
        <v>-7.781514988175869E-3</v>
      </c>
      <c r="J23" s="184">
        <f t="shared" ref="J23:AG23" si="18">(2.71818^($P$8*J$12)*($I$13*SIN($B$13*PI()*$E23)*(COS($G$13*J$12)-$P$8/(2*$G$13)*SIN($G$13*J$12))+$I$14*SIN($B$14*PI()*$E23)*(COS($G$14*J$12)-$P$8/(2*$G$14)*SIN($G$14*J$12))+$I$15*SIN($B$15*PI()*$E23)*(COS($G$15*J$12)-$P$8/(2*$G$15)*SIN($G$15*J$12))+$I$16*SIN($B$16*PI()*$E23)*(COS($G$16*J$12)-$P$8/(2*$G$16)*SIN($G$16*J$12))+$I$17*SIN($B$17*PI()*$E23)*(COS($G$17*J$12)-$P$8/(2*$G$17)*SIN($G$17*J$12))+$I$18*SIN($B$18*PI()*$E23)*(COS($G$18*J$12)-$P$8/(2*$G$18)*SIN($G$18*J$12))+$I$19*SIN($B$19*PI()*$E23)*(COS($G$19*J$12)-$P$8/(2*$G$19)*SIN($G$19*J$12))+$I$20*SIN($B$20*PI()*$E23)*(COS($G$20*J$12)-$P$8/(2*$G$20)*SIN($G$20*J$12))+$I$21*SIN($B$21*PI()*$E23)*(COS($G$21*J$12)-$P$8/(2*$G$21)*SIN($G$21*J$12))+$I$22*SIN($B$22*PI()*$E23)*(COS($G$22*J$12)-$P$8/(2*$G$22)*SIN($G32*J$12))+$I$23*SIN($B$23*PI()*$E23)*(COS($G$23*J$12)-$P$8/(2*$G$23)*SIN($G$23*J$12))+$I$24*SIN($B$24*PI()*$E23)*(COS($G$24*J$12)-$P$8/(2*$G$24)*SIN($G$24*J$12))+$I$25*SIN($B$25*PI()*$E23)*(COS($G$25*J$12)-$P$8/(2*$G$25)*SIN($G$25*J$12))+$I$26*SIN($B$26*PI()*$E23)*(COS($G$26*J$12)-$P$8/(2*$G$26)*SIN($G$26*J$12))+$I$27*SIN($B$27*PI()*$E23)*(COS($G$27*J$12)-$P$8/(2*$G$27)*SIN($G$27*J$12))+$I$28*SIN($B$28*PI()*$E23)*(COS($G$28*J$12)-$P$8/(2*$G$28)*SIN($G$28*J$12))+$I$29*SIN($B$29*PI()*$E23)*(COS($G$29*J$12)-$P$8/(2*$G$29)*SIN($G$29*J$12))+$I$30*SIN($B$30*PI()*$E23)*(COS($G$30*J$12)-$P$8/(2*$G$30)*SIN($G$30*J$12))+$I$31*SIN($B$31*PI()*$E23)*(COS($G$31*J$12)-$P$8/(2*$G$31)*SIN($G$31*J$12))+$I$32*SIN($B$32*PI()*$E23)*(COS($G$32*J$12)-$P$8/(2*$G$32)*SIN($G$32*J$12))+$I$33*SIN($B$33*PI()*$E23)*(COS($G$33*J$12)-$P$8/(2*$G$33)*SIN($G$33*J$12))+$I$34*SIN($B$34*PI()*$E23)*(COS($G$34*J$12)-$P$8/(2*$G$34)*SIN($G$34*J$12))+$I$35*SIN($B$35*PI()*$E23)*(COS($G$35*J$12)-$P$8/(2*$G$35)*SIN($G$35*J$12))+$I$36*SIN($B$36*PI()*$E23)*(COS($G$36*J$12)-$P$8/(2*$G$36)*SIN($G$36*J$12))))</f>
        <v>0.87500000000000155</v>
      </c>
      <c r="K23" s="185">
        <f t="shared" si="18"/>
        <v>0.49334799214478259</v>
      </c>
      <c r="L23" s="185">
        <f t="shared" si="18"/>
        <v>-3.4091104232358185E-2</v>
      </c>
      <c r="M23" s="185">
        <f t="shared" si="18"/>
        <v>-0.52296776211995721</v>
      </c>
      <c r="N23" s="186">
        <f t="shared" si="18"/>
        <v>-0.51078758123691059</v>
      </c>
      <c r="O23" s="185">
        <f t="shared" si="18"/>
        <v>-0.4987366521758515</v>
      </c>
      <c r="P23" s="185">
        <f t="shared" si="18"/>
        <v>-6.499966786060149E-2</v>
      </c>
      <c r="Q23" s="185">
        <f t="shared" si="18"/>
        <v>0.33836019072230678</v>
      </c>
      <c r="R23" s="185">
        <f t="shared" si="18"/>
        <v>0.58446986528928357</v>
      </c>
      <c r="S23" s="185">
        <f t="shared" si="18"/>
        <v>0.32909930504943957</v>
      </c>
      <c r="T23" s="185">
        <f t="shared" si="18"/>
        <v>-2.2001624377223392E-2</v>
      </c>
      <c r="U23" s="185">
        <f t="shared" si="18"/>
        <v>-0.34761074291543043</v>
      </c>
      <c r="V23" s="185">
        <f t="shared" si="18"/>
        <v>-0.34118896149659561</v>
      </c>
      <c r="W23" s="185">
        <f t="shared" si="18"/>
        <v>-0.33350973579813764</v>
      </c>
      <c r="X23" s="185">
        <f t="shared" si="18"/>
        <v>-4.4060242916859033E-2</v>
      </c>
      <c r="Y23" s="185">
        <f t="shared" si="18"/>
        <v>0.22639091243665521</v>
      </c>
      <c r="Z23" s="185">
        <f t="shared" si="18"/>
        <v>0.39040785519716015</v>
      </c>
      <c r="AA23" s="185">
        <f t="shared" si="18"/>
        <v>0.21951210826277942</v>
      </c>
      <c r="AB23" s="185">
        <f t="shared" si="18"/>
        <v>-1.4221092994567409E-2</v>
      </c>
      <c r="AC23" s="185">
        <f t="shared" si="18"/>
        <v>-0.23063816833724474</v>
      </c>
      <c r="AD23" s="185">
        <f t="shared" si="18"/>
        <v>-0.22792788783682566</v>
      </c>
      <c r="AE23" s="185">
        <f t="shared" si="18"/>
        <v>-0.22263089378993567</v>
      </c>
      <c r="AF23" s="185">
        <f t="shared" si="18"/>
        <v>-2.9825137843972203E-2</v>
      </c>
      <c r="AG23" s="185">
        <f t="shared" si="18"/>
        <v>0.15154303624943002</v>
      </c>
      <c r="AH23" s="185">
        <f t="shared" si="17"/>
        <v>0.26079467331458772</v>
      </c>
      <c r="AI23" s="185">
        <f t="shared" si="17"/>
        <v>0.14638162041933572</v>
      </c>
      <c r="AJ23" s="185">
        <f t="shared" si="17"/>
        <v>-9.2247936764187823E-3</v>
      </c>
      <c r="AK23" s="185">
        <f t="shared" si="17"/>
        <v>-0.1527760655290471</v>
      </c>
      <c r="AL23" s="185">
        <f t="shared" si="17"/>
        <v>-0.15228350814633124</v>
      </c>
      <c r="AM23" s="185">
        <f t="shared" si="17"/>
        <v>-0.14837303517473066</v>
      </c>
      <c r="AN23" s="87">
        <f t="shared" si="6"/>
        <v>-7.781514988175869E-3</v>
      </c>
      <c r="AO23" s="72"/>
      <c r="AP23" s="72"/>
    </row>
    <row r="24" spans="1:42" ht="15.75" x14ac:dyDescent="0.3">
      <c r="A24" s="72"/>
      <c r="B24" s="114">
        <v>12</v>
      </c>
      <c r="C24" s="108">
        <v>0.45833333333333331</v>
      </c>
      <c r="D24" s="168">
        <v>8.1250000000000007E-4</v>
      </c>
      <c r="E24" s="109">
        <f t="shared" si="2"/>
        <v>0.45833333333333331</v>
      </c>
      <c r="F24" s="108">
        <f t="shared" si="3"/>
        <v>0.8125</v>
      </c>
      <c r="G24" s="198">
        <f t="shared" si="4"/>
        <v>15182.565176208642</v>
      </c>
      <c r="H24" s="75" t="s">
        <v>45</v>
      </c>
      <c r="I24" s="112">
        <f t="shared" si="7"/>
        <v>3.7007434154171883E-17</v>
      </c>
      <c r="J24" s="184">
        <f t="shared" ref="J24:AG24" si="19">(2.71818^($P$8*J$12)*($I$13*SIN($B$13*PI()*$E24)*(COS($G$13*J$12)-$P$8/(2*$G$13)*SIN($G$13*J$12))+$I$14*SIN($B$14*PI()*$E24)*(COS($G$14*J$12)-$P$8/(2*$G$14)*SIN($G$14*J$12))+$I$15*SIN($B$15*PI()*$E24)*(COS($G$15*J$12)-$P$8/(2*$G$15)*SIN($G$15*J$12))+$I$16*SIN($B$16*PI()*$E24)*(COS($G$16*J$12)-$P$8/(2*$G$16)*SIN($G$16*J$12))+$I$17*SIN($B$17*PI()*$E24)*(COS($G$17*J$12)-$P$8/(2*$G$17)*SIN($G$17*J$12))+$I$18*SIN($B$18*PI()*$E24)*(COS($G$18*J$12)-$P$8/(2*$G$18)*SIN($G$18*J$12))+$I$19*SIN($B$19*PI()*$E24)*(COS($G$19*J$12)-$P$8/(2*$G$19)*SIN($G$19*J$12))+$I$20*SIN($B$20*PI()*$E24)*(COS($G$20*J$12)-$P$8/(2*$G$20)*SIN($G$20*J$12))+$I$21*SIN($B$21*PI()*$E24)*(COS($G$21*J$12)-$P$8/(2*$G$21)*SIN($G$21*J$12))+$I$22*SIN($B$22*PI()*$E24)*(COS($G$22*J$12)-$P$8/(2*$G$22)*SIN($G33*J$12))+$I$23*SIN($B$23*PI()*$E24)*(COS($G$23*J$12)-$P$8/(2*$G$23)*SIN($G$23*J$12))+$I$24*SIN($B$24*PI()*$E24)*(COS($G$24*J$12)-$P$8/(2*$G$24)*SIN($G$24*J$12))+$I$25*SIN($B$25*PI()*$E24)*(COS($G$25*J$12)-$P$8/(2*$G$25)*SIN($G$25*J$12))+$I$26*SIN($B$26*PI()*$E24)*(COS($G$26*J$12)-$P$8/(2*$G$26)*SIN($G$26*J$12))+$I$27*SIN($B$27*PI()*$E24)*(COS($G$27*J$12)-$P$8/(2*$G$27)*SIN($G$27*J$12))+$I$28*SIN($B$28*PI()*$E24)*(COS($G$28*J$12)-$P$8/(2*$G$28)*SIN($G$28*J$12))+$I$29*SIN($B$29*PI()*$E24)*(COS($G$29*J$12)-$P$8/(2*$G$29)*SIN($G$29*J$12))+$I$30*SIN($B$30*PI()*$E24)*(COS($G$30*J$12)-$P$8/(2*$G$30)*SIN($G$30*J$12))+$I$31*SIN($B$31*PI()*$E24)*(COS($G$31*J$12)-$P$8/(2*$G$31)*SIN($G$31*J$12))+$I$32*SIN($B$32*PI()*$E24)*(COS($G$32*J$12)-$P$8/(2*$G$32)*SIN($G$32*J$12))+$I$33*SIN($B$33*PI()*$E24)*(COS($G$33*J$12)-$P$8/(2*$G$33)*SIN($G$33*J$12))+$I$34*SIN($B$34*PI()*$E24)*(COS($G$34*J$12)-$P$8/(2*$G$34)*SIN($G$34*J$12))+$I$35*SIN($B$35*PI()*$E24)*(COS($G$35*J$12)-$P$8/(2*$G$35)*SIN($G$35*J$12))+$I$36*SIN($B$36*PI()*$E24)*(COS($G$36*J$12)-$P$8/(2*$G$36)*SIN($G$36*J$12))))</f>
        <v>0.81249999999999956</v>
      </c>
      <c r="K24" s="185">
        <f t="shared" si="19"/>
        <v>0.52266277491352919</v>
      </c>
      <c r="L24" s="185">
        <f t="shared" si="19"/>
        <v>-5.594263822044295E-3</v>
      </c>
      <c r="M24" s="185">
        <f t="shared" si="19"/>
        <v>-0.49705624599140991</v>
      </c>
      <c r="N24" s="186">
        <f t="shared" si="19"/>
        <v>-0.56187429032649749</v>
      </c>
      <c r="O24" s="185">
        <f t="shared" si="19"/>
        <v>-0.4726485667989086</v>
      </c>
      <c r="P24" s="185">
        <f t="shared" si="19"/>
        <v>-4.1667389414866883E-2</v>
      </c>
      <c r="Q24" s="185">
        <f t="shared" si="19"/>
        <v>0.36174470007965287</v>
      </c>
      <c r="R24" s="185">
        <f t="shared" si="19"/>
        <v>0.5427809891058657</v>
      </c>
      <c r="S24" s="185">
        <f t="shared" si="19"/>
        <v>0.34739085541091247</v>
      </c>
      <c r="T24" s="185">
        <f t="shared" si="19"/>
        <v>-3.6596706440382288E-3</v>
      </c>
      <c r="U24" s="185">
        <f t="shared" si="19"/>
        <v>-0.33469742334112917</v>
      </c>
      <c r="V24" s="185">
        <f t="shared" si="19"/>
        <v>-0.37534864237821614</v>
      </c>
      <c r="W24" s="185">
        <f t="shared" si="19"/>
        <v>-0.31365889217859638</v>
      </c>
      <c r="X24" s="185">
        <f t="shared" si="19"/>
        <v>-2.7933921023598176E-2</v>
      </c>
      <c r="Y24" s="185">
        <f t="shared" si="19"/>
        <v>0.24297954354842699</v>
      </c>
      <c r="Z24" s="185">
        <f t="shared" si="19"/>
        <v>0.36269493374705686</v>
      </c>
      <c r="AA24" s="185">
        <f t="shared" si="19"/>
        <v>0.23098754656346401</v>
      </c>
      <c r="AB24" s="185">
        <f t="shared" si="19"/>
        <v>-2.3645786984464161E-3</v>
      </c>
      <c r="AC24" s="185">
        <f t="shared" si="19"/>
        <v>-0.22539547003465046</v>
      </c>
      <c r="AD24" s="185">
        <f t="shared" si="19"/>
        <v>-0.25079054507681547</v>
      </c>
      <c r="AE24" s="185">
        <f t="shared" si="19"/>
        <v>-0.20832733782396962</v>
      </c>
      <c r="AF24" s="185">
        <f t="shared" si="19"/>
        <v>-1.8766751233986866E-2</v>
      </c>
      <c r="AG24" s="185">
        <f t="shared" si="19"/>
        <v>0.16318384645042716</v>
      </c>
      <c r="AH24" s="185">
        <f t="shared" si="17"/>
        <v>0.24241662476491244</v>
      </c>
      <c r="AI24" s="185">
        <f t="shared" si="17"/>
        <v>0.15367160630256343</v>
      </c>
      <c r="AJ24" s="185">
        <f t="shared" si="17"/>
        <v>-1.4918203195788563E-3</v>
      </c>
      <c r="AK24" s="185">
        <f t="shared" si="17"/>
        <v>-0.15175139790563288</v>
      </c>
      <c r="AL24" s="185">
        <f t="shared" si="17"/>
        <v>-0.16759522921609399</v>
      </c>
      <c r="AM24" s="185">
        <f t="shared" si="17"/>
        <v>-0.13850269200393933</v>
      </c>
      <c r="AN24" s="87">
        <f t="shared" si="6"/>
        <v>3.7007434154171883E-17</v>
      </c>
      <c r="AO24" s="72"/>
      <c r="AP24" s="72"/>
    </row>
    <row r="25" spans="1:42" ht="15.75" x14ac:dyDescent="0.3">
      <c r="A25" s="72"/>
      <c r="B25" s="119">
        <v>13</v>
      </c>
      <c r="C25" s="135">
        <v>0.5</v>
      </c>
      <c r="D25" s="168">
        <v>7.5000000000000002E-4</v>
      </c>
      <c r="E25" s="135">
        <f t="shared" si="2"/>
        <v>0.5</v>
      </c>
      <c r="F25" s="230">
        <f t="shared" si="3"/>
        <v>0.75</v>
      </c>
      <c r="G25" s="203">
        <f t="shared" si="4"/>
        <v>16447.813651381908</v>
      </c>
      <c r="H25" s="136" t="s">
        <v>46</v>
      </c>
      <c r="I25" s="134">
        <f t="shared" si="7"/>
        <v>5.9846675942812873E-3</v>
      </c>
      <c r="J25" s="189">
        <f t="shared" ref="J25:AG25" si="20">(2.71818^($P$8*J$12)*($I$13*SIN($B$13*PI()*$E25)*(COS($G$13*J$12)-$P$8/(2*$G$13)*SIN($G$13*J$12))+$I$14*SIN($B$14*PI()*$E25)*(COS($G$14*J$12)-$P$8/(2*$G$14)*SIN($G$14*J$12))+$I$15*SIN($B$15*PI()*$E25)*(COS($G$15*J$12)-$P$8/(2*$G$15)*SIN($G$15*J$12))+$I$16*SIN($B$16*PI()*$E25)*(COS($G$16*J$12)-$P$8/(2*$G$16)*SIN($G$16*J$12))+$I$17*SIN($B$17*PI()*$E25)*(COS($G$17*J$12)-$P$8/(2*$G$17)*SIN($G$17*J$12))+$I$18*SIN($B$18*PI()*$E25)*(COS($G$18*J$12)-$P$8/(2*$G$18)*SIN($G$18*J$12))+$I$19*SIN($B$19*PI()*$E25)*(COS($G$19*J$12)-$P$8/(2*$G$19)*SIN($G$19*J$12))+$I$20*SIN($B$20*PI()*$E25)*(COS($G$20*J$12)-$P$8/(2*$G$20)*SIN($G$20*J$12))+$I$21*SIN($B$21*PI()*$E25)*(COS($G$21*J$12)-$P$8/(2*$G$21)*SIN($G$21*J$12))+$I$22*SIN($B$22*PI()*$E25)*(COS($G$22*J$12)-$P$8/(2*$G$22)*SIN($G34*J$12))+$I$23*SIN($B$23*PI()*$E25)*(COS($G$23*J$12)-$P$8/(2*$G$23)*SIN($G$23*J$12))+$I$24*SIN($B$24*PI()*$E25)*(COS($G$24*J$12)-$P$8/(2*$G$24)*SIN($G$24*J$12))+$I$25*SIN($B$25*PI()*$E25)*(COS($G$25*J$12)-$P$8/(2*$G$25)*SIN($G$25*J$12))+$I$26*SIN($B$26*PI()*$E25)*(COS($G$26*J$12)-$P$8/(2*$G$26)*SIN($G$26*J$12))+$I$27*SIN($B$27*PI()*$E25)*(COS($G$27*J$12)-$P$8/(2*$G$27)*SIN($G$27*J$12))+$I$28*SIN($B$28*PI()*$E25)*(COS($G$28*J$12)-$P$8/(2*$G$28)*SIN($G$28*J$12))+$I$29*SIN($B$29*PI()*$E25)*(COS($G$29*J$12)-$P$8/(2*$G$29)*SIN($G$29*J$12))+$I$30*SIN($B$30*PI()*$E25)*(COS($G$30*J$12)-$P$8/(2*$G$30)*SIN($G$30*J$12))+$I$31*SIN($B$31*PI()*$E25)*(COS($G$31*J$12)-$P$8/(2*$G$31)*SIN($G$31*J$12))+$I$32*SIN($B$32*PI()*$E25)*(COS($G$32*J$12)-$P$8/(2*$G$32)*SIN($G$32*J$12))+$I$33*SIN($B$33*PI()*$E25)*(COS($G$33*J$12)-$P$8/(2*$G$33)*SIN($G$33*J$12))+$I$34*SIN($B$34*PI()*$E25)*(COS($G$34*J$12)-$P$8/(2*$G$34)*SIN($G$34*J$12))+$I$35*SIN($B$35*PI()*$E25)*(COS($G$35*J$12)-$P$8/(2*$G$35)*SIN($G$35*J$12))+$I$36*SIN($B$36*PI()*$E25)*(COS($G$36*J$12)-$P$8/(2*$G$36)*SIN($G$36*J$12))))</f>
        <v>0.75000000000000056</v>
      </c>
      <c r="K25" s="190">
        <f t="shared" si="20"/>
        <v>0.55202363323140635</v>
      </c>
      <c r="L25" s="190">
        <f t="shared" si="20"/>
        <v>2.3191946108990388E-2</v>
      </c>
      <c r="M25" s="190">
        <f t="shared" si="20"/>
        <v>-0.46808449105429462</v>
      </c>
      <c r="N25" s="190">
        <f t="shared" si="20"/>
        <v>-0.6129593617989284</v>
      </c>
      <c r="O25" s="190">
        <f t="shared" si="20"/>
        <v>-0.45093190816484557</v>
      </c>
      <c r="P25" s="190">
        <f t="shared" si="20"/>
        <v>-1.9543569295766949E-2</v>
      </c>
      <c r="Q25" s="190">
        <f t="shared" si="20"/>
        <v>0.38276747733820654</v>
      </c>
      <c r="R25" s="190">
        <f t="shared" si="20"/>
        <v>0.50097069497970725</v>
      </c>
      <c r="S25" s="190">
        <f t="shared" si="20"/>
        <v>0.36834209786582006</v>
      </c>
      <c r="T25" s="190">
        <f t="shared" si="20"/>
        <v>1.6446683090869212E-2</v>
      </c>
      <c r="U25" s="190">
        <f t="shared" si="20"/>
        <v>-0.31301808363441114</v>
      </c>
      <c r="V25" s="190">
        <f t="shared" si="20"/>
        <v>-0.40945264571968482</v>
      </c>
      <c r="W25" s="190">
        <f t="shared" si="20"/>
        <v>-0.30086303063618258</v>
      </c>
      <c r="X25" s="190">
        <f t="shared" si="20"/>
        <v>-1.3818957685802765E-2</v>
      </c>
      <c r="Y25" s="190">
        <f t="shared" si="20"/>
        <v>0.25600050612927028</v>
      </c>
      <c r="Z25" s="190">
        <f t="shared" si="20"/>
        <v>0.33466213331315303</v>
      </c>
      <c r="AA25" s="190">
        <f t="shared" si="20"/>
        <v>0.24572791923943765</v>
      </c>
      <c r="AB25" s="190">
        <f t="shared" si="20"/>
        <v>1.1591127936680436E-2</v>
      </c>
      <c r="AC25" s="190">
        <f t="shared" si="20"/>
        <v>-0.20939321402327815</v>
      </c>
      <c r="AD25" s="190">
        <f t="shared" si="20"/>
        <v>-0.2735407931450059</v>
      </c>
      <c r="AE25" s="190">
        <f t="shared" si="20"/>
        <v>-0.20067848612519842</v>
      </c>
      <c r="AF25" s="190">
        <f t="shared" si="20"/>
        <v>-9.7045690377439934E-3</v>
      </c>
      <c r="AG25" s="190">
        <f t="shared" si="20"/>
        <v>0.1712962535453563</v>
      </c>
      <c r="AH25" s="190">
        <f t="shared" si="17"/>
        <v>0.22358960596641836</v>
      </c>
      <c r="AI25" s="190">
        <f t="shared" si="17"/>
        <v>0.16387081366445183</v>
      </c>
      <c r="AJ25" s="190">
        <f t="shared" si="17"/>
        <v>8.1094025211355079E-3</v>
      </c>
      <c r="AK25" s="190">
        <f t="shared" si="17"/>
        <v>-0.14015516890553159</v>
      </c>
      <c r="AL25" s="190">
        <f t="shared" si="17"/>
        <v>-0.18276652462393517</v>
      </c>
      <c r="AM25" s="190">
        <f t="shared" si="17"/>
        <v>-0.13379880599889363</v>
      </c>
      <c r="AN25" s="87">
        <f t="shared" si="6"/>
        <v>5.9846675942812873E-3</v>
      </c>
      <c r="AO25" s="72"/>
      <c r="AP25" s="72"/>
    </row>
    <row r="26" spans="1:42" ht="15.75" x14ac:dyDescent="0.3">
      <c r="A26" s="72"/>
      <c r="B26" s="114">
        <v>14</v>
      </c>
      <c r="C26" s="108">
        <v>0.54166666666666663</v>
      </c>
      <c r="D26" s="168">
        <v>6.8749999999999996E-4</v>
      </c>
      <c r="E26" s="109">
        <f t="shared" si="2"/>
        <v>0.54166666666666663</v>
      </c>
      <c r="F26" s="108">
        <f t="shared" si="3"/>
        <v>0.6875</v>
      </c>
      <c r="G26" s="198">
        <f t="shared" si="4"/>
        <v>17713.059746351213</v>
      </c>
      <c r="H26" s="75" t="s">
        <v>47</v>
      </c>
      <c r="I26" s="112">
        <f t="shared" si="7"/>
        <v>5.3747387230826376E-3</v>
      </c>
      <c r="J26" s="184">
        <f t="shared" ref="J26:AG26" si="21">(2.71818^($P$8*J$12)*($I$13*SIN($B$13*PI()*$E26)*(COS($G$13*J$12)-$P$8/(2*$G$13)*SIN($G$13*J$12))+$I$14*SIN($B$14*PI()*$E26)*(COS($G$14*J$12)-$P$8/(2*$G$14)*SIN($G$14*J$12))+$I$15*SIN($B$15*PI()*$E26)*(COS($G$15*J$12)-$P$8/(2*$G$15)*SIN($G$15*J$12))+$I$16*SIN($B$16*PI()*$E26)*(COS($G$16*J$12)-$P$8/(2*$G$16)*SIN($G$16*J$12))+$I$17*SIN($B$17*PI()*$E26)*(COS($G$17*J$12)-$P$8/(2*$G$17)*SIN($G$17*J$12))+$I$18*SIN($B$18*PI()*$E26)*(COS($G$18*J$12)-$P$8/(2*$G$18)*SIN($G$18*J$12))+$I$19*SIN($B$19*PI()*$E26)*(COS($G$19*J$12)-$P$8/(2*$G$19)*SIN($G$19*J$12))+$I$20*SIN($B$20*PI()*$E26)*(COS($G$20*J$12)-$P$8/(2*$G$20)*SIN($G$20*J$12))+$I$21*SIN($B$21*PI()*$E26)*(COS($G$21*J$12)-$P$8/(2*$G$21)*SIN($G$21*J$12))+$I$22*SIN($B$22*PI()*$E26)*(COS($G$22*J$12)-$P$8/(2*$G$22)*SIN($G35*J$12))+$I$23*SIN($B$23*PI()*$E26)*(COS($G$23*J$12)-$P$8/(2*$G$23)*SIN($G$23*J$12))+$I$24*SIN($B$24*PI()*$E26)*(COS($G$24*J$12)-$P$8/(2*$G$24)*SIN($G$24*J$12))+$I$25*SIN($B$25*PI()*$E26)*(COS($G$25*J$12)-$P$8/(2*$G$25)*SIN($G$25*J$12))+$I$26*SIN($B$26*PI()*$E26)*(COS($G$26*J$12)-$P$8/(2*$G$26)*SIN($G$26*J$12))+$I$27*SIN($B$27*PI()*$E26)*(COS($G$27*J$12)-$P$8/(2*$G$27)*SIN($G$27*J$12))+$I$28*SIN($B$28*PI()*$E26)*(COS($G$28*J$12)-$P$8/(2*$G$28)*SIN($G$28*J$12))+$I$29*SIN($B$29*PI()*$E26)*(COS($G$29*J$12)-$P$8/(2*$G$29)*SIN($G$29*J$12))+$I$30*SIN($B$30*PI()*$E26)*(COS($G$30*J$12)-$P$8/(2*$G$30)*SIN($G$30*J$12))+$I$31*SIN($B$31*PI()*$E26)*(COS($G$31*J$12)-$P$8/(2*$G$31)*SIN($G$31*J$12))+$I$32*SIN($B$32*PI()*$E26)*(COS($G$32*J$12)-$P$8/(2*$G$32)*SIN($G$32*J$12))+$I$33*SIN($B$33*PI()*$E26)*(COS($G$33*J$12)-$P$8/(2*$G$33)*SIN($G$33*J$12))+$I$34*SIN($B$34*PI()*$E26)*(COS($G$34*J$12)-$P$8/(2*$G$34)*SIN($G$34*J$12))+$I$35*SIN($B$35*PI()*$E26)*(COS($G$35*J$12)-$P$8/(2*$G$35)*SIN($G$35*J$12))+$I$36*SIN($B$36*PI()*$E26)*(COS($G$36*J$12)-$P$8/(2*$G$36)*SIN($G$36*J$12))))</f>
        <v>0.68749999999999956</v>
      </c>
      <c r="K26" s="185">
        <f t="shared" si="21"/>
        <v>0.58031443418068862</v>
      </c>
      <c r="L26" s="185">
        <f t="shared" si="21"/>
        <v>5.091393954499944E-2</v>
      </c>
      <c r="M26" s="185">
        <f t="shared" si="21"/>
        <v>-0.44142404053072776</v>
      </c>
      <c r="N26" s="186">
        <f t="shared" si="21"/>
        <v>-0.66406928988518843</v>
      </c>
      <c r="O26" s="185">
        <f t="shared" si="21"/>
        <v>-0.42606102354932202</v>
      </c>
      <c r="P26" s="185">
        <f t="shared" si="21"/>
        <v>4.5285332911474763E-3</v>
      </c>
      <c r="Q26" s="185">
        <f t="shared" si="21"/>
        <v>0.40789032946730974</v>
      </c>
      <c r="R26" s="185">
        <f t="shared" si="21"/>
        <v>0.45923676915272393</v>
      </c>
      <c r="S26" s="185">
        <f t="shared" si="21"/>
        <v>0.38497245187922746</v>
      </c>
      <c r="T26" s="185">
        <f t="shared" si="21"/>
        <v>3.4109677140271244E-2</v>
      </c>
      <c r="U26" s="185">
        <f t="shared" si="21"/>
        <v>-0.29649673308562946</v>
      </c>
      <c r="V26" s="185">
        <f t="shared" si="21"/>
        <v>-0.44369205237724968</v>
      </c>
      <c r="W26" s="185">
        <f t="shared" si="21"/>
        <v>-0.28323683270031264</v>
      </c>
      <c r="X26" s="185">
        <f t="shared" si="21"/>
        <v>2.9480129370670701E-3</v>
      </c>
      <c r="Y26" s="185">
        <f t="shared" si="21"/>
        <v>0.27468090102515019</v>
      </c>
      <c r="Z26" s="185">
        <f t="shared" si="21"/>
        <v>0.30681915691493367</v>
      </c>
      <c r="AA26" s="185">
        <f t="shared" si="21"/>
        <v>0.25558100334843958</v>
      </c>
      <c r="AB26" s="185">
        <f t="shared" si="21"/>
        <v>2.2889068422587294E-2</v>
      </c>
      <c r="AC26" s="185">
        <f t="shared" si="21"/>
        <v>-0.19914199469390415</v>
      </c>
      <c r="AD26" s="185">
        <f t="shared" si="21"/>
        <v>-0.29652383374361374</v>
      </c>
      <c r="AE26" s="185">
        <f t="shared" si="21"/>
        <v>-0.18838047963524765</v>
      </c>
      <c r="AF26" s="185">
        <f t="shared" si="21"/>
        <v>1.8847230860894681E-3</v>
      </c>
      <c r="AG26" s="185">
        <f t="shared" si="21"/>
        <v>0.18496205198474849</v>
      </c>
      <c r="AH26" s="185">
        <f t="shared" si="17"/>
        <v>0.20502389785947334</v>
      </c>
      <c r="AI26" s="185">
        <f t="shared" si="17"/>
        <v>0.16983600124184334</v>
      </c>
      <c r="AJ26" s="185">
        <f t="shared" si="17"/>
        <v>1.5398989489290292E-2</v>
      </c>
      <c r="AK26" s="185">
        <f t="shared" si="17"/>
        <v>-0.1337223927755356</v>
      </c>
      <c r="AL26" s="185">
        <f t="shared" si="17"/>
        <v>-0.19821283365224651</v>
      </c>
      <c r="AM26" s="185">
        <f t="shared" si="17"/>
        <v>-0.12536692624696411</v>
      </c>
      <c r="AN26" s="87">
        <f t="shared" si="6"/>
        <v>5.3747387230826376E-3</v>
      </c>
      <c r="AO26" s="72"/>
      <c r="AP26" s="72"/>
    </row>
    <row r="27" spans="1:42" ht="15.75" x14ac:dyDescent="0.3">
      <c r="A27" s="72"/>
      <c r="B27" s="114">
        <v>15</v>
      </c>
      <c r="C27" s="108">
        <v>0.58333333333333337</v>
      </c>
      <c r="D27" s="168">
        <v>6.2500000000000001E-4</v>
      </c>
      <c r="E27" s="109">
        <f t="shared" si="2"/>
        <v>0.58333333333333337</v>
      </c>
      <c r="F27" s="108">
        <f t="shared" si="3"/>
        <v>0.625</v>
      </c>
      <c r="G27" s="198">
        <f t="shared" si="4"/>
        <v>18978.303937167071</v>
      </c>
      <c r="H27" s="75" t="s">
        <v>48</v>
      </c>
      <c r="I27" s="112">
        <f t="shared" si="7"/>
        <v>-1.8272420613622367E-16</v>
      </c>
      <c r="J27" s="184">
        <f t="shared" ref="J27:AG27" si="22">(2.71818^($P$8*J$12)*($I$13*SIN($B$13*PI()*$E27)*(COS($G$13*J$12)-$P$8/(2*$G$13)*SIN($G$13*J$12))+$I$14*SIN($B$14*PI()*$E27)*(COS($G$14*J$12)-$P$8/(2*$G$14)*SIN($G$14*J$12))+$I$15*SIN($B$15*PI()*$E27)*(COS($G$15*J$12)-$P$8/(2*$G$15)*SIN($G$15*J$12))+$I$16*SIN($B$16*PI()*$E27)*(COS($G$16*J$12)-$P$8/(2*$G$16)*SIN($G$16*J$12))+$I$17*SIN($B$17*PI()*$E27)*(COS($G$17*J$12)-$P$8/(2*$G$17)*SIN($G$17*J$12))+$I$18*SIN($B$18*PI()*$E27)*(COS($G$18*J$12)-$P$8/(2*$G$18)*SIN($G$18*J$12))+$I$19*SIN($B$19*PI()*$E27)*(COS($G$19*J$12)-$P$8/(2*$G$19)*SIN($G$19*J$12))+$I$20*SIN($B$20*PI()*$E27)*(COS($G$20*J$12)-$P$8/(2*$G$20)*SIN($G$20*J$12))+$I$21*SIN($B$21*PI()*$E27)*(COS($G$21*J$12)-$P$8/(2*$G$21)*SIN($G$21*J$12))+$I$22*SIN($B$22*PI()*$E27)*(COS($G$22*J$12)-$P$8/(2*$G$22)*SIN($G36*J$12))+$I$23*SIN($B$23*PI()*$E27)*(COS($G$23*J$12)-$P$8/(2*$G$23)*SIN($G$23*J$12))+$I$24*SIN($B$24*PI()*$E27)*(COS($G$24*J$12)-$P$8/(2*$G$24)*SIN($G$24*J$12))+$I$25*SIN($B$25*PI()*$E27)*(COS($G$25*J$12)-$P$8/(2*$G$25)*SIN($G$25*J$12))+$I$26*SIN($B$26*PI()*$E27)*(COS($G$26*J$12)-$P$8/(2*$G$26)*SIN($G$26*J$12))+$I$27*SIN($B$27*PI()*$E27)*(COS($G$27*J$12)-$P$8/(2*$G$27)*SIN($G$27*J$12))+$I$28*SIN($B$28*PI()*$E27)*(COS($G$28*J$12)-$P$8/(2*$G$28)*SIN($G$28*J$12))+$I$29*SIN($B$29*PI()*$E27)*(COS($G$29*J$12)-$P$8/(2*$G$29)*SIN($G$29*J$12))+$I$30*SIN($B$30*PI()*$E27)*(COS($G$30*J$12)-$P$8/(2*$G$30)*SIN($G$30*J$12))+$I$31*SIN($B$31*PI()*$E27)*(COS($G$31*J$12)-$P$8/(2*$G$31)*SIN($G$31*J$12))+$I$32*SIN($B$32*PI()*$E27)*(COS($G$32*J$12)-$P$8/(2*$G$32)*SIN($G$32*J$12))+$I$33*SIN($B$33*PI()*$E27)*(COS($G$33*J$12)-$P$8/(2*$G$33)*SIN($G$33*J$12))+$I$34*SIN($B$34*PI()*$E27)*(COS($G$34*J$12)-$P$8/(2*$G$34)*SIN($G$34*J$12))+$I$35*SIN($B$35*PI()*$E27)*(COS($G$35*J$12)-$P$8/(2*$G$35)*SIN($G$35*J$12))+$I$36*SIN($B$36*PI()*$E27)*(COS($G$36*J$12)-$P$8/(2*$G$36)*SIN($G$36*J$12))))</f>
        <v>0.62499999999999978</v>
      </c>
      <c r="K27" s="185">
        <f t="shared" si="22"/>
        <v>0.60948049241842683</v>
      </c>
      <c r="L27" s="185">
        <f t="shared" si="22"/>
        <v>7.8924095265101371E-2</v>
      </c>
      <c r="M27" s="185">
        <f t="shared" si="22"/>
        <v>-0.41370000239490068</v>
      </c>
      <c r="N27" s="186">
        <f t="shared" si="22"/>
        <v>-0.71513069545331809</v>
      </c>
      <c r="O27" s="185">
        <f t="shared" si="22"/>
        <v>-0.40293663471750335</v>
      </c>
      <c r="P27" s="185">
        <f t="shared" si="22"/>
        <v>2.7385860918491892E-2</v>
      </c>
      <c r="Q27" s="185">
        <f t="shared" si="22"/>
        <v>0.42647129576707976</v>
      </c>
      <c r="R27" s="185">
        <f t="shared" si="22"/>
        <v>0.41745763084004422</v>
      </c>
      <c r="S27" s="185">
        <f t="shared" si="22"/>
        <v>0.40793720718482024</v>
      </c>
      <c r="T27" s="185">
        <f t="shared" si="22"/>
        <v>5.352310342218939E-2</v>
      </c>
      <c r="U27" s="185">
        <f t="shared" si="22"/>
        <v>-0.27675108341214427</v>
      </c>
      <c r="V27" s="185">
        <f t="shared" si="22"/>
        <v>-0.47768158083164736</v>
      </c>
      <c r="W27" s="185">
        <f t="shared" si="22"/>
        <v>-0.26877645584112764</v>
      </c>
      <c r="X27" s="185">
        <f t="shared" si="22"/>
        <v>1.7683548535556187E-2</v>
      </c>
      <c r="Y27" s="185">
        <f t="shared" si="22"/>
        <v>0.28321541485678697</v>
      </c>
      <c r="Z27" s="185">
        <f t="shared" si="22"/>
        <v>0.27886297702451524</v>
      </c>
      <c r="AA27" s="185">
        <f t="shared" si="22"/>
        <v>0.27255276848556692</v>
      </c>
      <c r="AB27" s="185">
        <f t="shared" si="22"/>
        <v>3.6258706400296666E-2</v>
      </c>
      <c r="AC27" s="185">
        <f t="shared" si="22"/>
        <v>-0.18520456170331573</v>
      </c>
      <c r="AD27" s="185">
        <f t="shared" si="22"/>
        <v>-0.3190826024474343</v>
      </c>
      <c r="AE27" s="185">
        <f t="shared" si="22"/>
        <v>-0.17925531982303594</v>
      </c>
      <c r="AF27" s="185">
        <f t="shared" si="22"/>
        <v>1.1447659674928775E-2</v>
      </c>
      <c r="AG27" s="185">
        <f t="shared" si="22"/>
        <v>0.18775552386710759</v>
      </c>
      <c r="AH27" s="185">
        <f t="shared" si="17"/>
        <v>0.18630272287147145</v>
      </c>
      <c r="AI27" s="185">
        <f t="shared" si="17"/>
        <v>0.18178980202761053</v>
      </c>
      <c r="AJ27" s="185">
        <f t="shared" si="17"/>
        <v>2.4522139616832993E-2</v>
      </c>
      <c r="AK27" s="185">
        <f t="shared" si="17"/>
        <v>-0.12400800423212173</v>
      </c>
      <c r="AL27" s="185">
        <f t="shared" si="17"/>
        <v>-0.21316059087735692</v>
      </c>
      <c r="AM27" s="185">
        <f t="shared" si="17"/>
        <v>-0.11951597123714899</v>
      </c>
      <c r="AN27" s="87">
        <f t="shared" si="6"/>
        <v>-1.8272420613622367E-16</v>
      </c>
      <c r="AO27" s="72"/>
      <c r="AP27" s="72"/>
    </row>
    <row r="28" spans="1:42" ht="15.75" x14ac:dyDescent="0.3">
      <c r="A28" s="72"/>
      <c r="B28" s="114">
        <v>16</v>
      </c>
      <c r="C28" s="108">
        <v>0.625</v>
      </c>
      <c r="D28" s="168">
        <v>5.6250000000000007E-4</v>
      </c>
      <c r="E28" s="109">
        <f t="shared" si="2"/>
        <v>0.625</v>
      </c>
      <c r="F28" s="108">
        <f t="shared" si="3"/>
        <v>0.5625</v>
      </c>
      <c r="G28" s="198">
        <f t="shared" si="4"/>
        <v>20243.546580864622</v>
      </c>
      <c r="H28" s="75" t="s">
        <v>49</v>
      </c>
      <c r="I28" s="112">
        <f t="shared" si="7"/>
        <v>-4.5105489780439016E-3</v>
      </c>
      <c r="J28" s="184">
        <f>(2.71818^($P$8*J$12)*($I$13*SIN($B$13*PI()*$E28)*(COS($G$13*J$12)-$P$8/(2*$G$13)*SIN($G$13*J$12))+$I$14*SIN($B$14*PI()*$E28)*(COS($G$14*J$12)-$P$8/(2*$G$14)*SIN($G$14*J$12))+$I$15*SIN($B$15*PI()*$E28)*(COS($G$15*J$12)-$P$8/(2*$G$15)*SIN($G$15*J$12))+$I$16*SIN($B$16*PI()*$E28)*(COS($G$16*J$12)-$P$8/(2*$G$16)*SIN($G$16*J$12))+$I$17*SIN($B$17*PI()*$E28)*(COS($G$17*J$12)-$P$8/(2*$G$17)*SIN($G$17*J$12))+$I$18*SIN($B$18*PI()*$E28)*(COS($G$18*J$12)-$P$8/(2*$G$18)*SIN($G$18*J$12))+$I$19*SIN($B$19*PI()*$E28)*(COS($G$19*J$12)-$P$8/(2*$G$19)*SIN($G$19*J$12))+$I$20*SIN($B$20*PI()*$E28)*(COS($G$20*J$12)-$P$8/(2*$G$20)*SIN($G$20*J$12))+$I$21*SIN($B$21*PI()*$E28)*(COS($G$21*J$12)-$P$8/(2*$G$21)*SIN($G$21*J$12))+$I$22*SIN($B$22*PI()*$E28)*(COS($G$22*J$12)-$P$8/(2*$G$22)*SIN($G$22*J$12))+$I$23*SIN($B$23*PI()*$E28)*(COS($G$23*J$12)-$P$8/(2*$G$23)*SIN($G$23*J$12))+$I$24*SIN($B$24*PI()*$E28)*(COS($G$24*J$12)-$P$8/(2*$G$24)*SIN($G$24*J$12))+$I$25*SIN($B$25*PI()*$E28)*(COS($G$25*J$12)-$P$8/(2*$G$25)*SIN($G$25*J$12))+$I$26*SIN($B$26*PI()*$E28)*(COS($G$26*J$12)-$P$8/(2*$G$26)*SIN($G$26*J$12))+$I$27*SIN($B$27*PI()*$E28)*(COS($G$27*J$12)-$P$8/(2*$G$27)*SIN($G$27*J$12))+$I$28*SIN($B$28*PI()*$E28)*(COS($G$28*J$12)-$P$8/(2*$G$28)*SIN($G$28*J$12))+$I$29*SIN($B$29*PI()*$E28)*(COS($G$29*J$12)-$P$8/(2*$G$29)*SIN($G$29*J$12))+$I$30*SIN($B$30*PI()*$E28)*(COS($G$30*J$12)-$P$8/(2*$G$30)*SIN($G$30*J$12))+$I$31*SIN($B$31*PI()*$E28)*(COS($G$31*J$12)-$P$8/(2*$G$31)*SIN($G$31*J$12))+$I$32*SIN($B$32*PI()*$E28)*(COS($G$32*J$12)-$P$8/(2*$G$32)*SIN($G$32*J$12))+$I$33*SIN($B$33*PI()*$E28)*(COS($G$33*J$12)-$P$8/(2*$G$33)*SIN($G$33*J$12))+$I$34*SIN($B$34*PI()*$E28)*(COS($G$34*J$12)-$P$8/(2*$G$34)*SIN($G$34*J$12))+$I$35*SIN($B$35*PI()*$E28)*(COS($G$35*J$12)-$P$8/(2*$G$35)*SIN($G$35*J$12))+$I$36*SIN($B$36*PI()*$E28)*(COS($G$36*J$12)-$P$8/(2*$G$36)*SIN($G$36*J$12))))</f>
        <v>0.56250000000000133</v>
      </c>
      <c r="K28" s="185">
        <f t="shared" ref="K28:AM28" si="23">(2.71818^($P$8*K$12)*($I$13*SIN($B$13*PI()*$E28)*(COS($G$13*K$12)-$P$8/(2*$G$13)*SIN($G$13*K$12))+$I$14*SIN($B$14*PI()*$E28)*(COS($G$14*K$12)-$P$8/(2*$G$14)*SIN($G$14*K$12))+$I$15*SIN($B$15*PI()*$E28)*(COS($G$15*K$12)-$P$8/(2*$G$15)*SIN($G$15*K$12))+$I$16*SIN($B$16*PI()*$E28)*(COS($G$16*K$12)-$P$8/(2*$G$16)*SIN($G$16*K$12))+$I$17*SIN($B$17*PI()*$E28)*(COS($G$17*K$12)-$P$8/(2*$G$17)*SIN($G$17*K$12))+$I$18*SIN($B$18*PI()*$E28)*(COS($G$18*K$12)-$P$8/(2*$G$18)*SIN($G$18*K$12))+$I$19*SIN($B$19*PI()*$E28)*(COS($G$19*K$12)-$P$8/(2*$G$19)*SIN($G$19*K$12))+$I$20*SIN($B$20*PI()*$E28)*(COS($G$20*K$12)-$P$8/(2*$G$20)*SIN($G$20*K$12))+$I$21*SIN($B$21*PI()*$E28)*(COS($G$21*K$12)-$P$8/(2*$G$21)*SIN($G$21*K$12))+$I$22*SIN($B$22*PI()*$E28)*(COS($G$22*K$12)-$P$8/(2*$G$22)*SIN($G$22*K$12))+$I$23*SIN($B$23*PI()*$E28)*(COS($G$23*K$12)-$P$8/(2*$G$23)*SIN($G$23*K$12))+$I$24*SIN($B$24*PI()*$E28)*(COS($G$24*K$12)-$P$8/(2*$G$24)*SIN($G$24*K$12))+$I$25*SIN($B$25*PI()*$E28)*(COS($G$25*K$12)-$P$8/(2*$G$25)*SIN($G$25*K$12))+$I$26*SIN($B$26*PI()*$E28)*(COS($G$26*K$12)-$P$8/(2*$G$26)*SIN($G$26*K$12))+$I$27*SIN($B$27*PI()*$E28)*(COS($G$27*K$12)-$P$8/(2*$G$27)*SIN($G$27*K$12))+$I$28*SIN($B$28*PI()*$E28)*(COS($G$28*K$12)-$P$8/(2*$G$28)*SIN($G$28*K$12))+$I$29*SIN($B$29*PI()*$E28)*(COS($G$29*K$12)-$P$8/(2*$G$29)*SIN($G$29*K$12))+$I$30*SIN($B$30*PI()*$E28)*(COS($G$30*K$12)-$P$8/(2*$G$30)*SIN($G$30*K$12))+$I$31*SIN($B$31*PI()*$E28)*(COS($G$31*K$12)-$P$8/(2*$G$31)*SIN($G$31*K$12))+$I$32*SIN($B$32*PI()*$E28)*(COS($G$32*K$12)-$P$8/(2*$G$32)*SIN($G$32*K$12))+$I$33*SIN($B$33*PI()*$E28)*(COS($G$33*K$12)-$P$8/(2*$G$33)*SIN($G$33*K$12))+$I$34*SIN($B$34*PI()*$E28)*(COS($G$34*K$12)-$P$8/(2*$G$34)*SIN($G$34*K$12))+$I$35*SIN($B$35*PI()*$E28)*(COS($G$35*K$12)-$P$8/(2*$G$35)*SIN($G$35*K$12))+$I$36*SIN($B$36*PI()*$E28)*(COS($G$36*K$12)-$P$8/(2*$G$36)*SIN($G$36*K$12))))</f>
        <v>0.54918281494717447</v>
      </c>
      <c r="L28" s="185">
        <f t="shared" si="23"/>
        <v>0.10585671805439804</v>
      </c>
      <c r="M28" s="185">
        <f t="shared" si="23"/>
        <v>-0.38764265580615004</v>
      </c>
      <c r="N28" s="186">
        <f t="shared" si="23"/>
        <v>-0.76629400203445441</v>
      </c>
      <c r="O28" s="185">
        <f t="shared" si="23"/>
        <v>-0.37756329106739278</v>
      </c>
      <c r="P28" s="185">
        <f t="shared" si="23"/>
        <v>5.2264989435518681E-2</v>
      </c>
      <c r="Q28" s="185">
        <f t="shared" si="23"/>
        <v>0.38084584124690679</v>
      </c>
      <c r="R28" s="185">
        <f t="shared" si="23"/>
        <v>0.37571173388549978</v>
      </c>
      <c r="S28" s="185">
        <f t="shared" si="23"/>
        <v>0.37155589602536232</v>
      </c>
      <c r="T28" s="185">
        <f t="shared" si="23"/>
        <v>7.0391631691912843E-2</v>
      </c>
      <c r="U28" s="185">
        <f t="shared" si="23"/>
        <v>-0.26044168096074455</v>
      </c>
      <c r="V28" s="185">
        <f t="shared" si="23"/>
        <v>-0.51222992173651505</v>
      </c>
      <c r="W28" s="185">
        <f t="shared" si="23"/>
        <v>-0.2509053312999267</v>
      </c>
      <c r="X28" s="185">
        <f t="shared" si="23"/>
        <v>3.521224157577775E-2</v>
      </c>
      <c r="Y28" s="185">
        <f t="shared" si="23"/>
        <v>0.25124688880337914</v>
      </c>
      <c r="Z28" s="185">
        <f t="shared" si="23"/>
        <v>0.2509884216407407</v>
      </c>
      <c r="AA28" s="185">
        <f t="shared" si="23"/>
        <v>0.25142521602705759</v>
      </c>
      <c r="AB28" s="185">
        <f t="shared" si="23"/>
        <v>4.6858005798257316E-2</v>
      </c>
      <c r="AC28" s="185">
        <f t="shared" si="23"/>
        <v>-0.17496634830320701</v>
      </c>
      <c r="AD28" s="185">
        <f t="shared" si="23"/>
        <v>-0.34260907708793809</v>
      </c>
      <c r="AE28" s="185">
        <f t="shared" si="23"/>
        <v>-0.16680653960273012</v>
      </c>
      <c r="AF28" s="185">
        <f t="shared" si="23"/>
        <v>2.3693027876031777E-2</v>
      </c>
      <c r="AG28" s="185">
        <f t="shared" si="23"/>
        <v>0.16586767622706342</v>
      </c>
      <c r="AH28" s="185">
        <f t="shared" si="23"/>
        <v>0.1676934711168232</v>
      </c>
      <c r="AI28" s="185">
        <f t="shared" si="23"/>
        <v>0.17012031357852209</v>
      </c>
      <c r="AJ28" s="185">
        <f t="shared" si="23"/>
        <v>3.1241511360626997E-2</v>
      </c>
      <c r="AK28" s="185">
        <f t="shared" si="23"/>
        <v>-0.11751474507022115</v>
      </c>
      <c r="AL28" s="185">
        <f t="shared" si="23"/>
        <v>-0.22926332193262908</v>
      </c>
      <c r="AM28" s="185">
        <f t="shared" si="23"/>
        <v>-0.11095696207843263</v>
      </c>
      <c r="AN28" s="87">
        <f t="shared" si="6"/>
        <v>-4.5105489780439016E-3</v>
      </c>
      <c r="AO28" s="72"/>
      <c r="AP28" s="72"/>
    </row>
    <row r="29" spans="1:42" ht="15.75" x14ac:dyDescent="0.3">
      <c r="A29" s="72"/>
      <c r="B29" s="114">
        <v>17</v>
      </c>
      <c r="C29" s="108">
        <v>0.66666666666666663</v>
      </c>
      <c r="D29" s="168">
        <v>5.0000000000000001E-4</v>
      </c>
      <c r="E29" s="109">
        <f t="shared" si="2"/>
        <v>0.66666666666666663</v>
      </c>
      <c r="F29" s="108">
        <f t="shared" si="3"/>
        <v>0.5</v>
      </c>
      <c r="G29" s="198">
        <f t="shared" si="4"/>
        <v>21508.787950469017</v>
      </c>
      <c r="H29" s="75" t="s">
        <v>50</v>
      </c>
      <c r="I29" s="112">
        <f t="shared" si="7"/>
        <v>-4.2056101949402803E-3</v>
      </c>
      <c r="J29" s="184">
        <f t="shared" ref="J29:AM29" si="24">(2.71818^($P$8*J$12)*($I$13*SIN($B$13*PI()*$E29)*(COS($G$13*J$12)-$P$8/(2*$G$13)*SIN($G$13*J$12))+$I$14*SIN($B$14*PI()*$E29)*(COS($G$14*J$12)-$P$8/(2*$G$14)*SIN($G$14*J$12))+$I$15*SIN($B$15*PI()*$E29)*(COS($G$15*J$12)-$P$8/(2*$G$15)*SIN($G$15*J$12))+$I$16*SIN($B$16*PI()*$E29)*(COS($G$16*J$12)-$P$8/(2*$G$16)*SIN($G$16*J$12))+$I$17*SIN($B$17*PI()*$E29)*(COS($G$17*J$12)-$P$8/(2*$G$17)*SIN($G$17*J$12))+$I$18*SIN($B$18*PI()*$E29)*(COS($G$18*J$12)-$P$8/(2*$G$18)*SIN($G$18*J$12))+$I$19*SIN($B$19*PI()*$E29)*(COS($G$19*J$12)-$P$8/(2*$G$19)*SIN($G$19*J$12))+$I$20*SIN($B$20*PI()*$E29)*(COS($G$20*J$12)-$P$8/(2*$G$20)*SIN($G$20*J$12))+$I$21*SIN($B$21*PI()*$E29)*(COS($G$21*J$12)-$P$8/(2*$G$21)*SIN($G$21*J$12))+$I$22*SIN($B$22*PI()*$E29)*(COS($G$22*J$12)-$P$8/(2*$G$22)*SIN($G38*J$12))+$I$23*SIN($B$23*PI()*$E29)*(COS($G$23*J$12)-$P$8/(2*$G$23)*SIN($G$23*J$12))+$I$24*SIN($B$24*PI()*$E29)*(COS($G$24*J$12)-$P$8/(2*$G$24)*SIN($G$24*J$12))+$I$25*SIN($B$25*PI()*$E29)*(COS($G$25*J$12)-$P$8/(2*$G$25)*SIN($G$25*J$12))+$I$26*SIN($B$26*PI()*$E29)*(COS($G$26*J$12)-$P$8/(2*$G$26)*SIN($G$26*J$12))+$I$27*SIN($B$27*PI()*$E29)*(COS($G$27*J$12)-$P$8/(2*$G$27)*SIN($G$27*J$12))+$I$28*SIN($B$28*PI()*$E29)*(COS($G$28*J$12)-$P$8/(2*$G$28)*SIN($G$28*J$12))+$I$29*SIN($B$29*PI()*$E29)*(COS($G$29*J$12)-$P$8/(2*$G$29)*SIN($G$29*J$12))+$I$30*SIN($B$30*PI()*$E29)*(COS($G$30*J$12)-$P$8/(2*$G$30)*SIN($G$30*J$12))+$I$31*SIN($B$31*PI()*$E29)*(COS($G$31*J$12)-$P$8/(2*$G$31)*SIN($G$31*J$12))+$I$32*SIN($B$32*PI()*$E29)*(COS($G$32*J$12)-$P$8/(2*$G$32)*SIN($G$32*J$12))+$I$33*SIN($B$33*PI()*$E29)*(COS($G$33*J$12)-$P$8/(2*$G$33)*SIN($G$33*J$12))+$I$34*SIN($B$34*PI()*$E29)*(COS($G$34*J$12)-$P$8/(2*$G$34)*SIN($G$34*J$12))+$I$35*SIN($B$35*PI()*$E29)*(COS($G$35*J$12)-$P$8/(2*$G$35)*SIN($G$35*J$12))+$I$36*SIN($B$36*PI()*$E29)*(COS($G$36*J$12)-$P$8/(2*$G$36)*SIN($G$36*J$12))))</f>
        <v>0.49999999999999939</v>
      </c>
      <c r="K29" s="185">
        <f t="shared" si="24"/>
        <v>0.48793577016788831</v>
      </c>
      <c r="L29" s="185">
        <f t="shared" si="24"/>
        <v>0.13310946266723669</v>
      </c>
      <c r="M29" s="185">
        <f t="shared" si="24"/>
        <v>-0.36081342290903345</v>
      </c>
      <c r="N29" s="186">
        <f t="shared" si="24"/>
        <v>-0.8170851389254753</v>
      </c>
      <c r="O29" s="185">
        <f t="shared" si="24"/>
        <v>-0.35354119642188042</v>
      </c>
      <c r="P29" s="185">
        <f t="shared" si="24"/>
        <v>7.5760090820060452E-2</v>
      </c>
      <c r="Q29" s="185">
        <f t="shared" si="24"/>
        <v>0.33973489408638108</v>
      </c>
      <c r="R29" s="185">
        <f t="shared" si="24"/>
        <v>0.33395172376759508</v>
      </c>
      <c r="S29" s="185">
        <f t="shared" si="24"/>
        <v>0.32864658934240693</v>
      </c>
      <c r="T29" s="185">
        <f t="shared" si="24"/>
        <v>8.9238653655500169E-2</v>
      </c>
      <c r="U29" s="185">
        <f t="shared" si="24"/>
        <v>-0.24164303533013931</v>
      </c>
      <c r="V29" s="185">
        <f t="shared" si="24"/>
        <v>-0.54456721862081281</v>
      </c>
      <c r="W29" s="185">
        <f t="shared" si="24"/>
        <v>-0.23558760453456087</v>
      </c>
      <c r="X29" s="185">
        <f t="shared" si="24"/>
        <v>5.0401443533403367E-2</v>
      </c>
      <c r="Y29" s="185">
        <f t="shared" si="24"/>
        <v>0.22488874569724496</v>
      </c>
      <c r="Z29" s="185">
        <f t="shared" si="24"/>
        <v>0.22306984351029047</v>
      </c>
      <c r="AA29" s="185">
        <f t="shared" si="24"/>
        <v>0.22137933874804708</v>
      </c>
      <c r="AB29" s="185">
        <f t="shared" si="24"/>
        <v>5.9791425660276662E-2</v>
      </c>
      <c r="AC29" s="185">
        <f t="shared" si="24"/>
        <v>-0.16189518419692409</v>
      </c>
      <c r="AD29" s="185">
        <f t="shared" si="24"/>
        <v>-0.36213367339873614</v>
      </c>
      <c r="AE29" s="185">
        <f t="shared" si="24"/>
        <v>-0.1569579235632402</v>
      </c>
      <c r="AF29" s="185">
        <f t="shared" si="24"/>
        <v>3.3583648128563515E-2</v>
      </c>
      <c r="AG29" s="185">
        <f t="shared" si="24"/>
        <v>0.14882283964761622</v>
      </c>
      <c r="AH29" s="185">
        <f t="shared" si="24"/>
        <v>0.14901986851624796</v>
      </c>
      <c r="AI29" s="185">
        <f t="shared" si="24"/>
        <v>0.14916121050797507</v>
      </c>
      <c r="AJ29" s="185">
        <f t="shared" si="24"/>
        <v>4.0019693429193398E-2</v>
      </c>
      <c r="AK29" s="185">
        <f t="shared" si="24"/>
        <v>-0.10852779947670904</v>
      </c>
      <c r="AL29" s="185">
        <f t="shared" si="24"/>
        <v>-0.24032025712840072</v>
      </c>
      <c r="AM29" s="185">
        <f t="shared" si="24"/>
        <v>-0.10453739842554512</v>
      </c>
      <c r="AN29" s="87">
        <f t="shared" si="6"/>
        <v>-4.2056101949402803E-3</v>
      </c>
      <c r="AO29" s="72"/>
      <c r="AP29" s="72"/>
    </row>
    <row r="30" spans="1:42" ht="15.75" x14ac:dyDescent="0.3">
      <c r="A30" s="72"/>
      <c r="B30" s="114">
        <v>18</v>
      </c>
      <c r="C30" s="108">
        <v>0.70833333333333337</v>
      </c>
      <c r="D30" s="168">
        <v>4.3750000000000001E-4</v>
      </c>
      <c r="E30" s="109">
        <f t="shared" si="2"/>
        <v>0.70833333333333337</v>
      </c>
      <c r="F30" s="108">
        <f t="shared" si="3"/>
        <v>0.4375</v>
      </c>
      <c r="G30" s="198">
        <f t="shared" si="4"/>
        <v>22774.028258332066</v>
      </c>
      <c r="H30" s="75" t="s">
        <v>51</v>
      </c>
      <c r="I30" s="112">
        <f t="shared" si="7"/>
        <v>-2.3303118693955105E-16</v>
      </c>
      <c r="J30" s="184">
        <f t="shared" ref="J30:AM30" si="25">(2.71818^($P$8*J$12)*($I$13*SIN($B$13*PI()*$E30)*(COS($G$13*J$12)-$P$8/(2*$G$13)*SIN($G$13*J$12))+$I$14*SIN($B$14*PI()*$E30)*(COS($G$14*J$12)-$P$8/(2*$G$14)*SIN($G$14*J$12))+$I$15*SIN($B$15*PI()*$E30)*(COS($G$15*J$12)-$P$8/(2*$G$15)*SIN($G$15*J$12))+$I$16*SIN($B$16*PI()*$E30)*(COS($G$16*J$12)-$P$8/(2*$G$16)*SIN($G$16*J$12))+$I$17*SIN($B$17*PI()*$E30)*(COS($G$17*J$12)-$P$8/(2*$G$17)*SIN($G$17*J$12))+$I$18*SIN($B$18*PI()*$E30)*(COS($G$18*J$12)-$P$8/(2*$G$18)*SIN($G$18*J$12))+$I$19*SIN($B$19*PI()*$E30)*(COS($G$19*J$12)-$P$8/(2*$G$19)*SIN($G$19*J$12))+$I$20*SIN($B$20*PI()*$E30)*(COS($G$20*J$12)-$P$8/(2*$G$20)*SIN($G$20*J$12))+$I$21*SIN($B$21*PI()*$E30)*(COS($G$21*J$12)-$P$8/(2*$G$21)*SIN($G$21*J$12))+$I$22*SIN($B$22*PI()*$E30)*(COS($G$22*J$12)-$P$8/(2*$G$22)*SIN($G39*J$12))+$I$23*SIN($B$23*PI()*$E30)*(COS($G$23*J$12)-$P$8/(2*$G$23)*SIN($G$23*J$12))+$I$24*SIN($B$24*PI()*$E30)*(COS($G$24*J$12)-$P$8/(2*$G$24)*SIN($G$24*J$12))+$I$25*SIN($B$25*PI()*$E30)*(COS($G$25*J$12)-$P$8/(2*$G$25)*SIN($G$25*J$12))+$I$26*SIN($B$26*PI()*$E30)*(COS($G$26*J$12)-$P$8/(2*$G$26)*SIN($G$26*J$12))+$I$27*SIN($B$27*PI()*$E30)*(COS($G$27*J$12)-$P$8/(2*$G$27)*SIN($G$27*J$12))+$I$28*SIN($B$28*PI()*$E30)*(COS($G$28*J$12)-$P$8/(2*$G$28)*SIN($G$28*J$12))+$I$29*SIN($B$29*PI()*$E30)*(COS($G$29*J$12)-$P$8/(2*$G$29)*SIN($G$29*J$12))+$I$30*SIN($B$30*PI()*$E30)*(COS($G$30*J$12)-$P$8/(2*$G$30)*SIN($G$30*J$12))+$I$31*SIN($B$31*PI()*$E30)*(COS($G$31*J$12)-$P$8/(2*$G$31)*SIN($G$31*J$12))+$I$32*SIN($B$32*PI()*$E30)*(COS($G$32*J$12)-$P$8/(2*$G$32)*SIN($G$32*J$12))+$I$33*SIN($B$33*PI()*$E30)*(COS($G$33*J$12)-$P$8/(2*$G$33)*SIN($G$33*J$12))+$I$34*SIN($B$34*PI()*$E30)*(COS($G$34*J$12)-$P$8/(2*$G$34)*SIN($G$34*J$12))+$I$35*SIN($B$35*PI()*$E30)*(COS($G$35*J$12)-$P$8/(2*$G$35)*SIN($G$35*J$12))+$I$36*SIN($B$36*PI()*$E30)*(COS($G$36*J$12)-$P$8/(2*$G$36)*SIN($G$36*J$12))))</f>
        <v>0.43750000000000022</v>
      </c>
      <c r="K30" s="185">
        <f t="shared" si="25"/>
        <v>0.42705461618085711</v>
      </c>
      <c r="L30" s="185">
        <f t="shared" si="25"/>
        <v>0.15916782662439397</v>
      </c>
      <c r="M30" s="185">
        <f t="shared" si="25"/>
        <v>-0.33548561890347184</v>
      </c>
      <c r="N30" s="186">
        <f t="shared" si="25"/>
        <v>-0.71521871682716431</v>
      </c>
      <c r="O30" s="185">
        <f t="shared" si="25"/>
        <v>-0.32745170242543786</v>
      </c>
      <c r="P30" s="185">
        <f t="shared" si="25"/>
        <v>0.10164406692353015</v>
      </c>
      <c r="Q30" s="185">
        <f t="shared" si="25"/>
        <v>0.29658618597587988</v>
      </c>
      <c r="R30" s="185">
        <f t="shared" si="25"/>
        <v>0.29220509472174927</v>
      </c>
      <c r="S30" s="185">
        <f t="shared" si="25"/>
        <v>0.28842951306563269</v>
      </c>
      <c r="T30" s="185">
        <f t="shared" si="25"/>
        <v>0.10510898742797417</v>
      </c>
      <c r="U30" s="185">
        <f t="shared" si="25"/>
        <v>-0.22598406789169409</v>
      </c>
      <c r="V30" s="185">
        <f t="shared" si="25"/>
        <v>-0.47811802993385999</v>
      </c>
      <c r="W30" s="185">
        <f t="shared" si="25"/>
        <v>-0.21708306413486195</v>
      </c>
      <c r="X30" s="185">
        <f t="shared" si="25"/>
        <v>6.8982613002763621E-2</v>
      </c>
      <c r="Y30" s="185">
        <f t="shared" si="25"/>
        <v>0.19587093798888441</v>
      </c>
      <c r="Z30" s="185">
        <f t="shared" si="25"/>
        <v>0.19518859145767603</v>
      </c>
      <c r="AA30" s="185">
        <f t="shared" si="25"/>
        <v>0.19480695272854287</v>
      </c>
      <c r="AB30" s="185">
        <f t="shared" si="25"/>
        <v>6.947926340891504E-2</v>
      </c>
      <c r="AC30" s="185">
        <f t="shared" si="25"/>
        <v>-0.15219929489365025</v>
      </c>
      <c r="AD30" s="185">
        <f t="shared" si="25"/>
        <v>-0.31982431053668336</v>
      </c>
      <c r="AE30" s="185">
        <f t="shared" si="25"/>
        <v>-0.14397892636455842</v>
      </c>
      <c r="AF30" s="185">
        <f t="shared" si="25"/>
        <v>4.6776432768083104E-2</v>
      </c>
      <c r="AG30" s="185">
        <f t="shared" si="25"/>
        <v>0.12939516181019078</v>
      </c>
      <c r="AH30" s="185">
        <f t="shared" si="25"/>
        <v>0.13039945782080103</v>
      </c>
      <c r="AI30" s="185">
        <f t="shared" si="25"/>
        <v>0.13156192609590728</v>
      </c>
      <c r="AJ30" s="185">
        <f t="shared" si="25"/>
        <v>4.5993429660740097E-2</v>
      </c>
      <c r="AK30" s="185">
        <f t="shared" si="25"/>
        <v>-0.1024696951330553</v>
      </c>
      <c r="AL30" s="185">
        <f t="shared" si="25"/>
        <v>-0.21404294447668876</v>
      </c>
      <c r="AM30" s="185">
        <f t="shared" si="25"/>
        <v>-9.5550886032783791E-2</v>
      </c>
      <c r="AN30" s="87">
        <f t="shared" si="6"/>
        <v>-2.3303118693955105E-16</v>
      </c>
      <c r="AO30" s="72"/>
      <c r="AP30" s="72"/>
    </row>
    <row r="31" spans="1:42" ht="15.75" x14ac:dyDescent="0.3">
      <c r="A31" s="72"/>
      <c r="B31" s="114">
        <v>19</v>
      </c>
      <c r="C31" s="108">
        <v>0.75</v>
      </c>
      <c r="D31" s="168">
        <v>3.7500000000000001E-4</v>
      </c>
      <c r="E31" s="109">
        <f t="shared" si="2"/>
        <v>0.75</v>
      </c>
      <c r="F31" s="108">
        <f t="shared" si="3"/>
        <v>0.375</v>
      </c>
      <c r="G31" s="198">
        <f t="shared" si="4"/>
        <v>24039.26767209922</v>
      </c>
      <c r="H31" s="75" t="s">
        <v>52</v>
      </c>
      <c r="I31" s="112">
        <f t="shared" si="7"/>
        <v>3.7727219254892722E-3</v>
      </c>
      <c r="J31" s="184">
        <f t="shared" ref="J31:AM31" si="26">(2.71818^($P$8*J$12)*($I$13*SIN($B$13*PI()*$E31)*(COS($G$13*J$12)-$P$8/(2*$G$13)*SIN($G$13*J$12))+$I$14*SIN($B$14*PI()*$E31)*(COS($G$14*J$12)-$P$8/(2*$G$14)*SIN($G$14*J$12))+$I$15*SIN($B$15*PI()*$E31)*(COS($G$15*J$12)-$P$8/(2*$G$15)*SIN($G$15*J$12))+$I$16*SIN($B$16*PI()*$E31)*(COS($G$16*J$12)-$P$8/(2*$G$16)*SIN($G$16*J$12))+$I$17*SIN($B$17*PI()*$E31)*(COS($G$17*J$12)-$P$8/(2*$G$17)*SIN($G$17*J$12))+$I$18*SIN($B$18*PI()*$E31)*(COS($G$18*J$12)-$P$8/(2*$G$18)*SIN($G$18*J$12))+$I$19*SIN($B$19*PI()*$E31)*(COS($G$19*J$12)-$P$8/(2*$G$19)*SIN($G$19*J$12))+$I$20*SIN($B$20*PI()*$E31)*(COS($G$20*J$12)-$P$8/(2*$G$20)*SIN($G$20*J$12))+$I$21*SIN($B$21*PI()*$E31)*(COS($G$21*J$12)-$P$8/(2*$G$21)*SIN($G$21*J$12))+$I$22*SIN($B$22*PI()*$E31)*(COS($G$22*J$12)-$P$8/(2*$G$22)*SIN($G40*J$12))+$I$23*SIN($B$23*PI()*$E31)*(COS($G$23*J$12)-$P$8/(2*$G$23)*SIN($G$23*J$12))+$I$24*SIN($B$24*PI()*$E31)*(COS($G$24*J$12)-$P$8/(2*$G$24)*SIN($G$24*J$12))+$I$25*SIN($B$25*PI()*$E31)*(COS($G$25*J$12)-$P$8/(2*$G$25)*SIN($G$25*J$12))+$I$26*SIN($B$26*PI()*$E31)*(COS($G$26*J$12)-$P$8/(2*$G$26)*SIN($G$26*J$12))+$I$27*SIN($B$27*PI()*$E31)*(COS($G$27*J$12)-$P$8/(2*$G$27)*SIN($G$27*J$12))+$I$28*SIN($B$28*PI()*$E31)*(COS($G$28*J$12)-$P$8/(2*$G$28)*SIN($G$28*J$12))+$I$29*SIN($B$29*PI()*$E31)*(COS($G$29*J$12)-$P$8/(2*$G$29)*SIN($G$29*J$12))+$I$30*SIN($B$30*PI()*$E31)*(COS($G$30*J$12)-$P$8/(2*$G$30)*SIN($G$30*J$12))+$I$31*SIN($B$31*PI()*$E31)*(COS($G$31*J$12)-$P$8/(2*$G$31)*SIN($G$31*J$12))+$I$32*SIN($B$32*PI()*$E31)*(COS($G$32*J$12)-$P$8/(2*$G$32)*SIN($G$32*J$12))+$I$33*SIN($B$33*PI()*$E31)*(COS($G$33*J$12)-$P$8/(2*$G$33)*SIN($G$33*J$12))+$I$34*SIN($B$34*PI()*$E31)*(COS($G$34*J$12)-$P$8/(2*$G$34)*SIN($G$34*J$12))+$I$35*SIN($B$35*PI()*$E31)*(COS($G$35*J$12)-$P$8/(2*$G$35)*SIN($G$35*J$12))+$I$36*SIN($B$36*PI()*$E31)*(COS($G$36*J$12)-$P$8/(2*$G$36)*SIN($G$36*J$12))))</f>
        <v>0.37500000000000094</v>
      </c>
      <c r="K31" s="185">
        <f t="shared" si="26"/>
        <v>0.36593725739279592</v>
      </c>
      <c r="L31" s="185">
        <f t="shared" si="26"/>
        <v>0.18580298984252905</v>
      </c>
      <c r="M31" s="185">
        <f t="shared" si="26"/>
        <v>-0.30934513548454928</v>
      </c>
      <c r="N31" s="186">
        <f t="shared" si="26"/>
        <v>-0.61298206968301616</v>
      </c>
      <c r="O31" s="185">
        <f t="shared" si="26"/>
        <v>-0.30278097119573921</v>
      </c>
      <c r="P31" s="185">
        <f t="shared" si="26"/>
        <v>0.12547181893754983</v>
      </c>
      <c r="Q31" s="185">
        <f t="shared" si="26"/>
        <v>0.25467202210281903</v>
      </c>
      <c r="R31" s="185">
        <f t="shared" si="26"/>
        <v>0.25045037419022448</v>
      </c>
      <c r="S31" s="185">
        <f t="shared" si="26"/>
        <v>0.24664994130076034</v>
      </c>
      <c r="T31" s="185">
        <f t="shared" si="26"/>
        <v>0.12376093175977639</v>
      </c>
      <c r="U31" s="185">
        <f t="shared" si="26"/>
        <v>-0.20773996435974829</v>
      </c>
      <c r="V31" s="185">
        <f t="shared" si="26"/>
        <v>-0.40946274421609702</v>
      </c>
      <c r="W31" s="185">
        <f t="shared" si="26"/>
        <v>-0.20124891491445557</v>
      </c>
      <c r="X31" s="185">
        <f t="shared" si="26"/>
        <v>8.4156095663517602E-2</v>
      </c>
      <c r="Y31" s="185">
        <f t="shared" si="26"/>
        <v>0.16847796324236253</v>
      </c>
      <c r="Z31" s="185">
        <f t="shared" si="26"/>
        <v>0.16728310698202628</v>
      </c>
      <c r="AA31" s="185">
        <f t="shared" si="26"/>
        <v>0.16626549678892125</v>
      </c>
      <c r="AB31" s="185">
        <f t="shared" si="26"/>
        <v>8.2367377386492593E-2</v>
      </c>
      <c r="AC31" s="185">
        <f t="shared" si="26"/>
        <v>-0.13956907184420059</v>
      </c>
      <c r="AD31" s="185">
        <f t="shared" si="26"/>
        <v>-0.27351942269882829</v>
      </c>
      <c r="AE31" s="185">
        <f t="shared" si="26"/>
        <v>-0.13372115103236465</v>
      </c>
      <c r="AF31" s="185">
        <f t="shared" si="26"/>
        <v>5.6510404264583022E-2</v>
      </c>
      <c r="AG31" s="185">
        <f t="shared" si="26"/>
        <v>0.11144138528596877</v>
      </c>
      <c r="AH31" s="185">
        <f t="shared" si="26"/>
        <v>0.11174409707180161</v>
      </c>
      <c r="AI31" s="185">
        <f t="shared" si="26"/>
        <v>0.11210030249829173</v>
      </c>
      <c r="AJ31" s="185">
        <f t="shared" si="26"/>
        <v>5.4749673271040786E-2</v>
      </c>
      <c r="AK31" s="185">
        <f t="shared" si="26"/>
        <v>-9.3832932349948481E-2</v>
      </c>
      <c r="AL31" s="185">
        <f t="shared" si="26"/>
        <v>-0.18272617474232339</v>
      </c>
      <c r="AM31" s="185">
        <f t="shared" si="26"/>
        <v>-8.880688745018428E-2</v>
      </c>
      <c r="AN31" s="87">
        <f t="shared" si="6"/>
        <v>3.7727219254892722E-3</v>
      </c>
      <c r="AO31" s="72"/>
      <c r="AP31" s="72"/>
    </row>
    <row r="32" spans="1:42" ht="15.75" x14ac:dyDescent="0.3">
      <c r="A32" s="72"/>
      <c r="B32" s="114">
        <v>20</v>
      </c>
      <c r="C32" s="108">
        <v>0.79166666666666663</v>
      </c>
      <c r="D32" s="168">
        <v>3.1250000000000001E-4</v>
      </c>
      <c r="E32" s="109">
        <f t="shared" si="2"/>
        <v>0.79166666666666663</v>
      </c>
      <c r="F32" s="108">
        <f t="shared" si="3"/>
        <v>0.3125</v>
      </c>
      <c r="G32" s="198">
        <f t="shared" si="4"/>
        <v>25304.506325886363</v>
      </c>
      <c r="H32" s="75" t="s">
        <v>53</v>
      </c>
      <c r="I32" s="112">
        <f t="shared" si="7"/>
        <v>3.625793868264227E-3</v>
      </c>
      <c r="J32" s="184">
        <f t="shared" ref="J32:AM32" si="27">(2.71818^($P$8*J$12)*($I$13*SIN($B$13*PI()*$E32)*(COS($G$13*J$12)-$P$8/(2*$G$13)*SIN($G$13*J$12))+$I$14*SIN($B$14*PI()*$E32)*(COS($G$14*J$12)-$P$8/(2*$G$14)*SIN($G$14*J$12))+$I$15*SIN($B$15*PI()*$E32)*(COS($G$15*J$12)-$P$8/(2*$G$15)*SIN($G$15*J$12))+$I$16*SIN($B$16*PI()*$E32)*(COS($G$16*J$12)-$P$8/(2*$G$16)*SIN($G$16*J$12))+$I$17*SIN($B$17*PI()*$E32)*(COS($G$17*J$12)-$P$8/(2*$G$17)*SIN($G$17*J$12))+$I$18*SIN($B$18*PI()*$E32)*(COS($G$18*J$12)-$P$8/(2*$G$18)*SIN($G$18*J$12))+$I$19*SIN($B$19*PI()*$E32)*(COS($G$19*J$12)-$P$8/(2*$G$19)*SIN($G$19*J$12))+$I$20*SIN($B$20*PI()*$E32)*(COS($G$20*J$12)-$P$8/(2*$G$20)*SIN($G$20*J$12))+$I$21*SIN($B$21*PI()*$E32)*(COS($G$21*J$12)-$P$8/(2*$G$21)*SIN($G$21*J$12))+$I$22*SIN($B$22*PI()*$E32)*(COS($G$22*J$12)-$P$8/(2*$G$22)*SIN($G41*J$12))+$I$23*SIN($B$23*PI()*$E32)*(COS($G$23*J$12)-$P$8/(2*$G$23)*SIN($G$23*J$12))+$I$24*SIN($B$24*PI()*$E32)*(COS($G$24*J$12)-$P$8/(2*$G$24)*SIN($G$24*J$12))+$I$25*SIN($B$25*PI()*$E32)*(COS($G$25*J$12)-$P$8/(2*$G$25)*SIN($G$25*J$12))+$I$26*SIN($B$26*PI()*$E32)*(COS($G$26*J$12)-$P$8/(2*$G$26)*SIN($G$26*J$12))+$I$27*SIN($B$27*PI()*$E32)*(COS($G$27*J$12)-$P$8/(2*$G$27)*SIN($G$27*J$12))+$I$28*SIN($B$28*PI()*$E32)*(COS($G$28*J$12)-$P$8/(2*$G$28)*SIN($G$28*J$12))+$I$29*SIN($B$29*PI()*$E32)*(COS($G$29*J$12)-$P$8/(2*$G$29)*SIN($G$29*J$12))+$I$30*SIN($B$30*PI()*$E32)*(COS($G$30*J$12)-$P$8/(2*$G$30)*SIN($G$30*J$12))+$I$31*SIN($B$31*PI()*$E32)*(COS($G$31*J$12)-$P$8/(2*$G$31)*SIN($G$31*J$12))+$I$32*SIN($B$32*PI()*$E32)*(COS($G$32*J$12)-$P$8/(2*$G$32)*SIN($G$32*J$12))+$I$33*SIN($B$33*PI()*$E32)*(COS($G$33*J$12)-$P$8/(2*$G$33)*SIN($G$33*J$12))+$I$34*SIN($B$34*PI()*$E32)*(COS($G$34*J$12)-$P$8/(2*$G$34)*SIN($G$34*J$12))+$I$35*SIN($B$35*PI()*$E32)*(COS($G$35*J$12)-$P$8/(2*$G$35)*SIN($G$35*J$12))+$I$36*SIN($B$36*PI()*$E32)*(COS($G$36*J$12)-$P$8/(2*$G$36)*SIN($G$36*J$12))))</f>
        <v>0.31249999999999967</v>
      </c>
      <c r="K32" s="185">
        <f t="shared" si="27"/>
        <v>0.30502257629397961</v>
      </c>
      <c r="L32" s="185">
        <f t="shared" si="27"/>
        <v>0.21073927488635461</v>
      </c>
      <c r="M32" s="185">
        <f t="shared" si="27"/>
        <v>-0.28497384122778818</v>
      </c>
      <c r="N32" s="186">
        <f t="shared" si="27"/>
        <v>-0.51083692509582224</v>
      </c>
      <c r="O32" s="185">
        <f t="shared" si="27"/>
        <v>-0.27569881930071805</v>
      </c>
      <c r="P32" s="185">
        <f t="shared" si="27"/>
        <v>0.15301200133425635</v>
      </c>
      <c r="Q32" s="185">
        <f t="shared" si="27"/>
        <v>0.21191253890121883</v>
      </c>
      <c r="R32" s="185">
        <f t="shared" si="27"/>
        <v>0.20871018283933374</v>
      </c>
      <c r="S32" s="185">
        <f t="shared" si="27"/>
        <v>0.20591983062564051</v>
      </c>
      <c r="T32" s="185">
        <f t="shared" si="27"/>
        <v>0.1378845071712908</v>
      </c>
      <c r="U32" s="185">
        <f t="shared" si="27"/>
        <v>-0.19313932262555877</v>
      </c>
      <c r="V32" s="185">
        <f t="shared" si="27"/>
        <v>-0.34134319984229072</v>
      </c>
      <c r="W32" s="185">
        <f t="shared" si="27"/>
        <v>-0.1817409627575402</v>
      </c>
      <c r="X32" s="185">
        <f t="shared" si="27"/>
        <v>0.1048712551112542</v>
      </c>
      <c r="Y32" s="185">
        <f t="shared" si="27"/>
        <v>0.13998920403193024</v>
      </c>
      <c r="Z32" s="185">
        <f t="shared" si="27"/>
        <v>0.13940797728027848</v>
      </c>
      <c r="AA32" s="185">
        <f t="shared" si="27"/>
        <v>0.13901734488338735</v>
      </c>
      <c r="AB32" s="185">
        <f t="shared" si="27"/>
        <v>9.0362046128795975E-2</v>
      </c>
      <c r="AC32" s="185">
        <f t="shared" si="27"/>
        <v>-0.1308516634104589</v>
      </c>
      <c r="AD32" s="185">
        <f t="shared" si="27"/>
        <v>-0.22815496464707954</v>
      </c>
      <c r="AE32" s="185">
        <f t="shared" si="27"/>
        <v>-0.11987105888322584</v>
      </c>
      <c r="AF32" s="185">
        <f t="shared" si="27"/>
        <v>7.1821857057082494E-2</v>
      </c>
      <c r="AG32" s="185">
        <f t="shared" si="27"/>
        <v>9.2494622503332874E-2</v>
      </c>
      <c r="AH32" s="185">
        <f t="shared" si="27"/>
        <v>9.3127993479635587E-2</v>
      </c>
      <c r="AI32" s="185">
        <f t="shared" si="27"/>
        <v>9.3845748114917277E-2</v>
      </c>
      <c r="AJ32" s="185">
        <f t="shared" si="27"/>
        <v>5.9343504752717512E-2</v>
      </c>
      <c r="AK32" s="185">
        <f t="shared" si="27"/>
        <v>-8.8594434797348715E-2</v>
      </c>
      <c r="AL32" s="185">
        <f t="shared" si="27"/>
        <v>-0.15253838686547122</v>
      </c>
      <c r="AM32" s="185">
        <f t="shared" si="27"/>
        <v>-7.9126588914718521E-2</v>
      </c>
      <c r="AN32" s="87">
        <f t="shared" si="6"/>
        <v>3.625793868264227E-3</v>
      </c>
      <c r="AO32" s="72"/>
      <c r="AP32" s="72"/>
    </row>
    <row r="33" spans="1:42" ht="15.75" x14ac:dyDescent="0.3">
      <c r="A33" s="72"/>
      <c r="B33" s="114">
        <v>21</v>
      </c>
      <c r="C33" s="108">
        <v>0.83333333333333337</v>
      </c>
      <c r="D33" s="168">
        <v>2.5000000000000001E-4</v>
      </c>
      <c r="E33" s="109">
        <f t="shared" si="2"/>
        <v>0.83333333333333337</v>
      </c>
      <c r="F33" s="108">
        <f t="shared" si="3"/>
        <v>0.25</v>
      </c>
      <c r="G33" s="198">
        <f t="shared" si="4"/>
        <v>26569.744328263158</v>
      </c>
      <c r="H33" s="75" t="s">
        <v>54</v>
      </c>
      <c r="I33" s="112">
        <f t="shared" si="7"/>
        <v>1.1738295520776393E-16</v>
      </c>
      <c r="J33" s="184">
        <f t="shared" ref="J33:AM33" si="28">(2.71818^($P$8*J$12)*($I$13*SIN($B$13*PI()*$E33)*(COS($G$13*J$12)-$P$8/(2*$G$13)*SIN($G$13*J$12))+$I$14*SIN($B$14*PI()*$E33)*(COS($G$14*J$12)-$P$8/(2*$G$14)*SIN($G$14*J$12))+$I$15*SIN($B$15*PI()*$E33)*(COS($G$15*J$12)-$P$8/(2*$G$15)*SIN($G$15*J$12))+$I$16*SIN($B$16*PI()*$E33)*(COS($G$16*J$12)-$P$8/(2*$G$16)*SIN($G$16*J$12))+$I$17*SIN($B$17*PI()*$E33)*(COS($G$17*J$12)-$P$8/(2*$G$17)*SIN($G$17*J$12))+$I$18*SIN($B$18*PI()*$E33)*(COS($G$18*J$12)-$P$8/(2*$G$18)*SIN($G$18*J$12))+$I$19*SIN($B$19*PI()*$E33)*(COS($G$19*J$12)-$P$8/(2*$G$19)*SIN($G$19*J$12))+$I$20*SIN($B$20*PI()*$E33)*(COS($G$20*J$12)-$P$8/(2*$G$20)*SIN($G$20*J$12))+$I$21*SIN($B$21*PI()*$E33)*(COS($G$21*J$12)-$P$8/(2*$G$21)*SIN($G$21*J$12))+$I$22*SIN($B$22*PI()*$E33)*(COS($G$22*J$12)-$P$8/(2*$G$22)*SIN($G42*J$12))+$I$23*SIN($B$23*PI()*$E33)*(COS($G$23*J$12)-$P$8/(2*$G$23)*SIN($G$23*J$12))+$I$24*SIN($B$24*PI()*$E33)*(COS($G$24*J$12)-$P$8/(2*$G$24)*SIN($G$24*J$12))+$I$25*SIN($B$25*PI()*$E33)*(COS($G$25*J$12)-$P$8/(2*$G$25)*SIN($G$25*J$12))+$I$26*SIN($B$26*PI()*$E33)*(COS($G$26*J$12)-$P$8/(2*$G$26)*SIN($G$26*J$12))+$I$27*SIN($B$27*PI()*$E33)*(COS($G$27*J$12)-$P$8/(2*$G$27)*SIN($G$27*J$12))+$I$28*SIN($B$28*PI()*$E33)*(COS($G$28*J$12)-$P$8/(2*$G$28)*SIN($G$28*J$12))+$I$29*SIN($B$29*PI()*$E33)*(COS($G$29*J$12)-$P$8/(2*$G$29)*SIN($G$29*J$12))+$I$30*SIN($B$30*PI()*$E33)*(COS($G$30*J$12)-$P$8/(2*$G$30)*SIN($G$30*J$12))+$I$31*SIN($B$31*PI()*$E33)*(COS($G$31*J$12)-$P$8/(2*$G$31)*SIN($G$31*J$12))+$I$32*SIN($B$32*PI()*$E33)*(COS($G$32*J$12)-$P$8/(2*$G$32)*SIN($G$32*J$12))+$I$33*SIN($B$33*PI()*$E33)*(COS($G$33*J$12)-$P$8/(2*$G$33)*SIN($G$33*J$12))+$I$34*SIN($B$34*PI()*$E33)*(COS($G$34*J$12)-$P$8/(2*$G$34)*SIN($G$34*J$12))+$I$35*SIN($B$35*PI()*$E33)*(COS($G$35*J$12)-$P$8/(2*$G$35)*SIN($G$35*J$12))+$I$36*SIN($B$36*PI()*$E33)*(COS($G$36*J$12)-$P$8/(2*$G$36)*SIN($G$36*J$12))))</f>
        <v>0.24999999999999931</v>
      </c>
      <c r="K33" s="185">
        <f t="shared" si="28"/>
        <v>0.24400779720457799</v>
      </c>
      <c r="L33" s="185">
        <f t="shared" si="28"/>
        <v>0.23758948069004163</v>
      </c>
      <c r="M33" s="185">
        <f t="shared" si="28"/>
        <v>-0.25940938348916653</v>
      </c>
      <c r="N33" s="186">
        <f t="shared" si="28"/>
        <v>-0.40865399426819632</v>
      </c>
      <c r="O33" s="185">
        <f t="shared" si="28"/>
        <v>-0.25058448338741418</v>
      </c>
      <c r="P33" s="185">
        <f t="shared" si="28"/>
        <v>0.17473901570174602</v>
      </c>
      <c r="Q33" s="185">
        <f t="shared" si="28"/>
        <v>0.16971029350556438</v>
      </c>
      <c r="R33" s="185">
        <f t="shared" si="28"/>
        <v>0.1669662227408921</v>
      </c>
      <c r="S33" s="185">
        <f t="shared" si="28"/>
        <v>0.16450168887592498</v>
      </c>
      <c r="T33" s="185">
        <f t="shared" si="28"/>
        <v>0.15868860695531245</v>
      </c>
      <c r="U33" s="185">
        <f t="shared" si="28"/>
        <v>-0.17499823231066508</v>
      </c>
      <c r="V33" s="185">
        <f t="shared" si="28"/>
        <v>-0.27299852718773621</v>
      </c>
      <c r="W33" s="185">
        <f t="shared" si="28"/>
        <v>-0.16579054415437594</v>
      </c>
      <c r="X33" s="185">
        <f t="shared" si="28"/>
        <v>0.11564988004568452</v>
      </c>
      <c r="Y33" s="185">
        <f t="shared" si="28"/>
        <v>0.11224521446191531</v>
      </c>
      <c r="Z33" s="185">
        <f t="shared" si="28"/>
        <v>0.11152032521936697</v>
      </c>
      <c r="AA33" s="185">
        <f t="shared" si="28"/>
        <v>0.1109115389926844</v>
      </c>
      <c r="AB33" s="185">
        <f t="shared" si="28"/>
        <v>0.10551115229544858</v>
      </c>
      <c r="AC33" s="185">
        <f t="shared" si="28"/>
        <v>-0.1181113641232554</v>
      </c>
      <c r="AD33" s="185">
        <f t="shared" si="28"/>
        <v>-0.1823961822493807</v>
      </c>
      <c r="AE33" s="185">
        <f t="shared" si="28"/>
        <v>-0.10960265958015152</v>
      </c>
      <c r="AF33" s="185">
        <f t="shared" si="28"/>
        <v>7.6187820862465339E-2</v>
      </c>
      <c r="AG33" s="185">
        <f t="shared" si="28"/>
        <v>7.4231656611433799E-2</v>
      </c>
      <c r="AH33" s="185">
        <f t="shared" si="28"/>
        <v>7.4493408003704908E-2</v>
      </c>
      <c r="AI33" s="185">
        <f t="shared" si="28"/>
        <v>7.4790961319091909E-2</v>
      </c>
      <c r="AJ33" s="185">
        <f t="shared" si="28"/>
        <v>6.9846945115211015E-2</v>
      </c>
      <c r="AK33" s="185">
        <f t="shared" si="28"/>
        <v>-7.979086074495427E-2</v>
      </c>
      <c r="AL33" s="185">
        <f t="shared" si="28"/>
        <v>-0.12188088023653718</v>
      </c>
      <c r="AM33" s="185">
        <f t="shared" si="28"/>
        <v>-7.2377720308284918E-2</v>
      </c>
      <c r="AN33" s="87">
        <f t="shared" si="6"/>
        <v>1.1738295520776393E-16</v>
      </c>
      <c r="AO33" s="72"/>
      <c r="AP33" s="72"/>
    </row>
    <row r="34" spans="1:42" ht="15.75" x14ac:dyDescent="0.3">
      <c r="A34" s="72"/>
      <c r="B34" s="114">
        <v>22</v>
      </c>
      <c r="C34" s="108">
        <v>0.875</v>
      </c>
      <c r="D34" s="168">
        <v>1.875E-4</v>
      </c>
      <c r="E34" s="109">
        <f t="shared" si="2"/>
        <v>0.875</v>
      </c>
      <c r="F34" s="108">
        <f t="shared" si="3"/>
        <v>0.1875</v>
      </c>
      <c r="G34" s="198">
        <f t="shared" si="4"/>
        <v>27834.981768059097</v>
      </c>
      <c r="H34" s="75" t="s">
        <v>55</v>
      </c>
      <c r="I34" s="112">
        <f t="shared" si="7"/>
        <v>-3.4415456456148444E-3</v>
      </c>
      <c r="J34" s="184">
        <f t="shared" ref="J34:AM34" si="29">(2.71818^($P$8*J$12)*($I$13*SIN($B$13*PI()*$E34)*(COS($G$13*J$12)-$P$8/(2*$G$13)*SIN($G$13*J$12))+$I$14*SIN($B$14*PI()*$E34)*(COS($G$14*J$12)-$P$8/(2*$G$14)*SIN($G$14*J$12))+$I$15*SIN($B$15*PI()*$E34)*(COS($G$15*J$12)-$P$8/(2*$G$15)*SIN($G$15*J$12))+$I$16*SIN($B$16*PI()*$E34)*(COS($G$16*J$12)-$P$8/(2*$G$16)*SIN($G$16*J$12))+$I$17*SIN($B$17*PI()*$E34)*(COS($G$17*J$12)-$P$8/(2*$G$17)*SIN($G$17*J$12))+$I$18*SIN($B$18*PI()*$E34)*(COS($G$18*J$12)-$P$8/(2*$G$18)*SIN($G$18*J$12))+$I$19*SIN($B$19*PI()*$E34)*(COS($G$19*J$12)-$P$8/(2*$G$19)*SIN($G$19*J$12))+$I$20*SIN($B$20*PI()*$E34)*(COS($G$20*J$12)-$P$8/(2*$G$20)*SIN($G$20*J$12))+$I$21*SIN($B$21*PI()*$E34)*(COS($G$21*J$12)-$P$8/(2*$G$21)*SIN($G$21*J$12))+$I$22*SIN($B$22*PI()*$E34)*(COS($G$22*J$12)-$P$8/(2*$G$22)*SIN($G43*J$12))+$I$23*SIN($B$23*PI()*$E34)*(COS($G$23*J$12)-$P$8/(2*$G$23)*SIN($G$23*J$12))+$I$24*SIN($B$24*PI()*$E34)*(COS($G$24*J$12)-$P$8/(2*$G$24)*SIN($G$24*J$12))+$I$25*SIN($B$25*PI()*$E34)*(COS($G$25*J$12)-$P$8/(2*$G$25)*SIN($G$25*J$12))+$I$26*SIN($B$26*PI()*$E34)*(COS($G$26*J$12)-$P$8/(2*$G$26)*SIN($G$26*J$12))+$I$27*SIN($B$27*PI()*$E34)*(COS($G$27*J$12)-$P$8/(2*$G$27)*SIN($G$27*J$12))+$I$28*SIN($B$28*PI()*$E34)*(COS($G$28*J$12)-$P$8/(2*$G$28)*SIN($G$28*J$12))+$I$29*SIN($B$29*PI()*$E34)*(COS($G$29*J$12)-$P$8/(2*$G$29)*SIN($G$29*J$12))+$I$30*SIN($B$30*PI()*$E34)*(COS($G$30*J$12)-$P$8/(2*$G$30)*SIN($G$30*J$12))+$I$31*SIN($B$31*PI()*$E34)*(COS($G$31*J$12)-$P$8/(2*$G$31)*SIN($G$31*J$12))+$I$32*SIN($B$32*PI()*$E34)*(COS($G$32*J$12)-$P$8/(2*$G$32)*SIN($G$32*J$12))+$I$33*SIN($B$33*PI()*$E34)*(COS($G$33*J$12)-$P$8/(2*$G$33)*SIN($G$33*J$12))+$I$34*SIN($B$34*PI()*$E34)*(COS($G$34*J$12)-$P$8/(2*$G$34)*SIN($G$34*J$12))+$I$35*SIN($B$35*PI()*$E34)*(COS($G$35*J$12)-$P$8/(2*$G$35)*SIN($G$35*J$12))+$I$36*SIN($B$36*PI()*$E34)*(COS($G$36*J$12)-$P$8/(2*$G$36)*SIN($G$36*J$12))))</f>
        <v>0.18750000000000083</v>
      </c>
      <c r="K34" s="185">
        <f t="shared" si="29"/>
        <v>0.18303419038504046</v>
      </c>
      <c r="L34" s="185">
        <f t="shared" si="29"/>
        <v>0.17925596225864746</v>
      </c>
      <c r="M34" s="185">
        <f t="shared" si="29"/>
        <v>-0.23632909492495824</v>
      </c>
      <c r="N34" s="186">
        <f t="shared" si="29"/>
        <v>-0.30649530445791268</v>
      </c>
      <c r="O34" s="185">
        <f t="shared" si="29"/>
        <v>-0.22201245627926963</v>
      </c>
      <c r="P34" s="185">
        <f t="shared" si="29"/>
        <v>0.12874732930560734</v>
      </c>
      <c r="Q34" s="185">
        <f t="shared" si="29"/>
        <v>0.12714372403545743</v>
      </c>
      <c r="R34" s="185">
        <f t="shared" si="29"/>
        <v>0.12522527913660847</v>
      </c>
      <c r="S34" s="185">
        <f t="shared" si="29"/>
        <v>0.12354365024863494</v>
      </c>
      <c r="T34" s="185">
        <f t="shared" si="29"/>
        <v>0.12303624889970952</v>
      </c>
      <c r="U34" s="185">
        <f t="shared" si="29"/>
        <v>-0.1624708831674285</v>
      </c>
      <c r="V34" s="185">
        <f t="shared" si="29"/>
        <v>-0.2047820888727572</v>
      </c>
      <c r="W34" s="185">
        <f t="shared" si="29"/>
        <v>-0.14445110409025327</v>
      </c>
      <c r="X34" s="185">
        <f t="shared" si="29"/>
        <v>8.3649492232966652E-2</v>
      </c>
      <c r="Y34" s="185">
        <f t="shared" si="29"/>
        <v>8.3999357570207475E-2</v>
      </c>
      <c r="Z34" s="185">
        <f t="shared" si="29"/>
        <v>8.3642857829266934E-2</v>
      </c>
      <c r="AA34" s="185">
        <f t="shared" si="29"/>
        <v>8.3389507167137722E-2</v>
      </c>
      <c r="AB34" s="185">
        <f t="shared" si="29"/>
        <v>8.444534788983267E-2</v>
      </c>
      <c r="AC34" s="185">
        <f t="shared" si="29"/>
        <v>-0.11160970841302109</v>
      </c>
      <c r="AD34" s="185">
        <f t="shared" si="29"/>
        <v>-0.13685654002632752</v>
      </c>
      <c r="AE34" s="185">
        <f t="shared" si="29"/>
        <v>-9.409636896866326E-2</v>
      </c>
      <c r="AF34" s="185">
        <f t="shared" si="29"/>
        <v>5.443375105089971E-2</v>
      </c>
      <c r="AG34" s="185">
        <f t="shared" si="29"/>
        <v>5.5503947527085186E-2</v>
      </c>
      <c r="AH34" s="185">
        <f t="shared" si="29"/>
        <v>5.5874057935122547E-2</v>
      </c>
      <c r="AI34" s="185">
        <f t="shared" si="29"/>
        <v>5.6283622917169394E-2</v>
      </c>
      <c r="AJ34" s="185">
        <f t="shared" si="29"/>
        <v>5.7916250878387067E-2</v>
      </c>
      <c r="AK34" s="185">
        <f t="shared" si="29"/>
        <v>-7.6559658663522448E-2</v>
      </c>
      <c r="AL34" s="185">
        <f t="shared" si="29"/>
        <v>-9.148166481368103E-2</v>
      </c>
      <c r="AM34" s="185">
        <f t="shared" si="29"/>
        <v>-6.1393593614454685E-2</v>
      </c>
      <c r="AN34" s="87">
        <f t="shared" si="6"/>
        <v>-3.4415456456148444E-3</v>
      </c>
      <c r="AO34" s="72"/>
      <c r="AP34" s="72"/>
    </row>
    <row r="35" spans="1:42" ht="15.75" x14ac:dyDescent="0.3">
      <c r="A35" s="72"/>
      <c r="B35" s="114">
        <v>23</v>
      </c>
      <c r="C35" s="108">
        <v>0.91666666666666663</v>
      </c>
      <c r="D35" s="168">
        <v>1.25E-4</v>
      </c>
      <c r="E35" s="109">
        <f t="shared" si="2"/>
        <v>0.91666666666666663</v>
      </c>
      <c r="F35" s="108">
        <f t="shared" si="3"/>
        <v>0.125</v>
      </c>
      <c r="G35" s="198">
        <f t="shared" si="4"/>
        <v>29100.218718654905</v>
      </c>
      <c r="H35" s="75" t="s">
        <v>56</v>
      </c>
      <c r="I35" s="112">
        <f t="shared" si="7"/>
        <v>-3.397444538032235E-3</v>
      </c>
      <c r="J35" s="184">
        <f t="shared" ref="J35:AM35" si="30">(2.71818^($P$8*J$12)*($I$13*SIN($B$13*PI()*$E35)*(COS($G$13*J$12)-$P$8/(2*$G$13)*SIN($G$13*J$12))+$I$14*SIN($B$14*PI()*$E35)*(COS($G$14*J$12)-$P$8/(2*$G$14)*SIN($G$14*J$12))+$I$15*SIN($B$15*PI()*$E35)*(COS($G$15*J$12)-$P$8/(2*$G$15)*SIN($G$15*J$12))+$I$16*SIN($B$16*PI()*$E35)*(COS($G$16*J$12)-$P$8/(2*$G$16)*SIN($G$16*J$12))+$I$17*SIN($B$17*PI()*$E35)*(COS($G$17*J$12)-$P$8/(2*$G$17)*SIN($G$17*J$12))+$I$18*SIN($B$18*PI()*$E35)*(COS($G$18*J$12)-$P$8/(2*$G$18)*SIN($G$18*J$12))+$I$19*SIN($B$19*PI()*$E35)*(COS($G$19*J$12)-$P$8/(2*$G$19)*SIN($G$19*J$12))+$I$20*SIN($B$20*PI()*$E35)*(COS($G$20*J$12)-$P$8/(2*$G$20)*SIN($G$20*J$12))+$I$21*SIN($B$21*PI()*$E35)*(COS($G$21*J$12)-$P$8/(2*$G$21)*SIN($G$21*J$12))+$I$22*SIN($B$22*PI()*$E35)*(COS($G$22*J$12)-$P$8/(2*$G$22)*SIN($G44*J$12))+$I$23*SIN($B$23*PI()*$E35)*(COS($G$23*J$12)-$P$8/(2*$G$23)*SIN($G$23*J$12))+$I$24*SIN($B$24*PI()*$E35)*(COS($G$24*J$12)-$P$8/(2*$G$24)*SIN($G$24*J$12))+$I$25*SIN($B$25*PI()*$E35)*(COS($G$25*J$12)-$P$8/(2*$G$25)*SIN($G$25*J$12))+$I$26*SIN($B$26*PI()*$E35)*(COS($G$26*J$12)-$P$8/(2*$G$26)*SIN($G$26*J$12))+$I$27*SIN($B$27*PI()*$E35)*(COS($G$27*J$12)-$P$8/(2*$G$27)*SIN($G$27*J$12))+$I$28*SIN($B$28*PI()*$E35)*(COS($G$28*J$12)-$P$8/(2*$G$28)*SIN($G$28*J$12))+$I$29*SIN($B$29*PI()*$E35)*(COS($G$29*J$12)-$P$8/(2*$G$29)*SIN($G$29*J$12))+$I$30*SIN($B$30*PI()*$E35)*(COS($G$30*J$12)-$P$8/(2*$G$30)*SIN($G$30*J$12))+$I$31*SIN($B$31*PI()*$E35)*(COS($G$31*J$12)-$P$8/(2*$G$31)*SIN($G$31*J$12))+$I$32*SIN($B$32*PI()*$E35)*(COS($G$32*J$12)-$P$8/(2*$G$32)*SIN($G$32*J$12))+$I$33*SIN($B$33*PI()*$E35)*(COS($G$33*J$12)-$P$8/(2*$G$33)*SIN($G$33*J$12))+$I$34*SIN($B$34*PI()*$E35)*(COS($G$34*J$12)-$P$8/(2*$G$34)*SIN($G$34*J$12))+$I$35*SIN($B$35*PI()*$E35)*(COS($G$35*J$12)-$P$8/(2*$G$35)*SIN($G$35*J$12))+$I$36*SIN($B$36*PI()*$E35)*(COS($G$36*J$12)-$P$8/(2*$G$36)*SIN($G$36*J$12))))</f>
        <v>0.12500000000000019</v>
      </c>
      <c r="K35" s="185">
        <f t="shared" si="30"/>
        <v>0.12197936828996861</v>
      </c>
      <c r="L35" s="185">
        <f t="shared" si="30"/>
        <v>0.11914573998668115</v>
      </c>
      <c r="M35" s="185">
        <f t="shared" si="30"/>
        <v>-0.2098661902202823</v>
      </c>
      <c r="N35" s="186">
        <f t="shared" si="30"/>
        <v>-0.2043276191671507</v>
      </c>
      <c r="O35" s="185">
        <f t="shared" si="30"/>
        <v>-0.1983105426996668</v>
      </c>
      <c r="P35" s="185">
        <f t="shared" si="30"/>
        <v>8.6654832310811655E-2</v>
      </c>
      <c r="Q35" s="185">
        <f t="shared" si="30"/>
        <v>8.4865599909454151E-2</v>
      </c>
      <c r="R35" s="185">
        <f t="shared" si="30"/>
        <v>8.3479410931583814E-2</v>
      </c>
      <c r="S35" s="185">
        <f t="shared" si="30"/>
        <v>8.2241324336533833E-2</v>
      </c>
      <c r="T35" s="185">
        <f t="shared" si="30"/>
        <v>8.0749269501459706E-2</v>
      </c>
      <c r="U35" s="185">
        <f t="shared" si="30"/>
        <v>-0.14047179262562173</v>
      </c>
      <c r="V35" s="185">
        <f t="shared" si="30"/>
        <v>-0.13650293990799678</v>
      </c>
      <c r="W35" s="185">
        <f t="shared" si="30"/>
        <v>-0.13100892734276923</v>
      </c>
      <c r="X35" s="185">
        <f t="shared" si="30"/>
        <v>5.6921018853833702E-2</v>
      </c>
      <c r="Y35" s="185">
        <f t="shared" si="30"/>
        <v>5.6123401898654862E-2</v>
      </c>
      <c r="Z35" s="185">
        <f t="shared" si="30"/>
        <v>5.5754995446284733E-2</v>
      </c>
      <c r="AA35" s="185">
        <f t="shared" si="30"/>
        <v>5.5453774303351071E-2</v>
      </c>
      <c r="AB35" s="185">
        <f t="shared" si="30"/>
        <v>5.4730443756376972E-2</v>
      </c>
      <c r="AC35" s="185">
        <f t="shared" si="30"/>
        <v>-9.3615216031400023E-2</v>
      </c>
      <c r="AD35" s="185">
        <f t="shared" si="30"/>
        <v>-9.1204410874652864E-2</v>
      </c>
      <c r="AE35" s="185">
        <f t="shared" si="30"/>
        <v>-8.6115480651364845E-2</v>
      </c>
      <c r="AF35" s="185">
        <f t="shared" si="30"/>
        <v>3.7343460619013516E-2</v>
      </c>
      <c r="AG35" s="185">
        <f t="shared" si="30"/>
        <v>3.7112719557907417E-2</v>
      </c>
      <c r="AH35" s="185">
        <f t="shared" si="30"/>
        <v>3.7241305137189123E-2</v>
      </c>
      <c r="AI35" s="185">
        <f t="shared" si="30"/>
        <v>3.7396544893982406E-2</v>
      </c>
      <c r="AJ35" s="185">
        <f t="shared" si="30"/>
        <v>3.7116295724296124E-2</v>
      </c>
      <c r="AK35" s="185">
        <f t="shared" si="30"/>
        <v>-6.2149389261872419E-2</v>
      </c>
      <c r="AL35" s="185">
        <f t="shared" si="30"/>
        <v>-6.0947737276237292E-2</v>
      </c>
      <c r="AM35" s="185">
        <f t="shared" si="30"/>
        <v>-5.6319973159015428E-2</v>
      </c>
      <c r="AN35" s="87">
        <f t="shared" si="6"/>
        <v>-3.397444538032235E-3</v>
      </c>
      <c r="AO35" s="72"/>
      <c r="AP35" s="72"/>
    </row>
    <row r="36" spans="1:42" ht="15.75" x14ac:dyDescent="0.3">
      <c r="A36" s="72"/>
      <c r="B36" s="114">
        <v>24</v>
      </c>
      <c r="C36" s="108">
        <v>0.95833333333333337</v>
      </c>
      <c r="D36" s="168">
        <v>6.2500000000000001E-5</v>
      </c>
      <c r="E36" s="109">
        <f t="shared" si="2"/>
        <v>0.95833333333333337</v>
      </c>
      <c r="F36" s="108">
        <f t="shared" si="3"/>
        <v>6.25E-2</v>
      </c>
      <c r="G36" s="111">
        <f t="shared" si="4"/>
        <v>30365.455241201067</v>
      </c>
      <c r="H36" s="75" t="s">
        <v>57</v>
      </c>
      <c r="I36" s="112">
        <f t="shared" si="7"/>
        <v>4.6259292692714849E-16</v>
      </c>
      <c r="J36" s="184">
        <f t="shared" ref="J36:AM36" si="31">(2.71818^($P$8*J$12)*($I$13*SIN($B$13*PI()*$E36)*(COS($G$13*J$12)-$P$8/(2*$G$13)*SIN($G$13*J$12))+$I$14*SIN($B$14*PI()*$E36)*(COS($G$14*J$12)-$P$8/(2*$G$14)*SIN($G$14*J$12))+$I$15*SIN($B$15*PI()*$E36)*(COS($G$15*J$12)-$P$8/(2*$G$15)*SIN($G$15*J$12))+$I$16*SIN($B$16*PI()*$E36)*(COS($G$16*J$12)-$P$8/(2*$G$16)*SIN($G$16*J$12))+$I$17*SIN($B$17*PI()*$E36)*(COS($G$17*J$12)-$P$8/(2*$G$17)*SIN($G$17*J$12))+$I$18*SIN($B$18*PI()*$E36)*(COS($G$18*J$12)-$P$8/(2*$G$18)*SIN($G$18*J$12))+$I$19*SIN($B$19*PI()*$E36)*(COS($G$19*J$12)-$P$8/(2*$G$19)*SIN($G$19*J$12))+$I$20*SIN($B$20*PI()*$E36)*(COS($G$20*J$12)-$P$8/(2*$G$20)*SIN($G$20*J$12))+$I$21*SIN($B$21*PI()*$E36)*(COS($G$21*J$12)-$P$8/(2*$G$21)*SIN($G$21*J$12))+$I$22*SIN($B$22*PI()*$E36)*(COS($G$22*J$12)-$P$8/(2*$G$22)*SIN($G45*J$12))+$I$23*SIN($B$23*PI()*$E36)*(COS($G$23*J$12)-$P$8/(2*$G$23)*SIN($G$23*J$12))+$I$24*SIN($B$24*PI()*$E36)*(COS($G$24*J$12)-$P$8/(2*$G$24)*SIN($G$24*J$12))+$I$25*SIN($B$25*PI()*$E36)*(COS($G$25*J$12)-$P$8/(2*$G$25)*SIN($G$25*J$12))+$I$26*SIN($B$26*PI()*$E36)*(COS($G$26*J$12)-$P$8/(2*$G$26)*SIN($G$26*J$12))+$I$27*SIN($B$27*PI()*$E36)*(COS($G$27*J$12)-$P$8/(2*$G$27)*SIN($G$27*J$12))+$I$28*SIN($B$28*PI()*$E36)*(COS($G$28*J$12)-$P$8/(2*$G$28)*SIN($G$28*J$12))+$I$29*SIN($B$29*PI()*$E36)*(COS($G$29*J$12)-$P$8/(2*$G$29)*SIN($G$29*J$12))+$I$30*SIN($B$30*PI()*$E36)*(COS($G$30*J$12)-$P$8/(2*$G$30)*SIN($G$30*J$12))+$I$31*SIN($B$31*PI()*$E36)*(COS($G$31*J$12)-$P$8/(2*$G$31)*SIN($G$31*J$12))+$I$32*SIN($B$32*PI()*$E36)*(COS($G$32*J$12)-$P$8/(2*$G$32)*SIN($G$32*J$12))+$I$33*SIN($B$33*PI()*$E36)*(COS($G$33*J$12)-$P$8/(2*$G$33)*SIN($G$33*J$12))+$I$34*SIN($B$34*PI()*$E36)*(COS($G$34*J$12)-$P$8/(2*$G$34)*SIN($G$34*J$12))+$I$35*SIN($B$35*PI()*$E36)*(COS($G$35*J$12)-$P$8/(2*$G$35)*SIN($G$35*J$12))+$I$36*SIN($B$36*PI()*$E36)*(COS($G$36*J$12)-$P$8/(2*$G$36)*SIN($G$36*J$12))))</f>
        <v>6.2499999999998848E-2</v>
      </c>
      <c r="K36" s="185">
        <f t="shared" si="31"/>
        <v>6.0977551360140873E-2</v>
      </c>
      <c r="L36" s="185">
        <f t="shared" si="31"/>
        <v>5.9705893618416502E-2</v>
      </c>
      <c r="M36" s="185">
        <f t="shared" si="31"/>
        <v>-0.10399497038705016</v>
      </c>
      <c r="N36" s="186">
        <f t="shared" si="31"/>
        <v>-0.10216620303304405</v>
      </c>
      <c r="O36" s="185">
        <f t="shared" si="31"/>
        <v>-0.10076047285118375</v>
      </c>
      <c r="P36" s="185">
        <f t="shared" si="31"/>
        <v>4.3020540337085342E-2</v>
      </c>
      <c r="Q36" s="185">
        <f t="shared" si="31"/>
        <v>4.2407431466033214E-2</v>
      </c>
      <c r="R36" s="185">
        <f t="shared" si="31"/>
        <v>4.1738263593894182E-2</v>
      </c>
      <c r="S36" s="185">
        <f t="shared" si="31"/>
        <v>4.1155965338872426E-2</v>
      </c>
      <c r="T36" s="185">
        <f t="shared" si="31"/>
        <v>4.0839349030767004E-2</v>
      </c>
      <c r="U36" s="185">
        <f t="shared" si="31"/>
        <v>-6.8278498081549552E-2</v>
      </c>
      <c r="V36" s="185">
        <f t="shared" si="31"/>
        <v>-6.8261900654828914E-2</v>
      </c>
      <c r="W36" s="185">
        <f t="shared" si="31"/>
        <v>-6.861165110960657E-2</v>
      </c>
      <c r="X36" s="185">
        <f t="shared" si="31"/>
        <v>2.8023879942053083E-2</v>
      </c>
      <c r="Y36" s="185">
        <f t="shared" si="31"/>
        <v>2.8017856150139672E-2</v>
      </c>
      <c r="Z36" s="185">
        <f t="shared" si="31"/>
        <v>2.7876186063047811E-2</v>
      </c>
      <c r="AA36" s="185">
        <f t="shared" si="31"/>
        <v>2.777804132187766E-2</v>
      </c>
      <c r="AB36" s="185">
        <f t="shared" si="31"/>
        <v>2.7925029141794882E-2</v>
      </c>
      <c r="AC36" s="185">
        <f t="shared" si="31"/>
        <v>-4.4920861311504925E-2</v>
      </c>
      <c r="AD36" s="185">
        <f t="shared" si="31"/>
        <v>-4.5619169323947356E-2</v>
      </c>
      <c r="AE36" s="185">
        <f t="shared" si="31"/>
        <v>-4.6733853669847891E-2</v>
      </c>
      <c r="AF36" s="185">
        <f t="shared" si="31"/>
        <v>1.8267853129713768E-2</v>
      </c>
      <c r="AG36" s="185">
        <f t="shared" si="31"/>
        <v>1.8513273169828835E-2</v>
      </c>
      <c r="AH36" s="185">
        <f t="shared" si="31"/>
        <v>1.8619839930609321E-2</v>
      </c>
      <c r="AI36" s="185">
        <f t="shared" si="31"/>
        <v>1.8748029478025712E-2</v>
      </c>
      <c r="AJ36" s="185">
        <f t="shared" si="31"/>
        <v>1.9080823819254085E-2</v>
      </c>
      <c r="AK36" s="185">
        <f t="shared" si="31"/>
        <v>-2.9620046054219903E-2</v>
      </c>
      <c r="AL36" s="185">
        <f t="shared" si="31"/>
        <v>-3.0493395294046276E-2</v>
      </c>
      <c r="AM36" s="185">
        <f t="shared" si="31"/>
        <v>-3.1813687878059063E-2</v>
      </c>
      <c r="AN36" s="87">
        <f t="shared" si="6"/>
        <v>4.6259292692714849E-16</v>
      </c>
      <c r="AO36" s="72"/>
      <c r="AP36" s="72"/>
    </row>
    <row r="37" spans="1:42" x14ac:dyDescent="0.2">
      <c r="A37" s="72"/>
      <c r="B37" s="107">
        <v>25</v>
      </c>
      <c r="C37" s="108">
        <v>1</v>
      </c>
      <c r="D37" s="171">
        <v>0</v>
      </c>
      <c r="E37" s="109">
        <f t="shared" si="2"/>
        <v>1</v>
      </c>
      <c r="F37" s="108">
        <f t="shared" si="3"/>
        <v>0</v>
      </c>
      <c r="G37" s="111" t="s">
        <v>68</v>
      </c>
      <c r="H37" s="75" t="s">
        <v>16</v>
      </c>
      <c r="I37" s="75" t="s">
        <v>16</v>
      </c>
      <c r="J37" s="184">
        <v>0</v>
      </c>
      <c r="K37" s="185">
        <v>0</v>
      </c>
      <c r="L37" s="185">
        <v>0</v>
      </c>
      <c r="M37" s="185">
        <v>0</v>
      </c>
      <c r="N37" s="186">
        <v>0</v>
      </c>
      <c r="O37" s="185">
        <v>0</v>
      </c>
      <c r="P37" s="185">
        <v>0</v>
      </c>
      <c r="Q37" s="185">
        <v>0</v>
      </c>
      <c r="R37" s="185">
        <v>0</v>
      </c>
      <c r="S37" s="185">
        <v>0</v>
      </c>
      <c r="T37" s="185">
        <v>0</v>
      </c>
      <c r="U37" s="185">
        <v>0</v>
      </c>
      <c r="V37" s="185">
        <v>0</v>
      </c>
      <c r="W37" s="185">
        <v>0</v>
      </c>
      <c r="X37" s="185">
        <v>0</v>
      </c>
      <c r="Y37" s="185">
        <v>0</v>
      </c>
      <c r="Z37" s="185">
        <v>0</v>
      </c>
      <c r="AA37" s="185">
        <v>0</v>
      </c>
      <c r="AB37" s="185">
        <v>0</v>
      </c>
      <c r="AC37" s="185">
        <v>0</v>
      </c>
      <c r="AD37" s="185">
        <v>0</v>
      </c>
      <c r="AE37" s="185">
        <v>0</v>
      </c>
      <c r="AF37" s="185">
        <v>0</v>
      </c>
      <c r="AG37" s="185">
        <v>0</v>
      </c>
      <c r="AH37" s="185">
        <v>0</v>
      </c>
      <c r="AI37" s="185">
        <v>0</v>
      </c>
      <c r="AJ37" s="185">
        <v>0</v>
      </c>
      <c r="AK37" s="185">
        <v>0</v>
      </c>
      <c r="AL37" s="185">
        <v>0</v>
      </c>
      <c r="AM37" s="185">
        <v>0</v>
      </c>
      <c r="AN37" s="113" t="s">
        <v>17</v>
      </c>
      <c r="AO37" s="72"/>
      <c r="AP37" s="72"/>
    </row>
    <row r="38" spans="1:42" ht="15.75" x14ac:dyDescent="0.3">
      <c r="A38" s="72"/>
      <c r="B38" s="72" t="s">
        <v>3</v>
      </c>
      <c r="C38" s="125" t="s">
        <v>58</v>
      </c>
      <c r="D38" s="126">
        <f>MAX(D13:D37)</f>
        <v>1E-3</v>
      </c>
      <c r="E38" s="127"/>
      <c r="F38" s="126">
        <f>MAX(F13:F37)</f>
        <v>1</v>
      </c>
      <c r="G38" s="128"/>
      <c r="H38" s="72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72"/>
      <c r="AO38" s="72"/>
      <c r="AP38" s="72"/>
    </row>
    <row r="39" spans="1:42" s="241" customFormat="1" x14ac:dyDescent="0.2">
      <c r="A39" s="239"/>
      <c r="B39" s="239" t="s">
        <v>3</v>
      </c>
      <c r="C39" s="239"/>
      <c r="D39" s="239"/>
      <c r="E39" s="239"/>
      <c r="F39" s="239"/>
      <c r="G39" s="239"/>
      <c r="H39" s="239"/>
      <c r="I39" s="239"/>
      <c r="J39" s="240">
        <f>MAX(J13:J37)</f>
        <v>1.0000000000000018</v>
      </c>
      <c r="K39" s="240">
        <f t="shared" ref="K39:AM39" si="32">MAX(K13:K37)</f>
        <v>0.60948049241842683</v>
      </c>
      <c r="L39" s="240">
        <f t="shared" si="32"/>
        <v>0.23758948069004163</v>
      </c>
      <c r="M39" s="240">
        <f t="shared" si="32"/>
        <v>0</v>
      </c>
      <c r="N39" s="240">
        <f t="shared" si="32"/>
        <v>0</v>
      </c>
      <c r="O39" s="240">
        <f t="shared" si="32"/>
        <v>0</v>
      </c>
      <c r="P39" s="240">
        <f t="shared" si="32"/>
        <v>0.17473901570174602</v>
      </c>
      <c r="Q39" s="240">
        <f t="shared" si="32"/>
        <v>0.42647129576707976</v>
      </c>
      <c r="R39" s="240">
        <f t="shared" si="32"/>
        <v>0.66724584522360442</v>
      </c>
      <c r="S39" s="240">
        <f t="shared" si="32"/>
        <v>0.40793720718482024</v>
      </c>
      <c r="T39" s="240">
        <f t="shared" si="32"/>
        <v>0.15868860695531245</v>
      </c>
      <c r="U39" s="240">
        <f t="shared" si="32"/>
        <v>0</v>
      </c>
      <c r="V39" s="240">
        <f t="shared" si="32"/>
        <v>0</v>
      </c>
      <c r="W39" s="240">
        <f t="shared" si="32"/>
        <v>0</v>
      </c>
      <c r="X39" s="240">
        <f t="shared" si="32"/>
        <v>0.11564988004568452</v>
      </c>
      <c r="Y39" s="240">
        <f t="shared" si="32"/>
        <v>0.28321541485678697</v>
      </c>
      <c r="Z39" s="240">
        <f t="shared" si="32"/>
        <v>0.44420389471322969</v>
      </c>
      <c r="AA39" s="240">
        <f t="shared" si="32"/>
        <v>0.27255276848556692</v>
      </c>
      <c r="AB39" s="240">
        <f t="shared" si="32"/>
        <v>0.10551115229544858</v>
      </c>
      <c r="AC39" s="240">
        <f t="shared" si="32"/>
        <v>0</v>
      </c>
      <c r="AD39" s="240">
        <f t="shared" si="32"/>
        <v>0</v>
      </c>
      <c r="AE39" s="240">
        <f t="shared" si="32"/>
        <v>0</v>
      </c>
      <c r="AF39" s="240">
        <f t="shared" si="32"/>
        <v>7.6187820862465339E-2</v>
      </c>
      <c r="AG39" s="240">
        <f t="shared" si="32"/>
        <v>0.18775552386710759</v>
      </c>
      <c r="AH39" s="240">
        <f t="shared" si="32"/>
        <v>0.29508222965823366</v>
      </c>
      <c r="AI39" s="240">
        <f t="shared" si="32"/>
        <v>0.18178980202761053</v>
      </c>
      <c r="AJ39" s="240">
        <f t="shared" si="32"/>
        <v>6.9846945115211015E-2</v>
      </c>
      <c r="AK39" s="240">
        <f t="shared" si="32"/>
        <v>0</v>
      </c>
      <c r="AL39" s="240">
        <f t="shared" si="32"/>
        <v>0</v>
      </c>
      <c r="AM39" s="240">
        <f t="shared" si="32"/>
        <v>0</v>
      </c>
      <c r="AN39" s="239"/>
      <c r="AO39" s="239"/>
      <c r="AP39" s="239"/>
    </row>
    <row r="40" spans="1:42" s="241" customFormat="1" x14ac:dyDescent="0.2">
      <c r="A40" s="239"/>
      <c r="B40" s="239"/>
      <c r="C40" s="239"/>
      <c r="D40" s="239"/>
      <c r="E40" s="239"/>
      <c r="F40" s="239"/>
      <c r="G40" s="239"/>
      <c r="H40" s="239"/>
      <c r="I40" s="239"/>
      <c r="J40" s="240">
        <f>MIN(J13:J37)</f>
        <v>0</v>
      </c>
      <c r="K40" s="240">
        <f t="shared" ref="K40:AM40" si="33">MIN(K13:K37)</f>
        <v>0</v>
      </c>
      <c r="L40" s="240">
        <f t="shared" si="33"/>
        <v>-0.21439856687756201</v>
      </c>
      <c r="M40" s="240">
        <f t="shared" si="33"/>
        <v>-0.52296776211995721</v>
      </c>
      <c r="N40" s="240">
        <f t="shared" si="33"/>
        <v>-0.8170851389254753</v>
      </c>
      <c r="O40" s="240">
        <f t="shared" si="33"/>
        <v>-0.4987366521758515</v>
      </c>
      <c r="P40" s="240">
        <f t="shared" si="33"/>
        <v>-0.19428510916438479</v>
      </c>
      <c r="Q40" s="240">
        <f t="shared" si="33"/>
        <v>0</v>
      </c>
      <c r="R40" s="240">
        <f t="shared" si="33"/>
        <v>0</v>
      </c>
      <c r="S40" s="240">
        <f t="shared" si="33"/>
        <v>0</v>
      </c>
      <c r="T40" s="240">
        <f t="shared" si="33"/>
        <v>-0.14224534348211396</v>
      </c>
      <c r="U40" s="240">
        <f t="shared" si="33"/>
        <v>-0.34761074291543043</v>
      </c>
      <c r="V40" s="240">
        <f t="shared" si="33"/>
        <v>-0.54456721862081281</v>
      </c>
      <c r="W40" s="240">
        <f t="shared" si="33"/>
        <v>-0.33350973579813764</v>
      </c>
      <c r="X40" s="240">
        <f t="shared" si="33"/>
        <v>-0.12947271858250362</v>
      </c>
      <c r="Y40" s="240">
        <f t="shared" si="33"/>
        <v>0</v>
      </c>
      <c r="Z40" s="240">
        <f t="shared" si="33"/>
        <v>0</v>
      </c>
      <c r="AA40" s="240">
        <f t="shared" si="33"/>
        <v>0</v>
      </c>
      <c r="AB40" s="240">
        <f t="shared" si="33"/>
        <v>-9.3924057948173628E-2</v>
      </c>
      <c r="AC40" s="240">
        <f t="shared" si="33"/>
        <v>-0.23063816833724474</v>
      </c>
      <c r="AD40" s="240">
        <f t="shared" si="33"/>
        <v>-0.36213367339873614</v>
      </c>
      <c r="AE40" s="240">
        <f t="shared" si="33"/>
        <v>-0.22263089378993567</v>
      </c>
      <c r="AF40" s="240">
        <f t="shared" si="33"/>
        <v>-8.5896364056870872E-2</v>
      </c>
      <c r="AG40" s="240">
        <f t="shared" si="33"/>
        <v>0</v>
      </c>
      <c r="AH40" s="240">
        <f t="shared" si="33"/>
        <v>0</v>
      </c>
      <c r="AI40" s="240">
        <f t="shared" si="33"/>
        <v>0</v>
      </c>
      <c r="AJ40" s="240">
        <f t="shared" si="33"/>
        <v>-6.1741317978431492E-2</v>
      </c>
      <c r="AK40" s="240">
        <f t="shared" si="33"/>
        <v>-0.1527760655290471</v>
      </c>
      <c r="AL40" s="240">
        <f t="shared" si="33"/>
        <v>-0.24032025712840072</v>
      </c>
      <c r="AM40" s="240">
        <f t="shared" si="33"/>
        <v>-0.14837303517473066</v>
      </c>
      <c r="AN40" s="239"/>
      <c r="AO40" s="239"/>
      <c r="AP40" s="239"/>
    </row>
    <row r="41" spans="1:42" s="241" customFormat="1" x14ac:dyDescent="0.2">
      <c r="A41" s="239"/>
      <c r="B41" s="239"/>
      <c r="C41" s="239"/>
      <c r="D41" s="239"/>
      <c r="E41" s="239"/>
      <c r="F41" s="239"/>
      <c r="G41" s="239"/>
      <c r="H41" s="239"/>
      <c r="I41" s="242" t="s">
        <v>136</v>
      </c>
      <c r="J41" s="240">
        <f>J39</f>
        <v>1.0000000000000018</v>
      </c>
      <c r="K41" s="240">
        <f t="shared" ref="K41:AM41" si="34">K39</f>
        <v>0.60948049241842683</v>
      </c>
      <c r="L41" s="240">
        <f t="shared" si="34"/>
        <v>0.23758948069004163</v>
      </c>
      <c r="M41" s="240">
        <f>M40</f>
        <v>-0.52296776211995721</v>
      </c>
      <c r="N41" s="244">
        <f>N40</f>
        <v>-0.8170851389254753</v>
      </c>
      <c r="O41" s="240">
        <f>O40</f>
        <v>-0.4987366521758515</v>
      </c>
      <c r="P41" s="240">
        <f>P40</f>
        <v>-0.19428510916438479</v>
      </c>
      <c r="Q41" s="240">
        <f t="shared" si="34"/>
        <v>0.42647129576707976</v>
      </c>
      <c r="R41" s="250">
        <f t="shared" si="34"/>
        <v>0.66724584522360442</v>
      </c>
      <c r="S41" s="240">
        <f t="shared" si="34"/>
        <v>0.40793720718482024</v>
      </c>
      <c r="T41" s="240">
        <f t="shared" si="34"/>
        <v>0.15868860695531245</v>
      </c>
      <c r="U41" s="240">
        <f>U40</f>
        <v>-0.34761074291543043</v>
      </c>
      <c r="V41" s="240">
        <f>V40</f>
        <v>-0.54456721862081281</v>
      </c>
      <c r="W41" s="240">
        <f>W40</f>
        <v>-0.33350973579813764</v>
      </c>
      <c r="X41" s="240">
        <f>X40</f>
        <v>-0.12947271858250362</v>
      </c>
      <c r="Y41" s="240">
        <f t="shared" si="34"/>
        <v>0.28321541485678697</v>
      </c>
      <c r="Z41" s="240">
        <f t="shared" si="34"/>
        <v>0.44420389471322969</v>
      </c>
      <c r="AA41" s="240">
        <f t="shared" si="34"/>
        <v>0.27255276848556692</v>
      </c>
      <c r="AB41" s="240">
        <f>AB39</f>
        <v>0.10551115229544858</v>
      </c>
      <c r="AC41" s="240">
        <f>AC40</f>
        <v>-0.23063816833724474</v>
      </c>
      <c r="AD41" s="240">
        <f t="shared" ref="AD41:AF41" si="35">AD40</f>
        <v>-0.36213367339873614</v>
      </c>
      <c r="AE41" s="240">
        <f t="shared" si="35"/>
        <v>-0.22263089378993567</v>
      </c>
      <c r="AF41" s="240">
        <f t="shared" si="35"/>
        <v>-8.5896364056870872E-2</v>
      </c>
      <c r="AG41" s="240">
        <f>AG39</f>
        <v>0.18775552386710759</v>
      </c>
      <c r="AH41" s="240">
        <f t="shared" si="34"/>
        <v>0.29508222965823366</v>
      </c>
      <c r="AI41" s="240">
        <f t="shared" si="34"/>
        <v>0.18178980202761053</v>
      </c>
      <c r="AJ41" s="240">
        <f t="shared" si="34"/>
        <v>6.9846945115211015E-2</v>
      </c>
      <c r="AK41" s="240">
        <f>AK40</f>
        <v>-0.1527760655290471</v>
      </c>
      <c r="AL41" s="240">
        <f>AL40</f>
        <v>-0.24032025712840072</v>
      </c>
      <c r="AM41" s="240">
        <f t="shared" si="34"/>
        <v>0</v>
      </c>
      <c r="AN41" s="239"/>
      <c r="AO41" s="239"/>
      <c r="AP41" s="239"/>
    </row>
    <row r="42" spans="1:42" s="241" customFormat="1" x14ac:dyDescent="0.2">
      <c r="A42" s="239"/>
      <c r="B42" s="239"/>
      <c r="C42" s="239"/>
      <c r="D42" s="239"/>
      <c r="E42" s="239"/>
      <c r="F42" s="239"/>
      <c r="G42" s="239"/>
      <c r="H42" s="239"/>
      <c r="I42" s="242" t="s">
        <v>137</v>
      </c>
      <c r="J42" s="243">
        <f>J12</f>
        <v>0</v>
      </c>
      <c r="K42" s="243">
        <f t="shared" ref="K42:AM42" si="36">K12</f>
        <v>6.2203347864156608E-4</v>
      </c>
      <c r="L42" s="243">
        <f t="shared" si="36"/>
        <v>1.2440669572831322E-3</v>
      </c>
      <c r="M42" s="243">
        <f t="shared" si="36"/>
        <v>1.8661004359246981E-3</v>
      </c>
      <c r="N42" s="245">
        <f t="shared" si="36"/>
        <v>2.4881339145662643E-3</v>
      </c>
      <c r="O42" s="243">
        <f t="shared" si="36"/>
        <v>3.1101673932078305E-3</v>
      </c>
      <c r="P42" s="243">
        <f t="shared" si="36"/>
        <v>3.7322008718493963E-3</v>
      </c>
      <c r="Q42" s="243">
        <f t="shared" si="36"/>
        <v>4.3542343504909629E-3</v>
      </c>
      <c r="R42" s="243">
        <f t="shared" si="36"/>
        <v>4.9762678291325286E-3</v>
      </c>
      <c r="S42" s="243">
        <f t="shared" si="36"/>
        <v>5.5983013077740944E-3</v>
      </c>
      <c r="T42" s="243">
        <f t="shared" si="36"/>
        <v>6.220334786415661E-3</v>
      </c>
      <c r="U42" s="243">
        <f t="shared" si="36"/>
        <v>6.8423682650572267E-3</v>
      </c>
      <c r="V42" s="243">
        <f t="shared" si="36"/>
        <v>7.4644017436987925E-3</v>
      </c>
      <c r="W42" s="243">
        <f t="shared" si="36"/>
        <v>8.0864352223403591E-3</v>
      </c>
      <c r="X42" s="243">
        <f t="shared" si="36"/>
        <v>8.7084687009819257E-3</v>
      </c>
      <c r="Y42" s="243">
        <f t="shared" si="36"/>
        <v>9.3305021796234906E-3</v>
      </c>
      <c r="Z42" s="243">
        <f t="shared" si="36"/>
        <v>9.9525356582650572E-3</v>
      </c>
      <c r="AA42" s="243">
        <f t="shared" si="36"/>
        <v>1.0574569136906624E-2</v>
      </c>
      <c r="AB42" s="243">
        <f t="shared" si="36"/>
        <v>1.1196602615548189E-2</v>
      </c>
      <c r="AC42" s="243">
        <f t="shared" si="36"/>
        <v>1.1818636094189755E-2</v>
      </c>
      <c r="AD42" s="243">
        <f t="shared" si="36"/>
        <v>1.2440669572831322E-2</v>
      </c>
      <c r="AE42" s="243">
        <f t="shared" si="36"/>
        <v>1.3062703051472887E-2</v>
      </c>
      <c r="AF42" s="243">
        <f t="shared" si="36"/>
        <v>1.3684736530114453E-2</v>
      </c>
      <c r="AG42" s="243">
        <f t="shared" si="36"/>
        <v>1.430677000875602E-2</v>
      </c>
      <c r="AH42" s="243">
        <f t="shared" si="36"/>
        <v>1.4928803487397585E-2</v>
      </c>
      <c r="AI42" s="243">
        <f t="shared" si="36"/>
        <v>1.5550836966039152E-2</v>
      </c>
      <c r="AJ42" s="243">
        <f t="shared" si="36"/>
        <v>1.6172870444680718E-2</v>
      </c>
      <c r="AK42" s="243">
        <f t="shared" si="36"/>
        <v>1.6794903923322283E-2</v>
      </c>
      <c r="AL42" s="243">
        <f t="shared" si="36"/>
        <v>1.7416937401963851E-2</v>
      </c>
      <c r="AM42" s="243">
        <f t="shared" si="36"/>
        <v>1.8038970880605416E-2</v>
      </c>
      <c r="AN42" s="239"/>
      <c r="AO42" s="239"/>
      <c r="AP42" s="239"/>
    </row>
    <row r="43" spans="1:42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</row>
    <row r="44" spans="1:42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</row>
    <row r="45" spans="1:42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</row>
    <row r="46" spans="1:42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</row>
    <row r="47" spans="1:42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</row>
    <row r="48" spans="1:42" x14ac:dyDescent="0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</row>
    <row r="49" spans="1:42" x14ac:dyDescent="0.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</row>
    <row r="50" spans="1:42" x14ac:dyDescent="0.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</row>
    <row r="51" spans="1:42" x14ac:dyDescent="0.2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</row>
    <row r="52" spans="1:42" x14ac:dyDescent="0.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</row>
    <row r="53" spans="1:42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</row>
    <row r="54" spans="1:42" x14ac:dyDescent="0.2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</row>
    <row r="55" spans="1:42" x14ac:dyDescent="0.2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</row>
    <row r="56" spans="1:42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</row>
    <row r="57" spans="1:42" x14ac:dyDescent="0.2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</row>
    <row r="58" spans="1:42" x14ac:dyDescent="0.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 t="s">
        <v>59</v>
      </c>
    </row>
    <row r="59" spans="1:42" x14ac:dyDescent="0.2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</row>
    <row r="60" spans="1:42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</row>
    <row r="61" spans="1:42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</row>
  </sheetData>
  <sheetProtection password="CECE" sheet="1" objects="1" scenarios="1"/>
  <mergeCells count="10">
    <mergeCell ref="O1:P1"/>
    <mergeCell ref="O2:P2"/>
    <mergeCell ref="O3:P3"/>
    <mergeCell ref="H12:I12"/>
    <mergeCell ref="B4:O4"/>
    <mergeCell ref="B5:H5"/>
    <mergeCell ref="I5:M5"/>
    <mergeCell ref="C11:D11"/>
    <mergeCell ref="E11:F11"/>
    <mergeCell ref="H11:I11"/>
  </mergeCells>
  <pageMargins left="0.7" right="0.7" top="0.78740157499999996" bottom="0.78740157499999996" header="0.3" footer="0.3"/>
  <pageSetup paperSize="9" orientation="portrait" r:id="rId1"/>
  <headerFooter>
    <oddFooter>&amp;L&amp;F / &amp;A
https://www.jbladt.de/ &amp;CKlaus-Jürgen Bladt
Rostock&amp;R(C) Bladt: 23.02.2018
changed: 23.03.2018
printed: 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showRowColHeaders="0" zoomScaleNormal="100" workbookViewId="0">
      <selection activeCell="D45" sqref="D45"/>
    </sheetView>
  </sheetViews>
  <sheetFormatPr baseColWidth="10" defaultRowHeight="12.75" x14ac:dyDescent="0.2"/>
  <cols>
    <col min="6" max="6" width="12.6640625" bestFit="1" customWidth="1"/>
    <col min="12" max="12" width="14" customWidth="1"/>
    <col min="13" max="13" width="15.5" customWidth="1"/>
    <col min="14" max="14" width="13.6640625" bestFit="1" customWidth="1"/>
  </cols>
  <sheetData>
    <row r="1" spans="1:5" x14ac:dyDescent="0.2">
      <c r="A1" s="1" t="s">
        <v>94</v>
      </c>
      <c r="B1" s="1" t="s">
        <v>163</v>
      </c>
      <c r="C1" s="1" t="s">
        <v>164</v>
      </c>
      <c r="D1" s="1" t="s">
        <v>165</v>
      </c>
      <c r="E1" s="1" t="s">
        <v>166</v>
      </c>
    </row>
    <row r="2" spans="1:5" x14ac:dyDescent="0.2">
      <c r="A2" s="1">
        <v>0</v>
      </c>
      <c r="B2" s="71">
        <f>SIN(0.0416666667*A2*PI())*10^-3</f>
        <v>0</v>
      </c>
      <c r="C2" s="71">
        <f>A2*0.125*10^-3</f>
        <v>0</v>
      </c>
      <c r="D2" s="71">
        <f>1/8*A2*10^-3</f>
        <v>0</v>
      </c>
    </row>
    <row r="3" spans="1:5" x14ac:dyDescent="0.2">
      <c r="A3" s="1">
        <v>1</v>
      </c>
      <c r="B3" s="162">
        <f t="shared" ref="B3:B26" si="0">SIN(0.0416666667*A3*PI())*10^-3</f>
        <v>1.3052619232387544E-4</v>
      </c>
      <c r="C3" s="71">
        <f t="shared" ref="C3:C9" si="1">A3*0.125*10^-3</f>
        <v>1.25E-4</v>
      </c>
      <c r="D3" s="71">
        <f t="shared" ref="D3:D9" si="2">1/8*A3*10^-3</f>
        <v>1.25E-4</v>
      </c>
    </row>
    <row r="4" spans="1:5" x14ac:dyDescent="0.2">
      <c r="A4" s="1">
        <v>2</v>
      </c>
      <c r="B4" s="162">
        <f t="shared" si="0"/>
        <v>2.5881904530482383E-4</v>
      </c>
      <c r="C4" s="71">
        <f t="shared" si="1"/>
        <v>2.5000000000000001E-4</v>
      </c>
      <c r="D4" s="71">
        <f t="shared" si="2"/>
        <v>2.5000000000000001E-4</v>
      </c>
    </row>
    <row r="5" spans="1:5" x14ac:dyDescent="0.2">
      <c r="A5" s="1">
        <v>3</v>
      </c>
      <c r="B5" s="162">
        <f t="shared" si="0"/>
        <v>3.826834326553351E-4</v>
      </c>
      <c r="C5" s="71">
        <f t="shared" si="1"/>
        <v>3.7500000000000001E-4</v>
      </c>
      <c r="D5" s="71">
        <f t="shared" si="2"/>
        <v>3.7500000000000001E-4</v>
      </c>
    </row>
    <row r="6" spans="1:5" x14ac:dyDescent="0.2">
      <c r="A6" s="1">
        <v>4</v>
      </c>
      <c r="B6" s="162">
        <f t="shared" si="0"/>
        <v>5.0000000036275985E-4</v>
      </c>
      <c r="C6" s="71">
        <f t="shared" si="1"/>
        <v>5.0000000000000001E-4</v>
      </c>
      <c r="D6" s="71">
        <f t="shared" si="2"/>
        <v>5.0000000000000001E-4</v>
      </c>
    </row>
    <row r="7" spans="1:5" x14ac:dyDescent="0.2">
      <c r="A7" s="1">
        <v>5</v>
      </c>
      <c r="B7" s="162">
        <f t="shared" si="0"/>
        <v>6.0876142942411951E-4</v>
      </c>
      <c r="C7" s="71">
        <f t="shared" si="1"/>
        <v>6.2500000000000001E-4</v>
      </c>
      <c r="D7" s="71">
        <f t="shared" si="2"/>
        <v>6.2500000000000001E-4</v>
      </c>
    </row>
    <row r="8" spans="1:5" x14ac:dyDescent="0.2">
      <c r="A8" s="1">
        <v>6</v>
      </c>
      <c r="B8" s="162">
        <f t="shared" si="0"/>
        <v>7.0710678163083589E-4</v>
      </c>
      <c r="C8" s="71">
        <f t="shared" si="1"/>
        <v>7.5000000000000002E-4</v>
      </c>
      <c r="D8" s="71">
        <f t="shared" si="2"/>
        <v>7.5000000000000002E-4</v>
      </c>
    </row>
    <row r="9" spans="1:5" x14ac:dyDescent="0.2">
      <c r="A9" s="1">
        <v>7</v>
      </c>
      <c r="B9" s="162">
        <f t="shared" si="0"/>
        <v>7.9335334073748055E-4</v>
      </c>
      <c r="C9" s="71">
        <f t="shared" si="1"/>
        <v>8.7500000000000002E-4</v>
      </c>
      <c r="D9" s="71">
        <f t="shared" si="2"/>
        <v>8.7500000000000002E-4</v>
      </c>
    </row>
    <row r="10" spans="1:5" x14ac:dyDescent="0.2">
      <c r="A10" s="1">
        <v>8</v>
      </c>
      <c r="B10" s="162">
        <f t="shared" si="0"/>
        <v>8.6602540420331771E-4</v>
      </c>
      <c r="C10" s="163">
        <f>10^-3</f>
        <v>1E-3</v>
      </c>
      <c r="D10" s="71">
        <f>10^-3</f>
        <v>1E-3</v>
      </c>
    </row>
    <row r="11" spans="1:5" x14ac:dyDescent="0.2">
      <c r="A11" s="1">
        <v>9</v>
      </c>
      <c r="B11" s="162">
        <f t="shared" si="0"/>
        <v>9.2387953287195745E-4</v>
      </c>
      <c r="C11" s="162">
        <f>(24-A11)*0.0000625</f>
        <v>9.3749999999999997E-4</v>
      </c>
      <c r="D11" s="71">
        <f t="shared" ref="D11:D18" si="3">10^-3</f>
        <v>1E-3</v>
      </c>
    </row>
    <row r="12" spans="1:5" x14ac:dyDescent="0.2">
      <c r="A12" s="1">
        <v>10</v>
      </c>
      <c r="B12" s="162">
        <f t="shared" si="0"/>
        <v>9.6592582656010299E-4</v>
      </c>
      <c r="C12" s="162">
        <f t="shared" ref="C12:C26" si="4">(24-A12)*0.0000625</f>
        <v>8.7500000000000002E-4</v>
      </c>
      <c r="D12" s="71">
        <f t="shared" si="3"/>
        <v>1E-3</v>
      </c>
    </row>
    <row r="13" spans="1:5" x14ac:dyDescent="0.2">
      <c r="A13" s="1">
        <v>11</v>
      </c>
      <c r="B13" s="162">
        <f t="shared" si="0"/>
        <v>9.9144486152416577E-4</v>
      </c>
      <c r="C13" s="162">
        <f t="shared" si="4"/>
        <v>8.1250000000000007E-4</v>
      </c>
      <c r="D13" s="71">
        <f t="shared" si="3"/>
        <v>1E-3</v>
      </c>
    </row>
    <row r="14" spans="1:5" x14ac:dyDescent="0.2">
      <c r="A14" s="1">
        <v>12</v>
      </c>
      <c r="B14" s="162">
        <f t="shared" si="0"/>
        <v>1E-3</v>
      </c>
      <c r="C14" s="162">
        <f t="shared" si="4"/>
        <v>7.5000000000000002E-4</v>
      </c>
      <c r="D14" s="71">
        <f t="shared" si="3"/>
        <v>1E-3</v>
      </c>
    </row>
    <row r="15" spans="1:5" x14ac:dyDescent="0.2">
      <c r="A15" s="1">
        <v>13</v>
      </c>
      <c r="B15" s="162">
        <f t="shared" si="0"/>
        <v>9.9144486119611785E-4</v>
      </c>
      <c r="C15" s="162">
        <f t="shared" si="4"/>
        <v>6.8749999999999996E-4</v>
      </c>
      <c r="D15" s="71">
        <f t="shared" si="3"/>
        <v>1E-3</v>
      </c>
    </row>
    <row r="16" spans="1:5" x14ac:dyDescent="0.2">
      <c r="A16" s="1">
        <v>14</v>
      </c>
      <c r="B16" s="162">
        <f t="shared" si="0"/>
        <v>9.6592582590961974E-4</v>
      </c>
      <c r="C16" s="162">
        <f t="shared" si="4"/>
        <v>6.2500000000000001E-4</v>
      </c>
      <c r="D16" s="71">
        <f t="shared" si="3"/>
        <v>1E-3</v>
      </c>
    </row>
    <row r="17" spans="1:17" x14ac:dyDescent="0.2">
      <c r="A17" s="1">
        <v>15</v>
      </c>
      <c r="B17" s="162">
        <f t="shared" si="0"/>
        <v>9.2387953191016908E-4</v>
      </c>
      <c r="C17" s="162">
        <f t="shared" si="4"/>
        <v>5.6250000000000007E-4</v>
      </c>
      <c r="D17" s="71">
        <f t="shared" si="3"/>
        <v>1E-3</v>
      </c>
    </row>
    <row r="18" spans="1:17" x14ac:dyDescent="0.2">
      <c r="A18" s="1">
        <v>16</v>
      </c>
      <c r="B18" s="162">
        <f t="shared" si="0"/>
        <v>8.6602540294668066E-4</v>
      </c>
      <c r="C18" s="162">
        <f t="shared" si="4"/>
        <v>5.0000000000000001E-4</v>
      </c>
      <c r="D18" s="71">
        <f t="shared" si="3"/>
        <v>1E-3</v>
      </c>
    </row>
    <row r="19" spans="1:17" x14ac:dyDescent="0.2">
      <c r="A19" s="1">
        <v>17</v>
      </c>
      <c r="B19" s="162">
        <f t="shared" si="0"/>
        <v>7.9335333920749641E-4</v>
      </c>
      <c r="C19" s="162">
        <f t="shared" si="4"/>
        <v>4.3750000000000001E-4</v>
      </c>
      <c r="D19" s="71">
        <f>(24-A19)*1/8*10^-3</f>
        <v>8.7500000000000002E-4</v>
      </c>
    </row>
    <row r="20" spans="1:17" x14ac:dyDescent="0.2">
      <c r="A20" s="1">
        <v>18</v>
      </c>
      <c r="B20" s="162">
        <f t="shared" si="0"/>
        <v>7.071067798536827E-4</v>
      </c>
      <c r="C20" s="162">
        <f t="shared" si="4"/>
        <v>3.7500000000000001E-4</v>
      </c>
      <c r="D20" s="71">
        <f t="shared" ref="D20:D26" si="5">(24-A20)*1/8*10^-3</f>
        <v>7.5000000000000002E-4</v>
      </c>
    </row>
    <row r="21" spans="1:17" x14ac:dyDescent="0.2">
      <c r="A21" s="1">
        <v>19</v>
      </c>
      <c r="B21" s="162">
        <f t="shared" si="0"/>
        <v>6.0876142743020514E-4</v>
      </c>
      <c r="C21" s="162">
        <f t="shared" si="4"/>
        <v>3.1250000000000001E-4</v>
      </c>
      <c r="D21" s="71">
        <f t="shared" si="5"/>
        <v>6.2500000000000001E-4</v>
      </c>
    </row>
    <row r="22" spans="1:17" x14ac:dyDescent="0.2">
      <c r="A22" s="1">
        <v>20</v>
      </c>
      <c r="B22" s="162">
        <f t="shared" si="0"/>
        <v>4.9999999818620079E-4</v>
      </c>
      <c r="C22" s="162">
        <f t="shared" si="4"/>
        <v>2.5000000000000001E-4</v>
      </c>
      <c r="D22" s="71">
        <f t="shared" si="5"/>
        <v>5.0000000000000001E-4</v>
      </c>
    </row>
    <row r="23" spans="1:17" x14ac:dyDescent="0.2">
      <c r="A23" s="1">
        <v>21</v>
      </c>
      <c r="B23" s="162">
        <f t="shared" si="0"/>
        <v>3.8268343033337243E-4</v>
      </c>
      <c r="C23" s="162">
        <f t="shared" si="4"/>
        <v>1.875E-4</v>
      </c>
      <c r="D23" s="71">
        <f t="shared" si="5"/>
        <v>3.7500000000000001E-4</v>
      </c>
    </row>
    <row r="24" spans="1:17" x14ac:dyDescent="0.2">
      <c r="A24" s="1">
        <v>22</v>
      </c>
      <c r="B24" s="162">
        <f t="shared" si="0"/>
        <v>2.588190428771874E-4</v>
      </c>
      <c r="C24" s="162">
        <f t="shared" si="4"/>
        <v>1.25E-4</v>
      </c>
      <c r="D24" s="71">
        <f t="shared" si="5"/>
        <v>2.5000000000000001E-4</v>
      </c>
    </row>
    <row r="25" spans="1:17" x14ac:dyDescent="0.2">
      <c r="A25" s="1">
        <v>23</v>
      </c>
      <c r="B25" s="162">
        <f t="shared" si="0"/>
        <v>1.3052618983210281E-4</v>
      </c>
      <c r="C25" s="162">
        <f t="shared" si="4"/>
        <v>6.2500000000000001E-5</v>
      </c>
      <c r="D25" s="71">
        <f t="shared" si="5"/>
        <v>1.25E-4</v>
      </c>
    </row>
    <row r="26" spans="1:17" x14ac:dyDescent="0.2">
      <c r="A26" s="1">
        <v>24</v>
      </c>
      <c r="B26" s="162">
        <f t="shared" si="0"/>
        <v>-2.5132743549077102E-12</v>
      </c>
      <c r="C26" s="162">
        <f t="shared" si="4"/>
        <v>0</v>
      </c>
      <c r="D26" s="71">
        <f t="shared" si="5"/>
        <v>0</v>
      </c>
    </row>
    <row r="27" spans="1:17" x14ac:dyDescent="0.2">
      <c r="A27" s="1"/>
      <c r="B27" s="4"/>
      <c r="C27" s="4"/>
      <c r="D27" s="4"/>
    </row>
    <row r="28" spans="1:17" ht="15.75" hidden="1" x14ac:dyDescent="0.3">
      <c r="E28" s="68" t="s">
        <v>112</v>
      </c>
      <c r="K28" s="1" t="s">
        <v>114</v>
      </c>
      <c r="P28" s="173" t="s">
        <v>66</v>
      </c>
      <c r="Q28" t="s">
        <v>69</v>
      </c>
    </row>
    <row r="29" spans="1:17" ht="15.75" hidden="1" x14ac:dyDescent="0.2">
      <c r="A29" s="172" t="s">
        <v>100</v>
      </c>
      <c r="B29" s="174" t="s">
        <v>102</v>
      </c>
      <c r="C29" s="174" t="s">
        <v>103</v>
      </c>
      <c r="D29" s="174" t="s">
        <v>104</v>
      </c>
      <c r="E29" s="174" t="s">
        <v>105</v>
      </c>
      <c r="F29" s="174" t="s">
        <v>106</v>
      </c>
      <c r="G29" s="174" t="s">
        <v>108</v>
      </c>
      <c r="H29" s="174" t="s">
        <v>113</v>
      </c>
      <c r="I29" s="174" t="s">
        <v>107</v>
      </c>
      <c r="J29" s="174" t="s">
        <v>111</v>
      </c>
      <c r="K29" s="174" t="s">
        <v>109</v>
      </c>
      <c r="L29" s="175" t="s">
        <v>101</v>
      </c>
      <c r="M29" s="174" t="s">
        <v>82</v>
      </c>
      <c r="N29" s="174" t="s">
        <v>131</v>
      </c>
      <c r="O29" s="174" t="s">
        <v>132</v>
      </c>
      <c r="P29" s="174" t="s">
        <v>83</v>
      </c>
      <c r="Q29" s="174" t="s">
        <v>84</v>
      </c>
    </row>
    <row r="30" spans="1:17" hidden="1" x14ac:dyDescent="0.2">
      <c r="A30" t="s">
        <v>110</v>
      </c>
      <c r="B30" s="233">
        <f>1.5*10^-5</f>
        <v>1.5000000000000002E-5</v>
      </c>
      <c r="C30" s="1">
        <v>1.204</v>
      </c>
      <c r="D30" s="1">
        <v>1E-3</v>
      </c>
      <c r="E30" s="1">
        <v>18</v>
      </c>
      <c r="F30" s="1">
        <v>1E-3</v>
      </c>
      <c r="G30" s="1">
        <v>1</v>
      </c>
      <c r="H30" s="1">
        <f>E30*F30</f>
        <v>1.8000000000000002E-2</v>
      </c>
      <c r="I30" s="69">
        <f>G30*H30/B30</f>
        <v>1200</v>
      </c>
      <c r="J30" s="70">
        <v>1</v>
      </c>
      <c r="K30" s="1">
        <f>J30*H30*D30*G30*H30/(2*D30*G30*B30)</f>
        <v>10.800000000000002</v>
      </c>
      <c r="L30" s="69">
        <f>2.86*10^9</f>
        <v>2860000000</v>
      </c>
      <c r="M30" s="234"/>
      <c r="N30" s="234"/>
      <c r="O30" s="234"/>
      <c r="P30" s="234"/>
      <c r="Q30" s="234"/>
    </row>
    <row r="31" spans="1:17" hidden="1" x14ac:dyDescent="0.2">
      <c r="B31" s="233">
        <f>1.5*10^-5</f>
        <v>1.5000000000000002E-5</v>
      </c>
      <c r="C31" s="1">
        <v>1.204</v>
      </c>
      <c r="D31" s="1">
        <v>1E-3</v>
      </c>
      <c r="E31" s="1">
        <v>16000</v>
      </c>
      <c r="F31" s="1">
        <v>1E-3</v>
      </c>
      <c r="G31" s="1">
        <v>0.5</v>
      </c>
      <c r="H31" s="3">
        <f>E31*F31</f>
        <v>16</v>
      </c>
      <c r="I31" s="69">
        <f>G31*H31/B31</f>
        <v>533333.33333333326</v>
      </c>
      <c r="J31" s="70">
        <v>1</v>
      </c>
      <c r="K31" s="3">
        <f>J31*H31</f>
        <v>16</v>
      </c>
      <c r="L31" s="69">
        <f>2.86*10^9</f>
        <v>2860000000</v>
      </c>
      <c r="M31" s="234"/>
      <c r="N31" s="234"/>
      <c r="O31" s="234"/>
      <c r="P31" s="234"/>
      <c r="Q31" s="234"/>
    </row>
    <row r="32" spans="1:17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7" spans="2:8" ht="15.75" x14ac:dyDescent="0.3">
      <c r="D37" t="s">
        <v>145</v>
      </c>
      <c r="E37" s="1" t="s">
        <v>108</v>
      </c>
      <c r="F37" s="1" t="s">
        <v>167</v>
      </c>
    </row>
    <row r="38" spans="2:8" x14ac:dyDescent="0.2">
      <c r="D38" s="1" t="s">
        <v>140</v>
      </c>
      <c r="E38" s="246">
        <f>(E39+E40)/2</f>
        <v>2.348725</v>
      </c>
      <c r="F38" s="247">
        <f>E38/E39</f>
        <v>0.9619968789806308</v>
      </c>
    </row>
    <row r="39" spans="2:8" x14ac:dyDescent="0.2">
      <c r="D39" s="1" t="s">
        <v>93</v>
      </c>
      <c r="E39" s="1">
        <v>2.4415100000000001</v>
      </c>
      <c r="F39" s="247">
        <v>1</v>
      </c>
    </row>
    <row r="40" spans="2:8" x14ac:dyDescent="0.2">
      <c r="D40" s="1" t="s">
        <v>92</v>
      </c>
      <c r="E40" s="1">
        <v>2.2559399999999998</v>
      </c>
      <c r="F40" s="248">
        <f>E40/E39</f>
        <v>0.9239937579612616</v>
      </c>
    </row>
  </sheetData>
  <sheetProtection password="CECE" sheet="1" objects="1" scenarios="1"/>
  <pageMargins left="0.7" right="0.7" top="0.78740157499999996" bottom="0.78740157499999996" header="0.3" footer="0.3"/>
  <pageSetup paperSize="9" orientation="portrait" r:id="rId1"/>
  <headerFooter>
    <oddFooter>&amp;L&amp;8&amp;F / &amp;A
https://www.jbladt.de/ &amp;C&amp;8Klaus-Jürgen Bladt
Rostock
&amp;R&amp;8(C) Bladt: 23.02.2018
changed: 23.03.2018
printed: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dimless-24-Dreieck(alt)</vt:lpstr>
      <vt:lpstr>Titel</vt:lpstr>
      <vt:lpstr>dimless-24-free</vt:lpstr>
      <vt:lpstr>dimless-trapece-fix</vt:lpstr>
      <vt:lpstr>dimless-24-sin-fix </vt:lpstr>
      <vt:lpstr>dimless-triangle-fix</vt:lpstr>
      <vt:lpstr>info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Bladt</dc:creator>
  <cp:lastModifiedBy>Bladt</cp:lastModifiedBy>
  <dcterms:created xsi:type="dcterms:W3CDTF">2018-02-21T14:55:46Z</dcterms:created>
  <dcterms:modified xsi:type="dcterms:W3CDTF">2018-03-09T14:10:25Z</dcterms:modified>
</cp:coreProperties>
</file>