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630" windowHeight="12315" activeTab="1"/>
  </bookViews>
  <sheets>
    <sheet name="Calc-Ger" sheetId="12" r:id="rId1"/>
    <sheet name="Calc-Eng" sheetId="11" r:id="rId2"/>
    <sheet name="test-calc-1" sheetId="1" state="hidden" r:id="rId3"/>
  </sheets>
  <calcPr calcId="145621"/>
</workbook>
</file>

<file path=xl/calcChain.xml><?xml version="1.0" encoding="utf-8"?>
<calcChain xmlns="http://schemas.openxmlformats.org/spreadsheetml/2006/main">
  <c r="F56" i="12" l="1"/>
  <c r="H75" i="12"/>
  <c r="H76" i="12"/>
  <c r="H77" i="12"/>
  <c r="H78" i="12"/>
  <c r="H79" i="12"/>
  <c r="H80" i="12"/>
  <c r="H81" i="12"/>
  <c r="H82" i="12"/>
  <c r="H83" i="12"/>
  <c r="H84" i="12"/>
  <c r="H74" i="12"/>
  <c r="H46" i="12" l="1"/>
  <c r="H47" i="12"/>
  <c r="H48" i="12"/>
  <c r="H49" i="12"/>
  <c r="H50" i="12"/>
  <c r="H51" i="12"/>
  <c r="H52" i="12"/>
  <c r="H53" i="12"/>
  <c r="H54" i="12"/>
  <c r="H55" i="12"/>
  <c r="H56" i="12"/>
  <c r="I60" i="12"/>
  <c r="I61" i="12"/>
  <c r="I62" i="12"/>
  <c r="I63" i="12"/>
  <c r="I64" i="12"/>
  <c r="I65" i="12"/>
  <c r="I66" i="12"/>
  <c r="I67" i="12"/>
  <c r="I68" i="12"/>
  <c r="I69" i="12"/>
  <c r="I70" i="12"/>
  <c r="I31" i="12" l="1"/>
  <c r="H31" i="12"/>
  <c r="H32" i="12" s="1"/>
  <c r="G31" i="12"/>
  <c r="F31" i="12"/>
  <c r="I29" i="12"/>
  <c r="H29" i="12"/>
  <c r="G29" i="12"/>
  <c r="F29" i="12"/>
  <c r="H28" i="12"/>
  <c r="I27" i="12"/>
  <c r="I37" i="12" s="1"/>
  <c r="H27" i="12"/>
  <c r="H37" i="12" s="1"/>
  <c r="G27" i="12"/>
  <c r="G37" i="12" s="1"/>
  <c r="F27" i="12"/>
  <c r="F37" i="12" s="1"/>
  <c r="H26" i="12"/>
  <c r="H36" i="12" s="1"/>
  <c r="I5" i="12"/>
  <c r="I26" i="12" s="1"/>
  <c r="H5" i="12"/>
  <c r="G5" i="12"/>
  <c r="G28" i="12" s="1"/>
  <c r="F5" i="12"/>
  <c r="F28" i="12" s="1"/>
  <c r="G5" i="11"/>
  <c r="I28" i="12" l="1"/>
  <c r="I32" i="12" s="1"/>
  <c r="I33" i="12"/>
  <c r="I36" i="12"/>
  <c r="I38" i="12" s="1"/>
  <c r="H38" i="12"/>
  <c r="F32" i="12"/>
  <c r="H33" i="12"/>
  <c r="H39" i="12" s="1"/>
  <c r="F26" i="12"/>
  <c r="G26" i="12"/>
  <c r="G36" i="12" s="1"/>
  <c r="G38" i="12" s="1"/>
  <c r="H5" i="11"/>
  <c r="H67" i="12" l="1"/>
  <c r="H63" i="12"/>
  <c r="H70" i="12"/>
  <c r="H66" i="12"/>
  <c r="H62" i="12"/>
  <c r="H41" i="12"/>
  <c r="H69" i="12"/>
  <c r="H61" i="12"/>
  <c r="H60" i="12"/>
  <c r="H68" i="12"/>
  <c r="H65" i="12"/>
  <c r="H64" i="12"/>
  <c r="H40" i="12"/>
  <c r="H42" i="12" s="1"/>
  <c r="I39" i="12"/>
  <c r="I84" i="12" s="1"/>
  <c r="G33" i="12"/>
  <c r="G32" i="12"/>
  <c r="F33" i="12"/>
  <c r="F39" i="12" s="1"/>
  <c r="F36" i="12"/>
  <c r="F38" i="12" s="1"/>
  <c r="I31" i="11"/>
  <c r="H31" i="11"/>
  <c r="G31" i="11"/>
  <c r="F31" i="11"/>
  <c r="I29" i="11"/>
  <c r="H29" i="11"/>
  <c r="G29" i="11"/>
  <c r="F29" i="11"/>
  <c r="I27" i="11"/>
  <c r="I37" i="11" s="1"/>
  <c r="H27" i="11"/>
  <c r="H37" i="11" s="1"/>
  <c r="G27" i="11"/>
  <c r="G37" i="11" s="1"/>
  <c r="F27" i="11"/>
  <c r="F37" i="11" s="1"/>
  <c r="I5" i="11"/>
  <c r="I28" i="11" s="1"/>
  <c r="H28" i="11"/>
  <c r="G28" i="11"/>
  <c r="F5" i="11"/>
  <c r="F28" i="11" s="1"/>
  <c r="I74" i="12" l="1"/>
  <c r="I81" i="12"/>
  <c r="I76" i="12"/>
  <c r="I82" i="12"/>
  <c r="I75" i="12"/>
  <c r="I80" i="12"/>
  <c r="I83" i="12"/>
  <c r="I79" i="12"/>
  <c r="G39" i="12"/>
  <c r="G83" i="12" s="1"/>
  <c r="F84" i="12"/>
  <c r="F80" i="12"/>
  <c r="F76" i="12"/>
  <c r="F69" i="12"/>
  <c r="F65" i="12"/>
  <c r="F61" i="12"/>
  <c r="F54" i="12"/>
  <c r="F50" i="12"/>
  <c r="F46" i="12"/>
  <c r="F83" i="12"/>
  <c r="F79" i="12"/>
  <c r="F75" i="12"/>
  <c r="F68" i="12"/>
  <c r="F64" i="12"/>
  <c r="F60" i="12"/>
  <c r="F53" i="12"/>
  <c r="F49" i="12"/>
  <c r="F41" i="12"/>
  <c r="F40" i="12"/>
  <c r="F42" i="12" s="1"/>
  <c r="F81" i="12"/>
  <c r="F77" i="12"/>
  <c r="F70" i="12"/>
  <c r="F66" i="12"/>
  <c r="F62" i="12"/>
  <c r="F55" i="12"/>
  <c r="F51" i="12"/>
  <c r="F47" i="12"/>
  <c r="F82" i="12"/>
  <c r="F78" i="12"/>
  <c r="F74" i="12"/>
  <c r="F67" i="12"/>
  <c r="F63" i="12"/>
  <c r="F52" i="12"/>
  <c r="F48" i="12"/>
  <c r="G84" i="12"/>
  <c r="H86" i="12"/>
  <c r="I55" i="12"/>
  <c r="I51" i="12"/>
  <c r="I47" i="12"/>
  <c r="I54" i="12"/>
  <c r="I50" i="12"/>
  <c r="I46" i="12"/>
  <c r="I56" i="12"/>
  <c r="I52" i="12"/>
  <c r="I48" i="12"/>
  <c r="I41" i="12"/>
  <c r="I53" i="12"/>
  <c r="I49" i="12"/>
  <c r="I40" i="12"/>
  <c r="I42" i="12" s="1"/>
  <c r="I78" i="12"/>
  <c r="I86" i="12" s="1"/>
  <c r="I77" i="12"/>
  <c r="I26" i="11"/>
  <c r="I36" i="11" s="1"/>
  <c r="I38" i="11" s="1"/>
  <c r="I32" i="11"/>
  <c r="H26" i="11"/>
  <c r="H36" i="11" s="1"/>
  <c r="H38" i="11" s="1"/>
  <c r="F26" i="11"/>
  <c r="F36" i="11" s="1"/>
  <c r="F38" i="11" s="1"/>
  <c r="F32" i="11"/>
  <c r="G26" i="11"/>
  <c r="G36" i="11" s="1"/>
  <c r="G38" i="11" s="1"/>
  <c r="G50" i="12" l="1"/>
  <c r="G54" i="12"/>
  <c r="G48" i="12"/>
  <c r="G40" i="12"/>
  <c r="G42" i="12" s="1"/>
  <c r="G51" i="12"/>
  <c r="G62" i="12"/>
  <c r="G63" i="12"/>
  <c r="G53" i="12"/>
  <c r="G46" i="12"/>
  <c r="G69" i="12"/>
  <c r="G65" i="12"/>
  <c r="G67" i="12"/>
  <c r="G60" i="12"/>
  <c r="G47" i="12"/>
  <c r="G77" i="12"/>
  <c r="G81" i="12"/>
  <c r="G82" i="12"/>
  <c r="G79" i="12"/>
  <c r="G70" i="12"/>
  <c r="G55" i="12"/>
  <c r="G66" i="12"/>
  <c r="G52" i="12"/>
  <c r="G74" i="12"/>
  <c r="G41" i="12"/>
  <c r="G64" i="12"/>
  <c r="G76" i="12"/>
  <c r="G61" i="12"/>
  <c r="G80" i="12"/>
  <c r="G56" i="12"/>
  <c r="G78" i="12"/>
  <c r="G49" i="12"/>
  <c r="G68" i="12"/>
  <c r="G75" i="12"/>
  <c r="F86" i="12"/>
  <c r="F33" i="11"/>
  <c r="F39" i="11" s="1"/>
  <c r="I33" i="11"/>
  <c r="I39" i="11" s="1"/>
  <c r="I83" i="11" s="1"/>
  <c r="G33" i="11"/>
  <c r="H32" i="11"/>
  <c r="H33" i="11"/>
  <c r="G32" i="11"/>
  <c r="I5" i="1"/>
  <c r="G39" i="11" l="1"/>
  <c r="I81" i="11"/>
  <c r="I61" i="11"/>
  <c r="I62" i="11"/>
  <c r="I63" i="11"/>
  <c r="I67" i="11"/>
  <c r="I60" i="11"/>
  <c r="I50" i="11"/>
  <c r="I54" i="11"/>
  <c r="I68" i="11"/>
  <c r="I47" i="11"/>
  <c r="I51" i="11"/>
  <c r="I55" i="11"/>
  <c r="I65" i="11"/>
  <c r="I69" i="11"/>
  <c r="I48" i="11"/>
  <c r="I52" i="11"/>
  <c r="I56" i="11"/>
  <c r="I66" i="11"/>
  <c r="I70" i="11"/>
  <c r="I49" i="11"/>
  <c r="I53" i="11"/>
  <c r="I46" i="11"/>
  <c r="I64" i="11"/>
  <c r="I84" i="11"/>
  <c r="I77" i="11"/>
  <c r="I79" i="11"/>
  <c r="I82" i="11"/>
  <c r="I76" i="11"/>
  <c r="I75" i="11"/>
  <c r="I78" i="11"/>
  <c r="I80" i="11"/>
  <c r="I74" i="11"/>
  <c r="H39" i="11"/>
  <c r="H83" i="11" s="1"/>
  <c r="G86" i="12"/>
  <c r="I41" i="11"/>
  <c r="I40" i="11"/>
  <c r="I42" i="11" s="1"/>
  <c r="F62" i="11"/>
  <c r="F55" i="11"/>
  <c r="F84" i="11"/>
  <c r="F80" i="11"/>
  <c r="F76" i="11"/>
  <c r="F69" i="11"/>
  <c r="F65" i="11"/>
  <c r="F61" i="11"/>
  <c r="F54" i="11"/>
  <c r="F50" i="11"/>
  <c r="F46" i="11"/>
  <c r="F83" i="11"/>
  <c r="F79" i="11"/>
  <c r="F75" i="11"/>
  <c r="F68" i="11"/>
  <c r="F64" i="11"/>
  <c r="F60" i="11"/>
  <c r="F53" i="11"/>
  <c r="F49" i="11"/>
  <c r="F41" i="11"/>
  <c r="F40" i="11"/>
  <c r="F42" i="11" s="1"/>
  <c r="F70" i="11"/>
  <c r="F66" i="11"/>
  <c r="F47" i="11"/>
  <c r="F82" i="11"/>
  <c r="F78" i="11"/>
  <c r="F74" i="11"/>
  <c r="F67" i="11"/>
  <c r="F63" i="11"/>
  <c r="F56" i="11"/>
  <c r="F52" i="11"/>
  <c r="F48" i="11"/>
  <c r="F81" i="11"/>
  <c r="F77" i="11"/>
  <c r="F51" i="11"/>
  <c r="H5" i="1"/>
  <c r="H81" i="11" l="1"/>
  <c r="H74" i="11"/>
  <c r="H76" i="11"/>
  <c r="H46" i="11"/>
  <c r="H64" i="11"/>
  <c r="H68" i="11"/>
  <c r="H47" i="11"/>
  <c r="H51" i="11"/>
  <c r="H55" i="11"/>
  <c r="H50" i="11"/>
  <c r="H61" i="11"/>
  <c r="H65" i="11"/>
  <c r="H69" i="11"/>
  <c r="H48" i="11"/>
  <c r="H52" i="11"/>
  <c r="H56" i="11"/>
  <c r="H60" i="11"/>
  <c r="H62" i="11"/>
  <c r="H66" i="11"/>
  <c r="H70" i="11"/>
  <c r="H49" i="11"/>
  <c r="H53" i="11"/>
  <c r="H67" i="11"/>
  <c r="H54" i="11"/>
  <c r="H63" i="11"/>
  <c r="H77" i="11"/>
  <c r="H82" i="11"/>
  <c r="H79" i="11"/>
  <c r="H80" i="11"/>
  <c r="H84" i="11"/>
  <c r="H78" i="11"/>
  <c r="H75" i="11"/>
  <c r="I86" i="11"/>
  <c r="F86" i="11"/>
  <c r="G80" i="11"/>
  <c r="G77" i="11"/>
  <c r="G81" i="11"/>
  <c r="G74" i="11"/>
  <c r="G78" i="11"/>
  <c r="G75" i="11"/>
  <c r="G79" i="11"/>
  <c r="G83" i="11"/>
  <c r="G76" i="11"/>
  <c r="G84" i="11"/>
  <c r="G82" i="11"/>
  <c r="G49" i="11"/>
  <c r="G53" i="11"/>
  <c r="G46" i="11"/>
  <c r="G64" i="11"/>
  <c r="G68" i="11"/>
  <c r="G51" i="11"/>
  <c r="G62" i="11"/>
  <c r="G70" i="11"/>
  <c r="G48" i="11"/>
  <c r="G52" i="11"/>
  <c r="G56" i="11"/>
  <c r="G67" i="11"/>
  <c r="G50" i="11"/>
  <c r="G54" i="11"/>
  <c r="G61" i="11"/>
  <c r="G65" i="11"/>
  <c r="G69" i="11"/>
  <c r="G47" i="11"/>
  <c r="G55" i="11"/>
  <c r="G66" i="11"/>
  <c r="G63" i="11"/>
  <c r="G60" i="11"/>
  <c r="G41" i="11"/>
  <c r="G40" i="11"/>
  <c r="G42" i="11" s="1"/>
  <c r="H41" i="11"/>
  <c r="H40" i="11"/>
  <c r="H42" i="11" s="1"/>
  <c r="G5" i="1"/>
  <c r="F5" i="1"/>
  <c r="G86" i="11" l="1"/>
  <c r="H86" i="11"/>
  <c r="I28" i="1"/>
  <c r="I29" i="1"/>
  <c r="I26" i="1"/>
  <c r="I31" i="1" l="1"/>
  <c r="G31" i="1"/>
  <c r="H31" i="1"/>
  <c r="F31" i="1"/>
  <c r="D83" i="1"/>
  <c r="D82" i="1"/>
  <c r="D81" i="1"/>
  <c r="D80" i="1"/>
  <c r="D79" i="1"/>
  <c r="D78" i="1"/>
  <c r="D77" i="1"/>
  <c r="D76" i="1"/>
  <c r="D75" i="1"/>
  <c r="D74" i="1"/>
  <c r="D73" i="1"/>
  <c r="D69" i="1" l="1"/>
  <c r="D68" i="1"/>
  <c r="D67" i="1"/>
  <c r="D66" i="1"/>
  <c r="D65" i="1"/>
  <c r="D64" i="1"/>
  <c r="D63" i="1"/>
  <c r="D62" i="1"/>
  <c r="D61" i="1"/>
  <c r="D60" i="1"/>
  <c r="D59" i="1"/>
  <c r="D46" i="1"/>
  <c r="D47" i="1"/>
  <c r="D48" i="1"/>
  <c r="D49" i="1"/>
  <c r="D50" i="1"/>
  <c r="D51" i="1"/>
  <c r="D52" i="1"/>
  <c r="D53" i="1"/>
  <c r="D54" i="1"/>
  <c r="D55" i="1"/>
  <c r="D45" i="1"/>
  <c r="G26" i="1"/>
  <c r="H26" i="1"/>
  <c r="G27" i="1"/>
  <c r="G37" i="1" s="1"/>
  <c r="H27" i="1"/>
  <c r="I27" i="1"/>
  <c r="I32" i="1" s="1"/>
  <c r="G28" i="1"/>
  <c r="H28" i="1"/>
  <c r="H32" i="1" s="1"/>
  <c r="G29" i="1"/>
  <c r="H29" i="1"/>
  <c r="F29" i="1"/>
  <c r="F28" i="1"/>
  <c r="F27" i="1"/>
  <c r="F37" i="1" s="1"/>
  <c r="F26" i="1"/>
  <c r="F32" i="1" l="1"/>
  <c r="G32" i="1"/>
  <c r="H37" i="1"/>
  <c r="H33" i="1"/>
  <c r="F33" i="1"/>
  <c r="I33" i="1"/>
  <c r="G33" i="1"/>
  <c r="G36" i="1"/>
  <c r="G38" i="1" s="1"/>
  <c r="H36" i="1"/>
  <c r="I36" i="1"/>
  <c r="I37" i="1"/>
  <c r="F36" i="1"/>
  <c r="F38" i="1" s="1"/>
  <c r="H39" i="1" l="1"/>
  <c r="H38" i="1"/>
  <c r="I39" i="1"/>
  <c r="G39" i="1"/>
  <c r="F39" i="1"/>
  <c r="I38" i="1"/>
  <c r="F40" i="1" l="1"/>
  <c r="F41" i="1"/>
  <c r="H59" i="1"/>
  <c r="H40" i="1"/>
  <c r="H41" i="1"/>
  <c r="H76" i="1"/>
  <c r="H82" i="1"/>
  <c r="H83" i="1"/>
  <c r="H77" i="1"/>
  <c r="H78" i="1"/>
  <c r="H80" i="1"/>
  <c r="H81" i="1"/>
  <c r="H75" i="1"/>
  <c r="H73" i="1"/>
  <c r="H74" i="1"/>
  <c r="H79" i="1"/>
  <c r="G48" i="1"/>
  <c r="G52" i="1"/>
  <c r="G59" i="1"/>
  <c r="G45" i="1"/>
  <c r="G49" i="1"/>
  <c r="G53" i="1"/>
  <c r="G46" i="1"/>
  <c r="G50" i="1"/>
  <c r="G54" i="1"/>
  <c r="G47" i="1"/>
  <c r="G51" i="1"/>
  <c r="G55" i="1"/>
  <c r="G76" i="1"/>
  <c r="G73" i="1"/>
  <c r="G77" i="1"/>
  <c r="G81" i="1"/>
  <c r="G41" i="1"/>
  <c r="G74" i="1"/>
  <c r="G82" i="1"/>
  <c r="G78" i="1"/>
  <c r="G40" i="1"/>
  <c r="G75" i="1"/>
  <c r="G79" i="1"/>
  <c r="G83" i="1"/>
  <c r="G80" i="1"/>
  <c r="I47" i="1"/>
  <c r="I51" i="1"/>
  <c r="I55" i="1"/>
  <c r="I59" i="1"/>
  <c r="I48" i="1"/>
  <c r="I52" i="1"/>
  <c r="I45" i="1"/>
  <c r="I49" i="1"/>
  <c r="I53" i="1"/>
  <c r="I46" i="1"/>
  <c r="I50" i="1"/>
  <c r="I54" i="1"/>
  <c r="I61" i="1"/>
  <c r="I65" i="1"/>
  <c r="I69" i="1"/>
  <c r="I62" i="1"/>
  <c r="I66" i="1"/>
  <c r="I63" i="1"/>
  <c r="I67" i="1"/>
  <c r="I41" i="1"/>
  <c r="I60" i="1"/>
  <c r="I64" i="1"/>
  <c r="I68" i="1"/>
  <c r="I40" i="1"/>
  <c r="I79" i="1"/>
  <c r="I83" i="1"/>
  <c r="I78" i="1"/>
  <c r="I73" i="1"/>
  <c r="I77" i="1"/>
  <c r="I82" i="1"/>
  <c r="I76" i="1"/>
  <c r="I81" i="1"/>
  <c r="I75" i="1"/>
  <c r="I80" i="1"/>
  <c r="I74" i="1"/>
  <c r="F74" i="1"/>
  <c r="F78" i="1"/>
  <c r="F82" i="1"/>
  <c r="F75" i="1"/>
  <c r="F79" i="1"/>
  <c r="F83" i="1"/>
  <c r="F81" i="1"/>
  <c r="F76" i="1"/>
  <c r="F80" i="1"/>
  <c r="F73" i="1"/>
  <c r="F77" i="1"/>
  <c r="F45" i="1"/>
  <c r="F49" i="1"/>
  <c r="F53" i="1"/>
  <c r="F63" i="1"/>
  <c r="F67" i="1"/>
  <c r="F46" i="1"/>
  <c r="F50" i="1"/>
  <c r="F54" i="1"/>
  <c r="F60" i="1"/>
  <c r="F64" i="1"/>
  <c r="F68" i="1"/>
  <c r="F52" i="1"/>
  <c r="F66" i="1"/>
  <c r="F47" i="1"/>
  <c r="F51" i="1"/>
  <c r="F55" i="1"/>
  <c r="F61" i="1"/>
  <c r="F65" i="1"/>
  <c r="F69" i="1"/>
  <c r="F48" i="1"/>
  <c r="F62" i="1"/>
  <c r="F59" i="1"/>
  <c r="H60" i="1"/>
  <c r="H64" i="1"/>
  <c r="H68" i="1"/>
  <c r="H47" i="1"/>
  <c r="H51" i="1"/>
  <c r="H55" i="1"/>
  <c r="H62" i="1"/>
  <c r="H53" i="1"/>
  <c r="H67" i="1"/>
  <c r="H46" i="1"/>
  <c r="H54" i="1"/>
  <c r="H61" i="1"/>
  <c r="H65" i="1"/>
  <c r="H69" i="1"/>
  <c r="H48" i="1"/>
  <c r="H52" i="1"/>
  <c r="H45" i="1"/>
  <c r="H66" i="1"/>
  <c r="H49" i="1"/>
  <c r="H63" i="1"/>
  <c r="H50" i="1"/>
  <c r="G60" i="1"/>
  <c r="G64" i="1"/>
  <c r="G68" i="1"/>
  <c r="G61" i="1"/>
  <c r="G65" i="1"/>
  <c r="G69" i="1"/>
  <c r="G62" i="1"/>
  <c r="G66" i="1"/>
  <c r="G63" i="1"/>
  <c r="G67" i="1"/>
  <c r="G85" i="1" l="1"/>
  <c r="I85" i="1"/>
  <c r="H85" i="1"/>
  <c r="F85" i="1" l="1"/>
</calcChain>
</file>

<file path=xl/sharedStrings.xml><?xml version="1.0" encoding="utf-8"?>
<sst xmlns="http://schemas.openxmlformats.org/spreadsheetml/2006/main" count="425" uniqueCount="169">
  <si>
    <t>Fugendurchmesser</t>
  </si>
  <si>
    <t>E-Modul / Außenteil</t>
  </si>
  <si>
    <t>E-Modul / Innenteil</t>
  </si>
  <si>
    <t>Poissonsche Zahl / Außenteil</t>
  </si>
  <si>
    <t>Außendurchmesser / Hülse</t>
  </si>
  <si>
    <t>Innendurchmesser / Welle</t>
  </si>
  <si>
    <t>Effektives Übermaß</t>
  </si>
  <si>
    <t>Poissonsche Zahl / Innenteil</t>
  </si>
  <si>
    <t>Geometrie</t>
  </si>
  <si>
    <t>Material</t>
  </si>
  <si>
    <t>Äußere , wirksame Kaft</t>
  </si>
  <si>
    <t>Gegenkraft Kraft / Innen bei x=0</t>
  </si>
  <si>
    <t>Aufschiebende / Außen bei x=0</t>
  </si>
  <si>
    <t>Eingabe / Input</t>
  </si>
  <si>
    <t>Reibwert</t>
  </si>
  <si>
    <t>l [mm]</t>
  </si>
  <si>
    <t>U [mm]</t>
  </si>
  <si>
    <t>Zwischenwerte</t>
  </si>
  <si>
    <t>Fugenpressung ohne Länsverschiebung</t>
  </si>
  <si>
    <r>
      <t>p</t>
    </r>
    <r>
      <rPr>
        <vertAlign val="subscript"/>
        <sz val="10"/>
        <color theme="1"/>
        <rFont val="Arial Narrow"/>
        <family val="2"/>
      </rPr>
      <t>0</t>
    </r>
    <r>
      <rPr>
        <sz val="10"/>
        <color theme="1"/>
        <rFont val="Arial Narrow"/>
        <family val="2"/>
      </rPr>
      <t xml:space="preserve"> [N/mm²]</t>
    </r>
  </si>
  <si>
    <r>
      <t>F</t>
    </r>
    <r>
      <rPr>
        <vertAlign val="subscript"/>
        <sz val="10"/>
        <color theme="1"/>
        <rFont val="Arial Narrow"/>
        <family val="2"/>
      </rPr>
      <t>A</t>
    </r>
    <r>
      <rPr>
        <sz val="10"/>
        <color theme="1"/>
        <rFont val="Arial Narrow"/>
        <family val="2"/>
      </rPr>
      <t xml:space="preserve"> [mm]</t>
    </r>
  </si>
  <si>
    <r>
      <t>F</t>
    </r>
    <r>
      <rPr>
        <vertAlign val="subscript"/>
        <sz val="10"/>
        <color theme="1"/>
        <rFont val="Arial Narrow"/>
        <family val="2"/>
      </rPr>
      <t>I</t>
    </r>
    <r>
      <rPr>
        <sz val="10"/>
        <color theme="1"/>
        <rFont val="Arial Narrow"/>
        <family val="2"/>
      </rPr>
      <t xml:space="preserve"> [mm²]</t>
    </r>
  </si>
  <si>
    <t>Verschiebende Kraft ander Welle</t>
  </si>
  <si>
    <t xml:space="preserve">Außendurchmesser-Relation </t>
  </si>
  <si>
    <t xml:space="preserve">Innendurchmesser-Relation </t>
  </si>
  <si>
    <t xml:space="preserve">Querschnittsfläche /  Außenteil </t>
  </si>
  <si>
    <t>Querschnittsfläche / Innenteil</t>
  </si>
  <si>
    <r>
      <t>F</t>
    </r>
    <r>
      <rPr>
        <vertAlign val="subscript"/>
        <sz val="10"/>
        <color theme="1"/>
        <rFont val="Arial Narrow"/>
        <family val="2"/>
      </rPr>
      <t>0</t>
    </r>
    <r>
      <rPr>
        <sz val="10"/>
        <color theme="1"/>
        <rFont val="Arial Narrow"/>
        <family val="2"/>
      </rPr>
      <t>[mm²]</t>
    </r>
  </si>
  <si>
    <t>Effektives Übermaß / Außenteil</t>
  </si>
  <si>
    <t>Effektives Übermaß / Innenteil</t>
  </si>
  <si>
    <t>Effektives Übermaß / gesamt</t>
  </si>
  <si>
    <t>µ[-]</t>
  </si>
  <si>
    <t>Zwischenergebnisse</t>
  </si>
  <si>
    <t>Fall 1</t>
  </si>
  <si>
    <t>Fall 2</t>
  </si>
  <si>
    <t>Fall 4</t>
  </si>
  <si>
    <t>Berechnung</t>
  </si>
  <si>
    <t>Längenkoordinate</t>
  </si>
  <si>
    <t>l(x)</t>
  </si>
  <si>
    <t>dimensionslose Längenkoordinate</t>
  </si>
  <si>
    <t>St / Fe</t>
  </si>
  <si>
    <t xml:space="preserve"> </t>
  </si>
  <si>
    <t>N1</t>
  </si>
  <si>
    <t>Druck / Zug einseitig         -/+</t>
  </si>
  <si>
    <t>Zug / Druck einseitig    +/-</t>
  </si>
  <si>
    <t>Kraftrichtung                              Außen / Innen</t>
  </si>
  <si>
    <t>Kraftverlauf im Außenteil A</t>
  </si>
  <si>
    <t>Material-und Geometriekoeffizient</t>
  </si>
  <si>
    <r>
      <t>Z</t>
    </r>
    <r>
      <rPr>
        <vertAlign val="subscript"/>
        <sz val="10"/>
        <color theme="1"/>
        <rFont val="Arial Narrow"/>
        <family val="2"/>
      </rPr>
      <t xml:space="preserve">A </t>
    </r>
    <r>
      <rPr>
        <sz val="10"/>
        <color theme="1"/>
        <rFont val="Arial Narrow"/>
        <family val="2"/>
      </rPr>
      <t>+ Z</t>
    </r>
    <r>
      <rPr>
        <vertAlign val="subscript"/>
        <sz val="10"/>
        <color theme="1"/>
        <rFont val="Arial Narrow"/>
        <family val="2"/>
      </rPr>
      <t>I</t>
    </r>
  </si>
  <si>
    <t xml:space="preserve">  </t>
  </si>
  <si>
    <r>
      <t>d</t>
    </r>
    <r>
      <rPr>
        <i/>
        <vertAlign val="subscript"/>
        <sz val="10"/>
        <color theme="1"/>
        <rFont val="Arial Narrow"/>
        <family val="2"/>
      </rPr>
      <t>A</t>
    </r>
    <r>
      <rPr>
        <i/>
        <sz val="10"/>
        <color theme="1"/>
        <rFont val="Arial Narrow"/>
        <family val="2"/>
      </rPr>
      <t xml:space="preserve"> [mm]</t>
    </r>
  </si>
  <si>
    <r>
      <t>d</t>
    </r>
    <r>
      <rPr>
        <i/>
        <vertAlign val="subscript"/>
        <sz val="10"/>
        <color theme="1"/>
        <rFont val="Arial Narrow"/>
        <family val="2"/>
      </rPr>
      <t>F</t>
    </r>
    <r>
      <rPr>
        <i/>
        <sz val="10"/>
        <color theme="1"/>
        <rFont val="Arial Narrow"/>
        <family val="2"/>
      </rPr>
      <t xml:space="preserve"> [mm]</t>
    </r>
  </si>
  <si>
    <r>
      <t>d</t>
    </r>
    <r>
      <rPr>
        <i/>
        <vertAlign val="subscript"/>
        <sz val="10"/>
        <color theme="1"/>
        <rFont val="Arial Narrow"/>
        <family val="2"/>
      </rPr>
      <t>I</t>
    </r>
    <r>
      <rPr>
        <i/>
        <sz val="10"/>
        <color theme="1"/>
        <rFont val="Arial Narrow"/>
        <family val="2"/>
      </rPr>
      <t xml:space="preserve"> [N/mm]</t>
    </r>
  </si>
  <si>
    <r>
      <t>p</t>
    </r>
    <r>
      <rPr>
        <i/>
        <vertAlign val="subscript"/>
        <sz val="10"/>
        <color theme="1"/>
        <rFont val="Arial Narrow"/>
        <family val="2"/>
      </rPr>
      <t>0</t>
    </r>
    <r>
      <rPr>
        <i/>
        <sz val="10"/>
        <color theme="1"/>
        <rFont val="Arial Narrow"/>
        <family val="2"/>
      </rPr>
      <t xml:space="preserve"> [N/mm²]</t>
    </r>
  </si>
  <si>
    <r>
      <t>E</t>
    </r>
    <r>
      <rPr>
        <i/>
        <vertAlign val="subscript"/>
        <sz val="10"/>
        <color theme="1"/>
        <rFont val="Arial Narrow"/>
        <family val="2"/>
      </rPr>
      <t>A</t>
    </r>
    <r>
      <rPr>
        <i/>
        <sz val="10"/>
        <color theme="1"/>
        <rFont val="Arial Narrow"/>
        <family val="2"/>
      </rPr>
      <t xml:space="preserve"> [N/mm²]</t>
    </r>
  </si>
  <si>
    <r>
      <t>E</t>
    </r>
    <r>
      <rPr>
        <i/>
        <vertAlign val="subscript"/>
        <sz val="10"/>
        <color theme="1"/>
        <rFont val="Arial Narrow"/>
        <family val="2"/>
      </rPr>
      <t>I</t>
    </r>
    <r>
      <rPr>
        <i/>
        <sz val="10"/>
        <color theme="1"/>
        <rFont val="Arial Narrow"/>
        <family val="2"/>
      </rPr>
      <t xml:space="preserve"> [N/mm²]</t>
    </r>
  </si>
  <si>
    <r>
      <rPr>
        <i/>
        <sz val="10"/>
        <color theme="1"/>
        <rFont val="Symbol"/>
        <family val="1"/>
        <charset val="2"/>
      </rPr>
      <t>n</t>
    </r>
    <r>
      <rPr>
        <i/>
        <vertAlign val="subscript"/>
        <sz val="10"/>
        <color theme="1"/>
        <rFont val="Symbol"/>
        <family val="1"/>
        <charset val="2"/>
      </rPr>
      <t>A</t>
    </r>
    <r>
      <rPr>
        <i/>
        <sz val="10"/>
        <color theme="1"/>
        <rFont val="Arial Narrow"/>
        <family val="2"/>
      </rPr>
      <t xml:space="preserve"> [-]</t>
    </r>
  </si>
  <si>
    <r>
      <t>Q</t>
    </r>
    <r>
      <rPr>
        <i/>
        <vertAlign val="subscript"/>
        <sz val="10"/>
        <color theme="1"/>
        <rFont val="Arial Narrow"/>
        <family val="2"/>
      </rPr>
      <t>A</t>
    </r>
    <r>
      <rPr>
        <i/>
        <sz val="10"/>
        <color theme="1"/>
        <rFont val="Arial Narrow"/>
        <family val="2"/>
      </rPr>
      <t xml:space="preserve"> [-]</t>
    </r>
  </si>
  <si>
    <r>
      <t>Q</t>
    </r>
    <r>
      <rPr>
        <i/>
        <vertAlign val="subscript"/>
        <sz val="10"/>
        <color theme="1"/>
        <rFont val="Arial Narrow"/>
        <family val="2"/>
      </rPr>
      <t>I</t>
    </r>
    <r>
      <rPr>
        <i/>
        <sz val="10"/>
        <color theme="1"/>
        <rFont val="Arial Narrow"/>
        <family val="2"/>
      </rPr>
      <t xml:space="preserve"> [-]</t>
    </r>
  </si>
  <si>
    <r>
      <t>A</t>
    </r>
    <r>
      <rPr>
        <i/>
        <vertAlign val="subscript"/>
        <sz val="10"/>
        <color theme="1"/>
        <rFont val="Arial Narrow"/>
        <family val="2"/>
      </rPr>
      <t>A</t>
    </r>
    <r>
      <rPr>
        <i/>
        <sz val="10"/>
        <color theme="1"/>
        <rFont val="Arial Narrow"/>
        <family val="2"/>
      </rPr>
      <t xml:space="preserve"> [mm²]</t>
    </r>
  </si>
  <si>
    <r>
      <t>A</t>
    </r>
    <r>
      <rPr>
        <i/>
        <vertAlign val="subscript"/>
        <sz val="10"/>
        <color theme="1"/>
        <rFont val="Arial Narrow"/>
        <family val="2"/>
      </rPr>
      <t>I</t>
    </r>
    <r>
      <rPr>
        <i/>
        <sz val="10"/>
        <color theme="1"/>
        <rFont val="Arial Narrow"/>
        <family val="2"/>
      </rPr>
      <t xml:space="preserve"> [mm²]</t>
    </r>
  </si>
  <si>
    <r>
      <t>A</t>
    </r>
    <r>
      <rPr>
        <i/>
        <vertAlign val="subscript"/>
        <sz val="10"/>
        <color theme="1"/>
        <rFont val="Arial Narrow"/>
        <family val="2"/>
      </rPr>
      <t>µ</t>
    </r>
    <r>
      <rPr>
        <i/>
        <sz val="10"/>
        <color theme="1"/>
        <rFont val="Arial Narrow"/>
        <family val="2"/>
      </rPr>
      <t xml:space="preserve"> [mm²]</t>
    </r>
  </si>
  <si>
    <r>
      <t>k</t>
    </r>
    <r>
      <rPr>
        <i/>
        <vertAlign val="subscript"/>
        <sz val="10"/>
        <color theme="1"/>
        <rFont val="Arial Narrow"/>
        <family val="2"/>
      </rPr>
      <t>A</t>
    </r>
    <r>
      <rPr>
        <i/>
        <sz val="10"/>
        <color theme="1"/>
        <rFont val="Arial Narrow"/>
        <family val="2"/>
      </rPr>
      <t xml:space="preserve"> [ ]</t>
    </r>
  </si>
  <si>
    <r>
      <t>Z</t>
    </r>
    <r>
      <rPr>
        <i/>
        <vertAlign val="subscript"/>
        <sz val="10"/>
        <color theme="1"/>
        <rFont val="Arial Narrow"/>
        <family val="2"/>
      </rPr>
      <t>A</t>
    </r>
    <r>
      <rPr>
        <i/>
        <sz val="10"/>
        <color theme="1"/>
        <rFont val="Arial Narrow"/>
        <family val="2"/>
      </rPr>
      <t xml:space="preserve"> [mm]</t>
    </r>
  </si>
  <si>
    <r>
      <t>Z</t>
    </r>
    <r>
      <rPr>
        <i/>
        <vertAlign val="subscript"/>
        <sz val="10"/>
        <color theme="1"/>
        <rFont val="Arial Narrow"/>
        <family val="2"/>
      </rPr>
      <t>I</t>
    </r>
    <r>
      <rPr>
        <i/>
        <sz val="10"/>
        <color theme="1"/>
        <rFont val="Arial Narrow"/>
        <family val="2"/>
      </rPr>
      <t xml:space="preserve"> [mm]</t>
    </r>
  </si>
  <si>
    <r>
      <t>Z</t>
    </r>
    <r>
      <rPr>
        <i/>
        <vertAlign val="subscript"/>
        <sz val="10"/>
        <color theme="1"/>
        <rFont val="Arial Narrow"/>
        <family val="2"/>
      </rPr>
      <t>0</t>
    </r>
    <r>
      <rPr>
        <i/>
        <sz val="10"/>
        <color theme="1"/>
        <rFont val="Arial Narrow"/>
        <family val="2"/>
      </rPr>
      <t xml:space="preserve"> [mm]</t>
    </r>
  </si>
  <si>
    <r>
      <t>π/4·(d</t>
    </r>
    <r>
      <rPr>
        <vertAlign val="subscript"/>
        <sz val="10"/>
        <color theme="1"/>
        <rFont val="Arial Narrow"/>
        <family val="2"/>
      </rPr>
      <t>F</t>
    </r>
    <r>
      <rPr>
        <sz val="10"/>
        <color theme="1"/>
        <rFont val="Arial Narrow"/>
        <family val="2"/>
      </rPr>
      <t>²-d</t>
    </r>
    <r>
      <rPr>
        <vertAlign val="subscript"/>
        <sz val="10"/>
        <color theme="1"/>
        <rFont val="Arial Narrow"/>
        <family val="2"/>
      </rPr>
      <t>I</t>
    </r>
    <r>
      <rPr>
        <sz val="10"/>
        <color theme="1"/>
        <rFont val="Arial Narrow"/>
        <family val="2"/>
      </rPr>
      <t>²)=π/4·d</t>
    </r>
    <r>
      <rPr>
        <vertAlign val="subscript"/>
        <sz val="10"/>
        <color theme="1"/>
        <rFont val="Arial Narrow"/>
        <family val="2"/>
      </rPr>
      <t>F</t>
    </r>
    <r>
      <rPr>
        <sz val="10"/>
        <color theme="1"/>
        <rFont val="Arial Narrow"/>
        <family val="2"/>
      </rPr>
      <t>²(1-Q</t>
    </r>
    <r>
      <rPr>
        <vertAlign val="subscript"/>
        <sz val="10"/>
        <color theme="1"/>
        <rFont val="Arial Narrow"/>
        <family val="2"/>
      </rPr>
      <t>I</t>
    </r>
    <r>
      <rPr>
        <sz val="10"/>
        <color theme="1"/>
        <rFont val="Arial Narrow"/>
        <family val="2"/>
      </rPr>
      <t>²)</t>
    </r>
  </si>
  <si>
    <r>
      <t>µ·π·d</t>
    </r>
    <r>
      <rPr>
        <vertAlign val="subscript"/>
        <sz val="10"/>
        <color theme="1"/>
        <rFont val="Arial Narrow"/>
        <family val="2"/>
      </rPr>
      <t>F</t>
    </r>
    <r>
      <rPr>
        <sz val="10"/>
        <color theme="1"/>
        <rFont val="Arial Narrow"/>
        <family val="2"/>
      </rPr>
      <t>·l</t>
    </r>
  </si>
  <si>
    <r>
      <t>d</t>
    </r>
    <r>
      <rPr>
        <vertAlign val="subscript"/>
        <sz val="10"/>
        <color theme="1"/>
        <rFont val="Arial Narrow"/>
        <family val="2"/>
      </rPr>
      <t>F</t>
    </r>
    <r>
      <rPr>
        <sz val="10"/>
        <color theme="1"/>
        <rFont val="Arial Narrow"/>
        <family val="2"/>
      </rPr>
      <t>/d</t>
    </r>
    <r>
      <rPr>
        <vertAlign val="subscript"/>
        <sz val="10"/>
        <color theme="1"/>
        <rFont val="Arial Narrow"/>
        <family val="2"/>
      </rPr>
      <t>A</t>
    </r>
  </si>
  <si>
    <r>
      <t>d</t>
    </r>
    <r>
      <rPr>
        <vertAlign val="subscript"/>
        <sz val="10"/>
        <color theme="1"/>
        <rFont val="Arial Narrow"/>
        <family val="2"/>
      </rPr>
      <t>I</t>
    </r>
    <r>
      <rPr>
        <sz val="10"/>
        <color theme="1"/>
        <rFont val="Arial Narrow"/>
        <family val="2"/>
      </rPr>
      <t>/d</t>
    </r>
    <r>
      <rPr>
        <vertAlign val="subscript"/>
        <sz val="10"/>
        <color theme="1"/>
        <rFont val="Arial Narrow"/>
        <family val="2"/>
      </rPr>
      <t>F</t>
    </r>
  </si>
  <si>
    <t>Fugenpressung ohne Längsverschiebung</t>
  </si>
  <si>
    <r>
      <rPr>
        <i/>
        <sz val="10"/>
        <color theme="1"/>
        <rFont val="Symbol"/>
        <family val="1"/>
        <charset val="2"/>
      </rPr>
      <t>n</t>
    </r>
    <r>
      <rPr>
        <i/>
        <vertAlign val="subscript"/>
        <sz val="10"/>
        <color theme="1"/>
        <rFont val="Symbol"/>
        <family val="1"/>
        <charset val="2"/>
      </rPr>
      <t>I</t>
    </r>
    <r>
      <rPr>
        <i/>
        <sz val="10"/>
        <color theme="1"/>
        <rFont val="Arial Narrow"/>
        <family val="2"/>
      </rPr>
      <t xml:space="preserve"> [-]</t>
    </r>
  </si>
  <si>
    <t>Kontaktlänge / Pressungslänge / Fugenlänge</t>
  </si>
  <si>
    <t>Lastfall</t>
  </si>
  <si>
    <t xml:space="preserve"> x* = x  / l</t>
  </si>
  <si>
    <t>Belastung</t>
  </si>
  <si>
    <r>
      <t>k</t>
    </r>
    <r>
      <rPr>
        <i/>
        <vertAlign val="subscript"/>
        <sz val="10"/>
        <color theme="1"/>
        <rFont val="Arial Narrow"/>
        <family val="2"/>
      </rPr>
      <t>I</t>
    </r>
    <r>
      <rPr>
        <i/>
        <sz val="10"/>
        <color theme="1"/>
        <rFont val="Arial Narrow"/>
        <family val="2"/>
      </rPr>
      <t xml:space="preserve"> [ ]</t>
    </r>
  </si>
  <si>
    <r>
      <t>k</t>
    </r>
    <r>
      <rPr>
        <vertAlign val="subscript"/>
        <sz val="10"/>
        <color theme="1"/>
        <rFont val="Arial Narrow"/>
        <family val="2"/>
      </rPr>
      <t>A+</t>
    </r>
    <r>
      <rPr>
        <sz val="10"/>
        <color theme="1"/>
        <rFont val="Arial Narrow"/>
        <family val="2"/>
      </rPr>
      <t>k</t>
    </r>
    <r>
      <rPr>
        <vertAlign val="subscript"/>
        <sz val="10"/>
        <color theme="1"/>
        <rFont val="Arial Narrow"/>
        <family val="2"/>
      </rPr>
      <t>I</t>
    </r>
  </si>
  <si>
    <r>
      <t>π/4·(d</t>
    </r>
    <r>
      <rPr>
        <vertAlign val="subscript"/>
        <sz val="10"/>
        <color theme="1"/>
        <rFont val="Arial Narrow"/>
        <family val="2"/>
      </rPr>
      <t>A</t>
    </r>
    <r>
      <rPr>
        <sz val="10"/>
        <color theme="1"/>
        <rFont val="Arial Narrow"/>
        <family val="2"/>
      </rPr>
      <t>²-d</t>
    </r>
    <r>
      <rPr>
        <vertAlign val="subscript"/>
        <sz val="10"/>
        <color theme="1"/>
        <rFont val="Arial Narrow"/>
        <family val="2"/>
      </rPr>
      <t>F</t>
    </r>
    <r>
      <rPr>
        <sz val="10"/>
        <color theme="1"/>
        <rFont val="Arial Narrow"/>
        <family val="2"/>
      </rPr>
      <t>²)=π/4·d</t>
    </r>
    <r>
      <rPr>
        <vertAlign val="subscript"/>
        <sz val="10"/>
        <color theme="1"/>
        <rFont val="Arial Narrow"/>
        <family val="2"/>
      </rPr>
      <t>A</t>
    </r>
    <r>
      <rPr>
        <sz val="10"/>
        <color theme="1"/>
        <rFont val="Arial Narrow"/>
        <family val="2"/>
      </rPr>
      <t>²(1-Q</t>
    </r>
    <r>
      <rPr>
        <vertAlign val="subscript"/>
        <sz val="10"/>
        <color theme="1"/>
        <rFont val="Arial Narrow"/>
        <family val="2"/>
      </rPr>
      <t>A</t>
    </r>
    <r>
      <rPr>
        <sz val="10"/>
        <color theme="1"/>
        <rFont val="Arial Narrow"/>
        <family val="2"/>
      </rPr>
      <t>²)</t>
    </r>
  </si>
  <si>
    <t>Kraftverlauf im Innenteil I</t>
  </si>
  <si>
    <t>Pressungsverlauf in der Fuge</t>
  </si>
  <si>
    <t>x*= x  / l</t>
  </si>
  <si>
    <r>
      <t>p*</t>
    </r>
    <r>
      <rPr>
        <b/>
        <vertAlign val="subscript"/>
        <sz val="10"/>
        <color theme="1"/>
        <rFont val="Arial Narrow"/>
        <family val="2"/>
      </rPr>
      <t>L1</t>
    </r>
    <r>
      <rPr>
        <b/>
        <sz val="10"/>
        <color theme="1"/>
        <rFont val="Arial Narrow"/>
        <family val="2"/>
      </rPr>
      <t>(x*)</t>
    </r>
  </si>
  <si>
    <r>
      <t>p*</t>
    </r>
    <r>
      <rPr>
        <b/>
        <vertAlign val="subscript"/>
        <sz val="10"/>
        <color theme="1"/>
        <rFont val="Arial Narrow"/>
        <family val="2"/>
      </rPr>
      <t>L2</t>
    </r>
    <r>
      <rPr>
        <b/>
        <sz val="10"/>
        <color theme="1"/>
        <rFont val="Arial Narrow"/>
        <family val="2"/>
      </rPr>
      <t>(x*)</t>
    </r>
  </si>
  <si>
    <r>
      <t>p*</t>
    </r>
    <r>
      <rPr>
        <b/>
        <vertAlign val="subscript"/>
        <sz val="10"/>
        <color theme="1"/>
        <rFont val="Arial Narrow"/>
        <family val="2"/>
      </rPr>
      <t>L3</t>
    </r>
    <r>
      <rPr>
        <b/>
        <sz val="10"/>
        <color theme="1"/>
        <rFont val="Arial Narrow"/>
        <family val="2"/>
      </rPr>
      <t>(x*)</t>
    </r>
  </si>
  <si>
    <r>
      <t>p*</t>
    </r>
    <r>
      <rPr>
        <b/>
        <vertAlign val="subscript"/>
        <sz val="10"/>
        <color theme="1"/>
        <rFont val="Arial Narrow"/>
        <family val="2"/>
      </rPr>
      <t>L4</t>
    </r>
    <r>
      <rPr>
        <b/>
        <sz val="10"/>
        <color theme="1"/>
        <rFont val="Arial Narrow"/>
        <family val="2"/>
      </rPr>
      <t>(x*)</t>
    </r>
  </si>
  <si>
    <t>L1</t>
  </si>
  <si>
    <t>L2</t>
  </si>
  <si>
    <t>L3</t>
  </si>
  <si>
    <t>L4</t>
  </si>
  <si>
    <t>Druck</t>
  </si>
  <si>
    <t>Zug</t>
  </si>
  <si>
    <t>Exponentfaktor L1 und L2</t>
  </si>
  <si>
    <r>
      <t>F*</t>
    </r>
    <r>
      <rPr>
        <b/>
        <vertAlign val="subscript"/>
        <sz val="10"/>
        <color theme="1"/>
        <rFont val="Arial Narrow"/>
        <family val="2"/>
      </rPr>
      <t xml:space="preserve">L1A </t>
    </r>
    <r>
      <rPr>
        <b/>
        <sz val="10"/>
        <color theme="1"/>
        <rFont val="Arial Narrow"/>
        <family val="2"/>
      </rPr>
      <t>(x*)</t>
    </r>
  </si>
  <si>
    <r>
      <t>F*</t>
    </r>
    <r>
      <rPr>
        <b/>
        <vertAlign val="subscript"/>
        <sz val="10"/>
        <color theme="1"/>
        <rFont val="Arial Narrow"/>
        <family val="2"/>
      </rPr>
      <t xml:space="preserve">L2A </t>
    </r>
    <r>
      <rPr>
        <b/>
        <sz val="10"/>
        <color theme="1"/>
        <rFont val="Arial Narrow"/>
        <family val="2"/>
      </rPr>
      <t>(x*)</t>
    </r>
  </si>
  <si>
    <r>
      <t>F*</t>
    </r>
    <r>
      <rPr>
        <b/>
        <vertAlign val="subscript"/>
        <sz val="10"/>
        <color theme="1"/>
        <rFont val="Arial Narrow"/>
        <family val="2"/>
      </rPr>
      <t xml:space="preserve">L3A </t>
    </r>
    <r>
      <rPr>
        <b/>
        <sz val="10"/>
        <color theme="1"/>
        <rFont val="Arial Narrow"/>
        <family val="2"/>
      </rPr>
      <t>(x*)</t>
    </r>
  </si>
  <si>
    <r>
      <t>F*</t>
    </r>
    <r>
      <rPr>
        <b/>
        <vertAlign val="subscript"/>
        <sz val="10"/>
        <color rgb="FFC00000"/>
        <rFont val="Arial Narrow"/>
        <family val="2"/>
      </rPr>
      <t xml:space="preserve">L4A </t>
    </r>
    <r>
      <rPr>
        <b/>
        <sz val="10"/>
        <color rgb="FFC00000"/>
        <rFont val="Arial Narrow"/>
        <family val="2"/>
      </rPr>
      <t>(x*)</t>
    </r>
  </si>
  <si>
    <r>
      <t>F*</t>
    </r>
    <r>
      <rPr>
        <b/>
        <vertAlign val="subscript"/>
        <sz val="10"/>
        <color theme="1"/>
        <rFont val="Arial Narrow"/>
        <family val="2"/>
      </rPr>
      <t xml:space="preserve">L1I </t>
    </r>
    <r>
      <rPr>
        <b/>
        <sz val="10"/>
        <color theme="1"/>
        <rFont val="Arial Narrow"/>
        <family val="2"/>
      </rPr>
      <t>(x*)</t>
    </r>
  </si>
  <si>
    <r>
      <t>F*</t>
    </r>
    <r>
      <rPr>
        <b/>
        <vertAlign val="subscript"/>
        <sz val="10"/>
        <color theme="1"/>
        <rFont val="Arial Narrow"/>
        <family val="2"/>
      </rPr>
      <t xml:space="preserve">L2I </t>
    </r>
    <r>
      <rPr>
        <b/>
        <sz val="10"/>
        <color theme="1"/>
        <rFont val="Arial Narrow"/>
        <family val="2"/>
      </rPr>
      <t>(x*)</t>
    </r>
  </si>
  <si>
    <r>
      <t>F*</t>
    </r>
    <r>
      <rPr>
        <b/>
        <vertAlign val="subscript"/>
        <sz val="10"/>
        <color theme="1"/>
        <rFont val="Arial Narrow"/>
        <family val="2"/>
      </rPr>
      <t xml:space="preserve">L3I </t>
    </r>
    <r>
      <rPr>
        <b/>
        <sz val="10"/>
        <color theme="1"/>
        <rFont val="Arial Narrow"/>
        <family val="2"/>
      </rPr>
      <t>(x*)</t>
    </r>
  </si>
  <si>
    <r>
      <t>F*</t>
    </r>
    <r>
      <rPr>
        <b/>
        <vertAlign val="subscript"/>
        <sz val="10"/>
        <color theme="1"/>
        <rFont val="Arial Narrow"/>
        <family val="2"/>
      </rPr>
      <t xml:space="preserve">L4I </t>
    </r>
    <r>
      <rPr>
        <b/>
        <sz val="10"/>
        <color theme="1"/>
        <rFont val="Arial Narrow"/>
        <family val="2"/>
      </rPr>
      <t>(x*)</t>
    </r>
  </si>
  <si>
    <t>a [-]</t>
  </si>
  <si>
    <t>Reibungsfläche / Fugenfläche</t>
  </si>
  <si>
    <t>Mittlere Pressung</t>
  </si>
  <si>
    <t>Zug / Zug beidseitig    -/-</t>
  </si>
  <si>
    <t>Druck / Druck beidseitig       +/+</t>
  </si>
  <si>
    <t>Max. Axialkraft am Außenteil</t>
  </si>
  <si>
    <r>
      <t>F*</t>
    </r>
    <r>
      <rPr>
        <i/>
        <vertAlign val="subscript"/>
        <sz val="10"/>
        <color theme="1"/>
        <rFont val="Arial Narrow"/>
        <family val="2"/>
      </rPr>
      <t>LA</t>
    </r>
    <r>
      <rPr>
        <i/>
        <sz val="10"/>
        <color theme="1"/>
        <rFont val="Arial Narrow"/>
        <family val="2"/>
      </rPr>
      <t xml:space="preserve"> [-]</t>
    </r>
  </si>
  <si>
    <r>
      <t>F*</t>
    </r>
    <r>
      <rPr>
        <i/>
        <vertAlign val="subscript"/>
        <sz val="10"/>
        <color theme="1"/>
        <rFont val="Arial Narrow"/>
        <family val="2"/>
      </rPr>
      <t>LI</t>
    </r>
    <r>
      <rPr>
        <i/>
        <sz val="10"/>
        <color theme="1"/>
        <rFont val="Arial Narrow"/>
        <family val="2"/>
      </rPr>
      <t xml:space="preserve"> [-]</t>
    </r>
  </si>
  <si>
    <r>
      <t>für Test  d</t>
    </r>
    <r>
      <rPr>
        <vertAlign val="subscript"/>
        <sz val="10"/>
        <color theme="1"/>
        <rFont val="Arial Narrow"/>
        <family val="2"/>
      </rPr>
      <t>F</t>
    </r>
    <r>
      <rPr>
        <sz val="10"/>
        <color theme="1"/>
        <rFont val="Arial Narrow"/>
        <family val="2"/>
      </rPr>
      <t>*2</t>
    </r>
    <r>
      <rPr>
        <vertAlign val="superscript"/>
        <sz val="10"/>
        <color theme="1"/>
        <rFont val="Arial Narrow"/>
        <family val="2"/>
      </rPr>
      <t>1/2</t>
    </r>
  </si>
  <si>
    <t>Max. Axialkraft am Innenteil</t>
  </si>
  <si>
    <t>B</t>
  </si>
  <si>
    <t>F [N]</t>
  </si>
  <si>
    <r>
      <t>d</t>
    </r>
    <r>
      <rPr>
        <i/>
        <vertAlign val="subscript"/>
        <sz val="10"/>
        <color theme="1"/>
        <rFont val="Arial Narrow"/>
        <family val="2"/>
      </rPr>
      <t>F</t>
    </r>
    <r>
      <rPr>
        <i/>
        <sz val="10"/>
        <color theme="1"/>
        <rFont val="Arial Narrow"/>
        <family val="2"/>
      </rPr>
      <t>/d</t>
    </r>
    <r>
      <rPr>
        <i/>
        <vertAlign val="subscript"/>
        <sz val="10"/>
        <color theme="1"/>
        <rFont val="Arial Narrow"/>
        <family val="2"/>
      </rPr>
      <t>A</t>
    </r>
  </si>
  <si>
    <r>
      <t>d</t>
    </r>
    <r>
      <rPr>
        <i/>
        <vertAlign val="subscript"/>
        <sz val="10"/>
        <color theme="1"/>
        <rFont val="Arial Narrow"/>
        <family val="2"/>
      </rPr>
      <t>I</t>
    </r>
    <r>
      <rPr>
        <i/>
        <sz val="10"/>
        <color theme="1"/>
        <rFont val="Arial Narrow"/>
        <family val="2"/>
      </rPr>
      <t>/d</t>
    </r>
    <r>
      <rPr>
        <i/>
        <vertAlign val="subscript"/>
        <sz val="10"/>
        <color theme="1"/>
        <rFont val="Arial Narrow"/>
        <family val="2"/>
      </rPr>
      <t>F</t>
    </r>
  </si>
  <si>
    <r>
      <t>π/4·(d</t>
    </r>
    <r>
      <rPr>
        <i/>
        <vertAlign val="subscript"/>
        <sz val="10"/>
        <color theme="1"/>
        <rFont val="Arial Narrow"/>
        <family val="2"/>
      </rPr>
      <t>A</t>
    </r>
    <r>
      <rPr>
        <i/>
        <sz val="10"/>
        <color theme="1"/>
        <rFont val="Arial Narrow"/>
        <family val="2"/>
      </rPr>
      <t>²-d</t>
    </r>
    <r>
      <rPr>
        <i/>
        <vertAlign val="subscript"/>
        <sz val="10"/>
        <color theme="1"/>
        <rFont val="Arial Narrow"/>
        <family val="2"/>
      </rPr>
      <t>F</t>
    </r>
    <r>
      <rPr>
        <i/>
        <sz val="10"/>
        <color theme="1"/>
        <rFont val="Arial Narrow"/>
        <family val="2"/>
      </rPr>
      <t>²)=π/4·d</t>
    </r>
    <r>
      <rPr>
        <i/>
        <vertAlign val="subscript"/>
        <sz val="10"/>
        <color theme="1"/>
        <rFont val="Arial Narrow"/>
        <family val="2"/>
      </rPr>
      <t>A</t>
    </r>
    <r>
      <rPr>
        <i/>
        <sz val="10"/>
        <color theme="1"/>
        <rFont val="Arial Narrow"/>
        <family val="2"/>
      </rPr>
      <t>²(1-Q</t>
    </r>
    <r>
      <rPr>
        <i/>
        <vertAlign val="subscript"/>
        <sz val="10"/>
        <color theme="1"/>
        <rFont val="Arial Narrow"/>
        <family val="2"/>
      </rPr>
      <t>A</t>
    </r>
    <r>
      <rPr>
        <i/>
        <sz val="10"/>
        <color theme="1"/>
        <rFont val="Arial Narrow"/>
        <family val="2"/>
      </rPr>
      <t>²)</t>
    </r>
  </si>
  <si>
    <r>
      <t>π/4·(d</t>
    </r>
    <r>
      <rPr>
        <i/>
        <vertAlign val="subscript"/>
        <sz val="10"/>
        <color theme="1"/>
        <rFont val="Arial Narrow"/>
        <family val="2"/>
      </rPr>
      <t>F</t>
    </r>
    <r>
      <rPr>
        <i/>
        <sz val="10"/>
        <color theme="1"/>
        <rFont val="Arial Narrow"/>
        <family val="2"/>
      </rPr>
      <t>²-d</t>
    </r>
    <r>
      <rPr>
        <i/>
        <vertAlign val="subscript"/>
        <sz val="10"/>
        <color theme="1"/>
        <rFont val="Arial Narrow"/>
        <family val="2"/>
      </rPr>
      <t>I</t>
    </r>
    <r>
      <rPr>
        <i/>
        <sz val="10"/>
        <color theme="1"/>
        <rFont val="Arial Narrow"/>
        <family val="2"/>
      </rPr>
      <t>²)=π/4·d</t>
    </r>
    <r>
      <rPr>
        <i/>
        <vertAlign val="subscript"/>
        <sz val="10"/>
        <color theme="1"/>
        <rFont val="Arial Narrow"/>
        <family val="2"/>
      </rPr>
      <t>F</t>
    </r>
    <r>
      <rPr>
        <i/>
        <sz val="10"/>
        <color theme="1"/>
        <rFont val="Arial Narrow"/>
        <family val="2"/>
      </rPr>
      <t>²(1-Q</t>
    </r>
    <r>
      <rPr>
        <i/>
        <vertAlign val="subscript"/>
        <sz val="10"/>
        <color theme="1"/>
        <rFont val="Arial Narrow"/>
        <family val="2"/>
      </rPr>
      <t>I</t>
    </r>
    <r>
      <rPr>
        <i/>
        <sz val="10"/>
        <color theme="1"/>
        <rFont val="Arial Narrow"/>
        <family val="2"/>
      </rPr>
      <t>²)</t>
    </r>
  </si>
  <si>
    <r>
      <t>µ·π·d</t>
    </r>
    <r>
      <rPr>
        <i/>
        <vertAlign val="subscript"/>
        <sz val="10"/>
        <color theme="1"/>
        <rFont val="Arial Narrow"/>
        <family val="2"/>
      </rPr>
      <t>F</t>
    </r>
    <r>
      <rPr>
        <i/>
        <sz val="10"/>
        <color theme="1"/>
        <rFont val="Arial Narrow"/>
        <family val="2"/>
      </rPr>
      <t>·l</t>
    </r>
  </si>
  <si>
    <r>
      <t>A</t>
    </r>
    <r>
      <rPr>
        <i/>
        <vertAlign val="subscript"/>
        <sz val="10"/>
        <color theme="1"/>
        <rFont val="Arial Narrow"/>
        <family val="2"/>
      </rPr>
      <t>µ</t>
    </r>
    <r>
      <rPr>
        <i/>
        <sz val="10"/>
        <color theme="1"/>
        <rFont val="Arial"/>
        <family val="2"/>
      </rPr>
      <t>·</t>
    </r>
    <r>
      <rPr>
        <i/>
        <sz val="10"/>
        <color theme="1"/>
        <rFont val="Arial Narrow"/>
        <family val="2"/>
      </rPr>
      <t>p</t>
    </r>
    <r>
      <rPr>
        <i/>
        <vertAlign val="subscript"/>
        <sz val="10"/>
        <color theme="1"/>
        <rFont val="Arial Narrow"/>
        <family val="2"/>
      </rPr>
      <t>0</t>
    </r>
    <r>
      <rPr>
        <i/>
        <sz val="10"/>
        <color theme="1"/>
        <rFont val="Arial"/>
        <family val="2"/>
      </rPr>
      <t>·</t>
    </r>
    <r>
      <rPr>
        <i/>
        <sz val="10"/>
        <color theme="1"/>
        <rFont val="Arial Narrow"/>
        <family val="2"/>
      </rPr>
      <t>|F*</t>
    </r>
    <r>
      <rPr>
        <i/>
        <vertAlign val="subscript"/>
        <sz val="10"/>
        <color theme="1"/>
        <rFont val="Arial Narrow"/>
        <family val="2"/>
      </rPr>
      <t>AL</t>
    </r>
    <r>
      <rPr>
        <i/>
        <sz val="10"/>
        <color theme="1"/>
        <rFont val="Arial Narrow"/>
        <family val="2"/>
      </rPr>
      <t>|=A</t>
    </r>
    <r>
      <rPr>
        <i/>
        <vertAlign val="subscript"/>
        <sz val="10"/>
        <color theme="1"/>
        <rFont val="Arial Narrow"/>
        <family val="2"/>
      </rPr>
      <t>µ</t>
    </r>
    <r>
      <rPr>
        <i/>
        <sz val="10"/>
        <color theme="1"/>
        <rFont val="Arial"/>
        <family val="2"/>
      </rPr>
      <t>·</t>
    </r>
    <r>
      <rPr>
        <i/>
        <sz val="10"/>
        <color theme="1"/>
        <rFont val="Arial Narrow"/>
        <family val="2"/>
      </rPr>
      <t>p</t>
    </r>
    <r>
      <rPr>
        <i/>
        <vertAlign val="subscript"/>
        <sz val="10"/>
        <color theme="1"/>
        <rFont val="Arial Narrow"/>
        <family val="2"/>
      </rPr>
      <t>0</t>
    </r>
    <r>
      <rPr>
        <i/>
        <sz val="10"/>
        <color theme="1"/>
        <rFont val="Arial"/>
        <family val="2"/>
      </rPr>
      <t>·</t>
    </r>
    <r>
      <rPr>
        <i/>
        <sz val="10"/>
        <color theme="1"/>
        <rFont val="Arial Narrow"/>
        <family val="2"/>
      </rPr>
      <t>|F*</t>
    </r>
    <r>
      <rPr>
        <i/>
        <vertAlign val="subscript"/>
        <sz val="10"/>
        <color theme="1"/>
        <rFont val="Arial Narrow"/>
        <family val="2"/>
      </rPr>
      <t>LI</t>
    </r>
    <r>
      <rPr>
        <i/>
        <sz val="10"/>
        <color theme="1"/>
        <rFont val="Arial Narrow"/>
        <family val="2"/>
      </rPr>
      <t>|</t>
    </r>
  </si>
  <si>
    <r>
      <t>k</t>
    </r>
    <r>
      <rPr>
        <i/>
        <vertAlign val="subscript"/>
        <sz val="10"/>
        <color theme="1"/>
        <rFont val="Arial Narrow"/>
        <family val="2"/>
      </rPr>
      <t>A</t>
    </r>
    <r>
      <rPr>
        <i/>
        <sz val="10"/>
        <color theme="1"/>
        <rFont val="Arial Narrow"/>
        <family val="2"/>
      </rPr>
      <t>+ k</t>
    </r>
    <r>
      <rPr>
        <i/>
        <vertAlign val="subscript"/>
        <sz val="10"/>
        <color theme="1"/>
        <rFont val="Arial Narrow"/>
        <family val="2"/>
      </rPr>
      <t>I</t>
    </r>
  </si>
  <si>
    <t>&lt; 0,5</t>
  </si>
  <si>
    <r>
      <t>d</t>
    </r>
    <r>
      <rPr>
        <vertAlign val="subscript"/>
        <sz val="10"/>
        <color theme="1"/>
        <rFont val="Arial Narrow"/>
        <family val="2"/>
      </rPr>
      <t xml:space="preserve">I </t>
    </r>
    <r>
      <rPr>
        <sz val="10"/>
        <color theme="1"/>
        <rFont val="Arial Narrow"/>
        <family val="2"/>
      </rPr>
      <t>&lt; d</t>
    </r>
    <r>
      <rPr>
        <vertAlign val="subscript"/>
        <sz val="10"/>
        <color theme="1"/>
        <rFont val="Arial Narrow"/>
        <family val="2"/>
      </rPr>
      <t>F</t>
    </r>
    <r>
      <rPr>
        <sz val="10"/>
        <color theme="1"/>
        <rFont val="Arial Narrow"/>
        <family val="2"/>
      </rPr>
      <t xml:space="preserve"> &lt; d</t>
    </r>
    <r>
      <rPr>
        <vertAlign val="subscript"/>
        <sz val="10"/>
        <color theme="1"/>
        <rFont val="Arial Narrow"/>
        <family val="2"/>
      </rPr>
      <t>A</t>
    </r>
  </si>
  <si>
    <r>
      <t xml:space="preserve">für Test </t>
    </r>
    <r>
      <rPr>
        <i/>
        <sz val="10"/>
        <color theme="1"/>
        <rFont val="Arial Narrow"/>
        <family val="2"/>
      </rPr>
      <t>l =2</t>
    </r>
    <r>
      <rPr>
        <i/>
        <sz val="10"/>
        <color theme="1"/>
        <rFont val="Arial"/>
        <family val="2"/>
      </rPr>
      <t>·</t>
    </r>
    <r>
      <rPr>
        <i/>
        <sz val="10"/>
        <color theme="1"/>
        <rFont val="Arial Narrow"/>
        <family val="2"/>
      </rPr>
      <t>d</t>
    </r>
    <r>
      <rPr>
        <i/>
        <vertAlign val="subscript"/>
        <sz val="10"/>
        <color theme="1"/>
        <rFont val="Arial Narrow"/>
        <family val="2"/>
      </rPr>
      <t>F</t>
    </r>
  </si>
  <si>
    <r>
      <t xml:space="preserve">für Test  </t>
    </r>
    <r>
      <rPr>
        <i/>
        <sz val="10"/>
        <color theme="1"/>
        <rFont val="Arial Narrow"/>
        <family val="2"/>
      </rPr>
      <t>d</t>
    </r>
    <r>
      <rPr>
        <i/>
        <vertAlign val="subscript"/>
        <sz val="10"/>
        <color theme="1"/>
        <rFont val="Arial Narrow"/>
        <family val="2"/>
      </rPr>
      <t>A</t>
    </r>
    <r>
      <rPr>
        <i/>
        <sz val="10"/>
        <color theme="1"/>
        <rFont val="Arial Narrow"/>
        <family val="2"/>
      </rPr>
      <t>= d</t>
    </r>
    <r>
      <rPr>
        <i/>
        <vertAlign val="subscript"/>
        <sz val="10"/>
        <color theme="1"/>
        <rFont val="Arial Narrow"/>
        <family val="2"/>
      </rPr>
      <t>F</t>
    </r>
    <r>
      <rPr>
        <i/>
        <sz val="10"/>
        <color theme="1"/>
        <rFont val="Arial"/>
        <family val="2"/>
      </rPr>
      <t>·</t>
    </r>
    <r>
      <rPr>
        <i/>
        <sz val="10"/>
        <color theme="1"/>
        <rFont val="Arial Narrow"/>
        <family val="2"/>
      </rPr>
      <t>2</t>
    </r>
    <r>
      <rPr>
        <i/>
        <vertAlign val="superscript"/>
        <sz val="10"/>
        <color theme="1"/>
        <rFont val="Arial Narrow"/>
        <family val="2"/>
      </rPr>
      <t>1/2</t>
    </r>
  </si>
  <si>
    <r>
      <t>0,1 …</t>
    </r>
    <r>
      <rPr>
        <i/>
        <u/>
        <sz val="10"/>
        <color theme="1"/>
        <rFont val="Arial Narrow"/>
        <family val="2"/>
      </rPr>
      <t>0,2</t>
    </r>
    <r>
      <rPr>
        <i/>
        <sz val="10"/>
        <color theme="1"/>
        <rFont val="Arial Narrow"/>
        <family val="2"/>
      </rPr>
      <t>...0,4</t>
    </r>
  </si>
  <si>
    <t>Load case</t>
  </si>
  <si>
    <t>Direction of force                            outer / inner part</t>
  </si>
  <si>
    <t>Geometry</t>
  </si>
  <si>
    <t>Outer diameter / sleeve</t>
  </si>
  <si>
    <t>Diameter of pressure joint</t>
  </si>
  <si>
    <t>Inner diameter / shaft</t>
  </si>
  <si>
    <t>Load</t>
  </si>
  <si>
    <r>
      <t xml:space="preserve">Pressure in the joint </t>
    </r>
    <r>
      <rPr>
        <u/>
        <sz val="10"/>
        <color theme="1"/>
        <rFont val="Arial Narrow"/>
        <family val="2"/>
      </rPr>
      <t>without</t>
    </r>
    <r>
      <rPr>
        <sz val="10"/>
        <color theme="1"/>
        <rFont val="Arial Narrow"/>
        <family val="2"/>
      </rPr>
      <t xml:space="preserve"> of axial forces</t>
    </r>
  </si>
  <si>
    <t>E-Modul / outer part</t>
  </si>
  <si>
    <t>E-Modul / inner part</t>
  </si>
  <si>
    <t>Poisson's ratio / outer part</t>
  </si>
  <si>
    <t>Poisson's ratio / inner part</t>
  </si>
  <si>
    <t>friction value</t>
  </si>
  <si>
    <t>Calculation</t>
  </si>
  <si>
    <t>Intermediate values</t>
  </si>
  <si>
    <t>Effektive oversize / outer part</t>
  </si>
  <si>
    <t>Effektive oversize / inner part</t>
  </si>
  <si>
    <t>Effektive oversize / complete</t>
  </si>
  <si>
    <t>Factor of exponent</t>
  </si>
  <si>
    <t>Axial force on one of the faces of the outer part</t>
  </si>
  <si>
    <t>Axial force on one of the faces of the inner part</t>
  </si>
  <si>
    <t>Absolute value of maximum axial force</t>
  </si>
  <si>
    <t>dimentionless axial coordinate</t>
  </si>
  <si>
    <r>
      <t>|Z</t>
    </r>
    <r>
      <rPr>
        <i/>
        <vertAlign val="subscript"/>
        <sz val="10"/>
        <color theme="1"/>
        <rFont val="Arial Narrow"/>
        <family val="2"/>
      </rPr>
      <t>A</t>
    </r>
    <r>
      <rPr>
        <i/>
        <sz val="10"/>
        <color theme="1"/>
        <rFont val="Arial Narrow"/>
        <family val="2"/>
      </rPr>
      <t>|+ |Z</t>
    </r>
    <r>
      <rPr>
        <i/>
        <vertAlign val="subscript"/>
        <sz val="10"/>
        <color theme="1"/>
        <rFont val="Arial Narrow"/>
        <family val="2"/>
      </rPr>
      <t>I</t>
    </r>
    <r>
      <rPr>
        <i/>
        <sz val="10"/>
        <color theme="1"/>
        <rFont val="Arial Narrow"/>
        <family val="2"/>
      </rPr>
      <t>|</t>
    </r>
  </si>
  <si>
    <t>Axial load distribution in the  outer part  A</t>
  </si>
  <si>
    <t>Axial load distribution in the  inner part I</t>
  </si>
  <si>
    <t>Pressure distribution in the joint</t>
  </si>
  <si>
    <t>Average of pressure</t>
  </si>
  <si>
    <t>Zug    --&gt; tension,  Druck --&gt; pressure</t>
  </si>
  <si>
    <t>Effektives Übermaß / Außenteil ohne Axialkraft</t>
  </si>
  <si>
    <t>Exponentfaktor</t>
  </si>
  <si>
    <t>Effektives Übermaß / Innenteil  ohne Aialkraft</t>
  </si>
  <si>
    <t>Axialkraft an einer der Stirnflächen / Außenteil</t>
  </si>
  <si>
    <t>Axialkraft an einer der Stirnflächen / Innenteil</t>
  </si>
  <si>
    <t>Absolutwert der maximalen Axialkraft</t>
  </si>
  <si>
    <t>Pressure</t>
  </si>
  <si>
    <t>Tension</t>
  </si>
  <si>
    <t xml:space="preserve">Length of contact / pressure / joint </t>
  </si>
  <si>
    <t>Mittelwert des Drucks</t>
  </si>
  <si>
    <r>
      <t>k</t>
    </r>
    <r>
      <rPr>
        <i/>
        <vertAlign val="subscript"/>
        <sz val="10"/>
        <color theme="1"/>
        <rFont val="Arial Narrow"/>
        <family val="2"/>
      </rPr>
      <t>A</t>
    </r>
    <r>
      <rPr>
        <i/>
        <sz val="10"/>
        <color theme="1"/>
        <rFont val="Arial Narrow"/>
        <family val="2"/>
      </rPr>
      <t>- k</t>
    </r>
    <r>
      <rPr>
        <i/>
        <vertAlign val="subscript"/>
        <sz val="10"/>
        <color theme="1"/>
        <rFont val="Arial Narrow"/>
        <family val="2"/>
      </rPr>
      <t>I</t>
    </r>
  </si>
  <si>
    <t xml:space="preserve">Note: Force direction and effect on the deformation do not always have the same sign! </t>
  </si>
  <si>
    <t>….....  The application point of the force has influence on the deformation also!</t>
  </si>
  <si>
    <t xml:space="preserve">Hinweis: Kraftrichtung und Wirkung auf die Defomation haben nicht in jedem Fall gleiche Vorzeichen! </t>
  </si>
  <si>
    <t>…………. Der Kraftangriffspunkt  hat ebenfalls  Einfluss auf die Deformation!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</si>
</sst>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00"/>
    <numFmt numFmtId="165" formatCode="0.000"/>
    <numFmt numFmtId="166" formatCode="0.0"/>
    <numFmt numFmtId="167" formatCode="0.000E+00"/>
    <numFmt numFmtId="168" formatCode="0.000000E+00"/>
    <numFmt numFmtId="169" formatCode="0.00000"/>
    <numFmt numFmtId="170" formatCode="0.000000"/>
    <numFmt numFmtId="171" formatCode="0.0000000000"/>
    <numFmt numFmtId="172" formatCode="0.00000E+00"/>
    <numFmt numFmtId="173" formatCode="#,##0.0"/>
  </numFmts>
  <fonts count="41" x14ac:knownFonts="1"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vertAlign val="subscript"/>
      <sz val="10"/>
      <color theme="1"/>
      <name val="Arial Narrow"/>
      <family val="2"/>
    </font>
    <font>
      <i/>
      <sz val="10"/>
      <color rgb="FF7030A0"/>
      <name val="Arial Narrow"/>
      <family val="2"/>
    </font>
    <font>
      <i/>
      <sz val="8"/>
      <color rgb="FF7030A0"/>
      <name val="Arial Narrow"/>
      <family val="2"/>
    </font>
    <font>
      <sz val="8"/>
      <color theme="1"/>
      <name val="Arial Narrow"/>
      <family val="2"/>
    </font>
    <font>
      <b/>
      <i/>
      <sz val="10"/>
      <color theme="1"/>
      <name val="Arial Narrow"/>
      <family val="2"/>
    </font>
    <font>
      <b/>
      <vertAlign val="subscript"/>
      <sz val="10"/>
      <color theme="1"/>
      <name val="Arial Narrow"/>
      <family val="2"/>
    </font>
    <font>
      <b/>
      <sz val="6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C00000"/>
      <name val="Arial Narrow"/>
      <family val="2"/>
    </font>
    <font>
      <b/>
      <vertAlign val="subscript"/>
      <sz val="10"/>
      <color rgb="FFC00000"/>
      <name val="Arial Narrow"/>
      <family val="2"/>
    </font>
    <font>
      <sz val="10"/>
      <color rgb="FFC00000"/>
      <name val="Arial Narrow"/>
      <family val="2"/>
    </font>
    <font>
      <sz val="10"/>
      <name val="Arial Narrow"/>
      <family val="2"/>
    </font>
    <font>
      <sz val="6"/>
      <color rgb="FF7030A0"/>
      <name val="Arial Narrow"/>
      <family val="2"/>
    </font>
    <font>
      <i/>
      <sz val="10"/>
      <color theme="1"/>
      <name val="Arial Narrow"/>
      <family val="2"/>
    </font>
    <font>
      <i/>
      <vertAlign val="subscript"/>
      <sz val="10"/>
      <color theme="1"/>
      <name val="Arial Narrow"/>
      <family val="2"/>
    </font>
    <font>
      <i/>
      <sz val="10"/>
      <color theme="1"/>
      <name val="Symbol"/>
      <family val="1"/>
      <charset val="2"/>
    </font>
    <font>
      <i/>
      <vertAlign val="subscript"/>
      <sz val="10"/>
      <color theme="1"/>
      <name val="Symbol"/>
      <family val="1"/>
      <charset val="2"/>
    </font>
    <font>
      <i/>
      <sz val="8"/>
      <name val="Arial Narrow"/>
      <family val="2"/>
    </font>
    <font>
      <sz val="10"/>
      <color theme="1"/>
      <name val="Symbol"/>
      <family val="1"/>
      <charset val="2"/>
    </font>
    <font>
      <vertAlign val="superscript"/>
      <sz val="10"/>
      <color theme="1"/>
      <name val="Arial Narrow"/>
      <family val="2"/>
    </font>
    <font>
      <b/>
      <sz val="10"/>
      <color rgb="FF7030A0"/>
      <name val="Arial Narrow"/>
      <family val="2"/>
    </font>
    <font>
      <i/>
      <sz val="8"/>
      <color rgb="FFFF0000"/>
      <name val="Arial Narrow"/>
      <family val="2"/>
    </font>
    <font>
      <sz val="10"/>
      <color theme="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12"/>
      <color rgb="FFFF000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  <font>
      <sz val="10"/>
      <color rgb="FF7030A0"/>
      <name val="Arial Narrow"/>
      <family val="2"/>
    </font>
    <font>
      <i/>
      <sz val="8"/>
      <color theme="1"/>
      <name val="Arial Narrow"/>
      <family val="2"/>
    </font>
    <font>
      <i/>
      <sz val="9"/>
      <color theme="1"/>
      <name val="Arial Narrow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 Narrow"/>
      <family val="2"/>
    </font>
    <font>
      <i/>
      <u/>
      <sz val="10"/>
      <color theme="1"/>
      <name val="Arial Narrow"/>
      <family val="2"/>
    </font>
    <font>
      <u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9.5"/>
      <color theme="1"/>
      <name val="Arial Narrow"/>
      <family val="2"/>
    </font>
    <font>
      <b/>
      <sz val="11"/>
      <color rgb="FFFF0000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9FCB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AF963"/>
        <bgColor indexed="64"/>
      </patternFill>
    </fill>
    <fill>
      <patternFill patternType="solid">
        <fgColor theme="5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8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5" xfId="0" applyFont="1" applyBorder="1"/>
    <xf numFmtId="0" fontId="0" fillId="0" borderId="5" xfId="0" applyBorder="1"/>
    <xf numFmtId="0" fontId="0" fillId="0" borderId="7" xfId="0" applyBorder="1"/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5" borderId="6" xfId="0" applyFill="1" applyBorder="1"/>
    <xf numFmtId="0" fontId="0" fillId="5" borderId="6" xfId="0" applyFill="1" applyBorder="1" applyAlignment="1">
      <alignment horizontal="center"/>
    </xf>
    <xf numFmtId="3" fontId="0" fillId="5" borderId="6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64" fontId="0" fillId="5" borderId="6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/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1" fontId="4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0" fillId="0" borderId="17" xfId="0" applyBorder="1"/>
    <xf numFmtId="0" fontId="1" fillId="0" borderId="17" xfId="0" applyFont="1" applyBorder="1"/>
    <xf numFmtId="0" fontId="0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3" fontId="0" fillId="4" borderId="1" xfId="0" applyNumberFormat="1" applyFill="1" applyBorder="1" applyAlignment="1" applyProtection="1">
      <alignment horizontal="center"/>
      <protection locked="0"/>
    </xf>
    <xf numFmtId="3" fontId="0" fillId="2" borderId="1" xfId="0" applyNumberFormat="1" applyFill="1" applyBorder="1" applyAlignment="1" applyProtection="1">
      <alignment horizontal="center"/>
      <protection locked="0"/>
    </xf>
    <xf numFmtId="3" fontId="0" fillId="3" borderId="1" xfId="0" applyNumberFormat="1" applyFill="1" applyBorder="1" applyAlignment="1" applyProtection="1">
      <alignment horizontal="center"/>
      <protection locked="0"/>
    </xf>
    <xf numFmtId="3" fontId="0" fillId="5" borderId="6" xfId="0" applyNumberFormat="1" applyFill="1" applyBorder="1" applyAlignment="1" applyProtection="1">
      <alignment horizontal="center"/>
      <protection locked="0"/>
    </xf>
    <xf numFmtId="4" fontId="0" fillId="4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3" borderId="1" xfId="0" applyNumberFormat="1" applyFill="1" applyBorder="1" applyAlignment="1" applyProtection="1">
      <alignment horizontal="center"/>
      <protection locked="0"/>
    </xf>
    <xf numFmtId="4" fontId="0" fillId="5" borderId="6" xfId="0" applyNumberFormat="1" applyFill="1" applyBorder="1" applyAlignment="1" applyProtection="1">
      <alignment horizontal="center"/>
      <protection locked="0"/>
    </xf>
    <xf numFmtId="4" fontId="0" fillId="4" borderId="8" xfId="0" applyNumberFormat="1" applyFill="1" applyBorder="1" applyAlignment="1" applyProtection="1">
      <alignment horizontal="center"/>
      <protection locked="0"/>
    </xf>
    <xf numFmtId="4" fontId="0" fillId="2" borderId="8" xfId="0" applyNumberFormat="1" applyFill="1" applyBorder="1" applyAlignment="1" applyProtection="1">
      <alignment horizontal="center"/>
      <protection locked="0"/>
    </xf>
    <xf numFmtId="4" fontId="0" fillId="3" borderId="8" xfId="0" applyNumberFormat="1" applyFill="1" applyBorder="1" applyAlignment="1" applyProtection="1">
      <alignment horizontal="center"/>
      <protection locked="0"/>
    </xf>
    <xf numFmtId="4" fontId="0" fillId="5" borderId="9" xfId="0" applyNumberFormat="1" applyFill="1" applyBorder="1" applyAlignment="1" applyProtection="1">
      <alignment horizontal="center"/>
      <protection locked="0"/>
    </xf>
    <xf numFmtId="0" fontId="14" fillId="7" borderId="5" xfId="0" applyFont="1" applyFill="1" applyBorder="1"/>
    <xf numFmtId="0" fontId="0" fillId="7" borderId="7" xfId="0" applyFont="1" applyFill="1" applyBorder="1"/>
    <xf numFmtId="0" fontId="4" fillId="7" borderId="8" xfId="0" applyFont="1" applyFill="1" applyBorder="1" applyAlignment="1">
      <alignment horizontal="center"/>
    </xf>
    <xf numFmtId="0" fontId="0" fillId="7" borderId="5" xfId="0" applyFill="1" applyBorder="1"/>
    <xf numFmtId="0" fontId="0" fillId="7" borderId="1" xfId="0" applyFont="1" applyFill="1" applyBorder="1" applyAlignment="1">
      <alignment horizontal="center"/>
    </xf>
    <xf numFmtId="170" fontId="0" fillId="0" borderId="0" xfId="0" applyNumberFormat="1" applyAlignment="1">
      <alignment horizontal="center"/>
    </xf>
    <xf numFmtId="169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/>
    </xf>
    <xf numFmtId="168" fontId="15" fillId="4" borderId="1" xfId="0" applyNumberFormat="1" applyFont="1" applyFill="1" applyBorder="1" applyAlignment="1">
      <alignment horizontal="center"/>
    </xf>
    <xf numFmtId="168" fontId="15" fillId="2" borderId="1" xfId="0" applyNumberFormat="1" applyFont="1" applyFill="1" applyBorder="1" applyAlignment="1">
      <alignment horizontal="center"/>
    </xf>
    <xf numFmtId="168" fontId="15" fillId="6" borderId="1" xfId="0" applyNumberFormat="1" applyFont="1" applyFill="1" applyBorder="1" applyAlignment="1">
      <alignment horizontal="center"/>
    </xf>
    <xf numFmtId="168" fontId="15" fillId="4" borderId="8" xfId="0" applyNumberFormat="1" applyFont="1" applyFill="1" applyBorder="1" applyAlignment="1">
      <alignment horizontal="center"/>
    </xf>
    <xf numFmtId="168" fontId="15" fillId="2" borderId="8" xfId="0" applyNumberFormat="1" applyFont="1" applyFill="1" applyBorder="1" applyAlignment="1">
      <alignment horizontal="center"/>
    </xf>
    <xf numFmtId="168" fontId="15" fillId="6" borderId="8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64" fontId="0" fillId="5" borderId="6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8" xfId="0" applyFont="1" applyBorder="1"/>
    <xf numFmtId="0" fontId="0" fillId="0" borderId="0" xfId="0" applyFont="1" applyBorder="1"/>
    <xf numFmtId="0" fontId="0" fillId="0" borderId="3" xfId="0" applyFont="1" applyBorder="1"/>
    <xf numFmtId="0" fontId="20" fillId="7" borderId="1" xfId="0" applyFont="1" applyFill="1" applyBorder="1" applyAlignment="1">
      <alignment horizontal="center"/>
    </xf>
    <xf numFmtId="172" fontId="6" fillId="0" borderId="0" xfId="0" applyNumberFormat="1" applyFont="1" applyAlignment="1">
      <alignment horizontal="center"/>
    </xf>
    <xf numFmtId="0" fontId="0" fillId="0" borderId="0" xfId="0" applyBorder="1"/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2" xfId="0" applyBorder="1"/>
    <xf numFmtId="164" fontId="0" fillId="0" borderId="0" xfId="0" applyNumberFormat="1" applyAlignment="1">
      <alignment horizontal="center"/>
    </xf>
    <xf numFmtId="3" fontId="0" fillId="6" borderId="1" xfId="0" applyNumberForma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0" fillId="0" borderId="5" xfId="0" applyFont="1" applyBorder="1"/>
    <xf numFmtId="0" fontId="16" fillId="7" borderId="8" xfId="0" applyFont="1" applyFill="1" applyBorder="1" applyAlignment="1">
      <alignment horizontal="center"/>
    </xf>
    <xf numFmtId="169" fontId="0" fillId="4" borderId="1" xfId="0" applyNumberFormat="1" applyFont="1" applyFill="1" applyBorder="1" applyAlignment="1">
      <alignment horizontal="center"/>
    </xf>
    <xf numFmtId="169" fontId="0" fillId="2" borderId="1" xfId="0" applyNumberFormat="1" applyFont="1" applyFill="1" applyBorder="1" applyAlignment="1">
      <alignment horizontal="center"/>
    </xf>
    <xf numFmtId="169" fontId="0" fillId="6" borderId="1" xfId="0" applyNumberFormat="1" applyFont="1" applyFill="1" applyBorder="1" applyAlignment="1">
      <alignment horizontal="center"/>
    </xf>
    <xf numFmtId="169" fontId="0" fillId="5" borderId="6" xfId="0" applyNumberFormat="1" applyFont="1" applyFill="1" applyBorder="1" applyAlignment="1">
      <alignment horizontal="center"/>
    </xf>
    <xf numFmtId="173" fontId="0" fillId="4" borderId="1" xfId="0" applyNumberFormat="1" applyFill="1" applyBorder="1" applyAlignment="1" applyProtection="1">
      <alignment horizontal="center"/>
      <protection locked="0"/>
    </xf>
    <xf numFmtId="173" fontId="0" fillId="2" borderId="1" xfId="0" applyNumberFormat="1" applyFill="1" applyBorder="1" applyAlignment="1" applyProtection="1">
      <alignment horizontal="center"/>
      <protection locked="0"/>
    </xf>
    <xf numFmtId="173" fontId="0" fillId="3" borderId="1" xfId="0" applyNumberFormat="1" applyFill="1" applyBorder="1" applyAlignment="1" applyProtection="1">
      <alignment horizontal="center"/>
      <protection locked="0"/>
    </xf>
    <xf numFmtId="173" fontId="0" fillId="5" borderId="6" xfId="0" applyNumberFormat="1" applyFill="1" applyBorder="1" applyAlignment="1" applyProtection="1">
      <alignment horizontal="center"/>
      <protection locked="0"/>
    </xf>
    <xf numFmtId="0" fontId="0" fillId="0" borderId="21" xfId="0" applyBorder="1"/>
    <xf numFmtId="0" fontId="0" fillId="0" borderId="16" xfId="0" applyBorder="1"/>
    <xf numFmtId="0" fontId="0" fillId="0" borderId="1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6" fillId="0" borderId="17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3" fillId="0" borderId="2" xfId="0" applyFont="1" applyBorder="1"/>
    <xf numFmtId="168" fontId="15" fillId="4" borderId="6" xfId="0" applyNumberFormat="1" applyFont="1" applyFill="1" applyBorder="1" applyAlignment="1">
      <alignment horizontal="center"/>
    </xf>
    <xf numFmtId="168" fontId="15" fillId="4" borderId="9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167" fontId="5" fillId="11" borderId="19" xfId="0" applyNumberFormat="1" applyFont="1" applyFill="1" applyBorder="1" applyAlignment="1">
      <alignment horizontal="center"/>
    </xf>
    <xf numFmtId="167" fontId="5" fillId="11" borderId="11" xfId="0" applyNumberFormat="1" applyFont="1" applyFill="1" applyBorder="1" applyAlignment="1">
      <alignment horizontal="center"/>
    </xf>
    <xf numFmtId="167" fontId="24" fillId="13" borderId="19" xfId="0" applyNumberFormat="1" applyFont="1" applyFill="1" applyBorder="1" applyAlignment="1">
      <alignment horizontal="center"/>
    </xf>
    <xf numFmtId="167" fontId="24" fillId="13" borderId="11" xfId="0" applyNumberFormat="1" applyFont="1" applyFill="1" applyBorder="1" applyAlignment="1">
      <alignment horizontal="center"/>
    </xf>
    <xf numFmtId="167" fontId="5" fillId="14" borderId="19" xfId="0" applyNumberFormat="1" applyFont="1" applyFill="1" applyBorder="1" applyAlignment="1">
      <alignment horizontal="center"/>
    </xf>
    <xf numFmtId="167" fontId="5" fillId="14" borderId="11" xfId="0" applyNumberFormat="1" applyFont="1" applyFill="1" applyBorder="1" applyAlignment="1">
      <alignment horizontal="center"/>
    </xf>
    <xf numFmtId="167" fontId="15" fillId="15" borderId="19" xfId="0" applyNumberFormat="1" applyFont="1" applyFill="1" applyBorder="1" applyAlignment="1">
      <alignment horizontal="center"/>
    </xf>
    <xf numFmtId="167" fontId="15" fillId="15" borderId="11" xfId="0" applyNumberFormat="1" applyFont="1" applyFill="1" applyBorder="1" applyAlignment="1">
      <alignment horizontal="center"/>
    </xf>
    <xf numFmtId="167" fontId="26" fillId="11" borderId="1" xfId="0" applyNumberFormat="1" applyFont="1" applyFill="1" applyBorder="1" applyAlignment="1">
      <alignment horizontal="center"/>
    </xf>
    <xf numFmtId="167" fontId="26" fillId="13" borderId="1" xfId="0" applyNumberFormat="1" applyFont="1" applyFill="1" applyBorder="1" applyAlignment="1">
      <alignment horizontal="center"/>
    </xf>
    <xf numFmtId="167" fontId="26" fillId="14" borderId="1" xfId="0" applyNumberFormat="1" applyFont="1" applyFill="1" applyBorder="1" applyAlignment="1">
      <alignment horizontal="center"/>
    </xf>
    <xf numFmtId="167" fontId="27" fillId="15" borderId="1" xfId="0" applyNumberFormat="1" applyFont="1" applyFill="1" applyBorder="1" applyAlignment="1">
      <alignment horizontal="center"/>
    </xf>
    <xf numFmtId="166" fontId="0" fillId="4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166" fontId="0" fillId="3" borderId="1" xfId="0" applyNumberFormat="1" applyFill="1" applyBorder="1" applyAlignment="1" applyProtection="1">
      <alignment horizontal="center"/>
      <protection locked="0"/>
    </xf>
    <xf numFmtId="166" fontId="0" fillId="5" borderId="6" xfId="0" applyNumberFormat="1" applyFill="1" applyBorder="1" applyAlignment="1" applyProtection="1">
      <alignment horizontal="center"/>
      <protection locked="0"/>
    </xf>
    <xf numFmtId="164" fontId="0" fillId="0" borderId="0" xfId="0" applyNumberFormat="1"/>
    <xf numFmtId="2" fontId="25" fillId="8" borderId="20" xfId="0" applyNumberFormat="1" applyFont="1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9" borderId="20" xfId="0" applyFill="1" applyBorder="1"/>
    <xf numFmtId="0" fontId="0" fillId="0" borderId="2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25" fillId="12" borderId="20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4" fontId="16" fillId="4" borderId="1" xfId="0" applyNumberFormat="1" applyFont="1" applyFill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164" fontId="16" fillId="6" borderId="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6" fillId="0" borderId="5" xfId="0" applyFont="1" applyBorder="1"/>
    <xf numFmtId="164" fontId="16" fillId="5" borderId="6" xfId="0" applyNumberFormat="1" applyFont="1" applyFill="1" applyBorder="1" applyAlignment="1">
      <alignment horizontal="center"/>
    </xf>
    <xf numFmtId="0" fontId="16" fillId="0" borderId="7" xfId="0" applyFont="1" applyBorder="1"/>
    <xf numFmtId="0" fontId="16" fillId="0" borderId="8" xfId="0" applyFont="1" applyBorder="1" applyAlignment="1">
      <alignment horizontal="center"/>
    </xf>
    <xf numFmtId="164" fontId="16" fillId="4" borderId="8" xfId="0" applyNumberFormat="1" applyFont="1" applyFill="1" applyBorder="1" applyAlignment="1">
      <alignment horizontal="center"/>
    </xf>
    <xf numFmtId="164" fontId="16" fillId="2" borderId="8" xfId="0" applyNumberFormat="1" applyFont="1" applyFill="1" applyBorder="1" applyAlignment="1">
      <alignment horizontal="center"/>
    </xf>
    <xf numFmtId="164" fontId="16" fillId="6" borderId="8" xfId="0" applyNumberFormat="1" applyFont="1" applyFill="1" applyBorder="1" applyAlignment="1">
      <alignment horizontal="center"/>
    </xf>
    <xf numFmtId="164" fontId="16" fillId="5" borderId="9" xfId="0" applyNumberFormat="1" applyFont="1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0" fillId="13" borderId="11" xfId="0" applyFill="1" applyBorder="1"/>
    <xf numFmtId="0" fontId="0" fillId="14" borderId="11" xfId="0" applyFill="1" applyBorder="1"/>
    <xf numFmtId="0" fontId="0" fillId="15" borderId="12" xfId="0" applyFill="1" applyBorder="1"/>
    <xf numFmtId="0" fontId="6" fillId="0" borderId="29" xfId="0" applyFont="1" applyBorder="1" applyAlignment="1">
      <alignment horizontal="right"/>
    </xf>
    <xf numFmtId="0" fontId="10" fillId="0" borderId="29" xfId="0" applyFont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1" fillId="0" borderId="3" xfId="0" applyFont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Protection="1"/>
    <xf numFmtId="0" fontId="0" fillId="0" borderId="17" xfId="0" applyBorder="1" applyProtection="1"/>
    <xf numFmtId="0" fontId="0" fillId="0" borderId="0" xfId="0" applyBorder="1" applyProtection="1"/>
    <xf numFmtId="0" fontId="9" fillId="0" borderId="0" xfId="0" applyFont="1" applyFill="1" applyAlignment="1" applyProtection="1">
      <alignment horizontal="center" vertical="center" wrapText="1"/>
    </xf>
    <xf numFmtId="0" fontId="2" fillId="0" borderId="2" xfId="0" applyFont="1" applyBorder="1" applyProtection="1"/>
    <xf numFmtId="0" fontId="1" fillId="4" borderId="3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5" xfId="0" applyFont="1" applyBorder="1" applyProtection="1"/>
    <xf numFmtId="0" fontId="0" fillId="0" borderId="1" xfId="0" applyBorder="1" applyProtection="1"/>
    <xf numFmtId="0" fontId="0" fillId="4" borderId="1" xfId="0" applyFill="1" applyBorder="1" applyAlignment="1" applyProtection="1">
      <alignment horizontal="center"/>
    </xf>
    <xf numFmtId="0" fontId="0" fillId="2" borderId="1" xfId="0" applyFill="1" applyBorder="1" applyProtection="1"/>
    <xf numFmtId="0" fontId="0" fillId="3" borderId="1" xfId="0" applyFill="1" applyBorder="1" applyProtection="1"/>
    <xf numFmtId="0" fontId="0" fillId="5" borderId="6" xfId="0" applyFill="1" applyBorder="1" applyProtection="1"/>
    <xf numFmtId="0" fontId="0" fillId="0" borderId="0" xfId="0" applyFill="1" applyBorder="1" applyProtection="1"/>
    <xf numFmtId="0" fontId="0" fillId="0" borderId="5" xfId="0" applyBorder="1" applyProtection="1"/>
    <xf numFmtId="0" fontId="16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5" borderId="6" xfId="0" applyFill="1" applyBorder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center"/>
    </xf>
    <xf numFmtId="0" fontId="0" fillId="0" borderId="1" xfId="0" applyFont="1" applyBorder="1" applyProtection="1"/>
    <xf numFmtId="0" fontId="0" fillId="0" borderId="1" xfId="0" applyFont="1" applyBorder="1" applyAlignment="1" applyProtection="1">
      <alignment horizontal="center"/>
    </xf>
    <xf numFmtId="3" fontId="0" fillId="4" borderId="1" xfId="0" applyNumberFormat="1" applyFill="1" applyBorder="1" applyAlignment="1" applyProtection="1">
      <alignment horizontal="center"/>
    </xf>
    <xf numFmtId="3" fontId="0" fillId="2" borderId="1" xfId="0" applyNumberFormat="1" applyFill="1" applyBorder="1" applyAlignment="1" applyProtection="1">
      <alignment horizontal="center"/>
    </xf>
    <xf numFmtId="3" fontId="0" fillId="3" borderId="1" xfId="0" applyNumberFormat="1" applyFill="1" applyBorder="1" applyAlignment="1" applyProtection="1">
      <alignment horizontal="center"/>
    </xf>
    <xf numFmtId="3" fontId="0" fillId="5" borderId="6" xfId="0" applyNumberFormat="1" applyFill="1" applyBorder="1" applyAlignment="1" applyProtection="1">
      <alignment horizontal="center"/>
    </xf>
    <xf numFmtId="4" fontId="0" fillId="0" borderId="0" xfId="0" applyNumberFormat="1" applyFill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Font="1" applyBorder="1" applyAlignment="1" applyProtection="1">
      <alignment horizontal="center"/>
    </xf>
    <xf numFmtId="0" fontId="1" fillId="0" borderId="17" xfId="0" applyFont="1" applyBorder="1" applyProtection="1"/>
    <xf numFmtId="0" fontId="0" fillId="0" borderId="0" xfId="0" applyFon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center"/>
    </xf>
    <xf numFmtId="4" fontId="0" fillId="0" borderId="0" xfId="0" applyNumberFormat="1" applyFill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167" fontId="5" fillId="11" borderId="19" xfId="0" applyNumberFormat="1" applyFont="1" applyFill="1" applyBorder="1" applyAlignment="1" applyProtection="1">
      <alignment horizontal="center"/>
    </xf>
    <xf numFmtId="167" fontId="24" fillId="13" borderId="19" xfId="0" applyNumberFormat="1" applyFont="1" applyFill="1" applyBorder="1" applyAlignment="1" applyProtection="1">
      <alignment horizontal="center"/>
    </xf>
    <xf numFmtId="167" fontId="5" fillId="14" borderId="19" xfId="0" applyNumberFormat="1" applyFont="1" applyFill="1" applyBorder="1" applyAlignment="1" applyProtection="1">
      <alignment horizontal="center"/>
    </xf>
    <xf numFmtId="167" fontId="15" fillId="15" borderId="19" xfId="0" applyNumberFormat="1" applyFont="1" applyFill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0" fillId="7" borderId="5" xfId="0" applyFill="1" applyBorder="1" applyProtection="1"/>
    <xf numFmtId="0" fontId="16" fillId="7" borderId="1" xfId="0" applyFont="1" applyFill="1" applyBorder="1" applyAlignment="1" applyProtection="1">
      <alignment horizontal="center"/>
    </xf>
    <xf numFmtId="164" fontId="0" fillId="4" borderId="1" xfId="0" applyNumberFormat="1" applyFont="1" applyFill="1" applyBorder="1" applyAlignment="1" applyProtection="1">
      <alignment horizontal="center"/>
    </xf>
    <xf numFmtId="164" fontId="0" fillId="2" borderId="1" xfId="0" applyNumberFormat="1" applyFont="1" applyFill="1" applyBorder="1" applyAlignment="1" applyProtection="1">
      <alignment horizontal="center"/>
    </xf>
    <xf numFmtId="164" fontId="0" fillId="3" borderId="1" xfId="0" applyNumberFormat="1" applyFont="1" applyFill="1" applyBorder="1" applyAlignment="1" applyProtection="1">
      <alignment horizontal="center"/>
    </xf>
    <xf numFmtId="164" fontId="0" fillId="5" borderId="6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center"/>
    </xf>
    <xf numFmtId="3" fontId="0" fillId="6" borderId="1" xfId="0" applyNumberFormat="1" applyFill="1" applyBorder="1" applyAlignment="1" applyProtection="1">
      <alignment horizontal="center"/>
    </xf>
    <xf numFmtId="0" fontId="14" fillId="7" borderId="5" xfId="0" applyFont="1" applyFill="1" applyBorder="1" applyProtection="1"/>
    <xf numFmtId="0" fontId="20" fillId="7" borderId="1" xfId="0" applyFont="1" applyFill="1" applyBorder="1" applyAlignment="1" applyProtection="1">
      <alignment horizontal="center"/>
    </xf>
    <xf numFmtId="11" fontId="4" fillId="0" borderId="0" xfId="0" applyNumberFormat="1" applyFont="1" applyFill="1" applyBorder="1" applyAlignment="1" applyProtection="1">
      <alignment horizontal="center"/>
    </xf>
    <xf numFmtId="172" fontId="6" fillId="0" borderId="0" xfId="0" applyNumberFormat="1" applyFont="1" applyAlignment="1" applyProtection="1">
      <alignment horizontal="center"/>
    </xf>
    <xf numFmtId="0" fontId="0" fillId="7" borderId="7" xfId="0" applyFont="1" applyFill="1" applyBorder="1" applyProtection="1"/>
    <xf numFmtId="0" fontId="16" fillId="7" borderId="8" xfId="0" applyFont="1" applyFill="1" applyBorder="1" applyAlignment="1" applyProtection="1">
      <alignment horizontal="center"/>
    </xf>
    <xf numFmtId="0" fontId="4" fillId="7" borderId="8" xfId="0" applyFont="1" applyFill="1" applyBorder="1" applyAlignment="1" applyProtection="1">
      <alignment horizontal="center"/>
    </xf>
    <xf numFmtId="167" fontId="5" fillId="0" borderId="0" xfId="0" applyNumberFormat="1" applyFont="1" applyFill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167" fontId="5" fillId="11" borderId="11" xfId="0" applyNumberFormat="1" applyFont="1" applyFill="1" applyBorder="1" applyAlignment="1" applyProtection="1">
      <alignment horizontal="center"/>
    </xf>
    <xf numFmtId="167" fontId="24" fillId="13" borderId="11" xfId="0" applyNumberFormat="1" applyFont="1" applyFill="1" applyBorder="1" applyAlignment="1" applyProtection="1">
      <alignment horizontal="center"/>
    </xf>
    <xf numFmtId="167" fontId="5" fillId="14" borderId="11" xfId="0" applyNumberFormat="1" applyFont="1" applyFill="1" applyBorder="1" applyAlignment="1" applyProtection="1">
      <alignment horizontal="center"/>
    </xf>
    <xf numFmtId="167" fontId="15" fillId="15" borderId="11" xfId="0" applyNumberFormat="1" applyFont="1" applyFill="1" applyBorder="1" applyAlignment="1" applyProtection="1">
      <alignment horizontal="center"/>
    </xf>
    <xf numFmtId="0" fontId="23" fillId="0" borderId="2" xfId="0" applyFont="1" applyBorder="1" applyProtection="1"/>
    <xf numFmtId="0" fontId="0" fillId="0" borderId="3" xfId="0" applyBorder="1" applyAlignment="1" applyProtection="1">
      <alignment horizontal="center"/>
    </xf>
    <xf numFmtId="0" fontId="0" fillId="0" borderId="21" xfId="0" applyBorder="1" applyProtection="1"/>
    <xf numFmtId="0" fontId="0" fillId="0" borderId="16" xfId="0" applyBorder="1" applyProtection="1"/>
    <xf numFmtId="164" fontId="0" fillId="4" borderId="1" xfId="0" applyNumberFormat="1" applyFill="1" applyBorder="1" applyAlignment="1" applyProtection="1">
      <alignment horizontal="center"/>
    </xf>
    <xf numFmtId="164" fontId="0" fillId="2" borderId="1" xfId="0" applyNumberFormat="1" applyFill="1" applyBorder="1" applyAlignment="1" applyProtection="1">
      <alignment horizontal="center"/>
    </xf>
    <xf numFmtId="164" fontId="0" fillId="3" borderId="1" xfId="0" applyNumberFormat="1" applyFill="1" applyBorder="1" applyAlignment="1" applyProtection="1">
      <alignment horizontal="center"/>
    </xf>
    <xf numFmtId="164" fontId="0" fillId="5" borderId="6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168" fontId="6" fillId="0" borderId="0" xfId="0" applyNumberFormat="1" applyFont="1" applyAlignment="1" applyProtection="1">
      <alignment horizontal="center"/>
    </xf>
    <xf numFmtId="171" fontId="6" fillId="0" borderId="0" xfId="0" applyNumberFormat="1" applyFont="1" applyAlignment="1" applyProtection="1">
      <alignment horizontal="center"/>
    </xf>
    <xf numFmtId="169" fontId="6" fillId="0" borderId="0" xfId="0" applyNumberFormat="1" applyFont="1" applyAlignment="1" applyProtection="1">
      <alignment horizontal="center"/>
    </xf>
    <xf numFmtId="1" fontId="6" fillId="0" borderId="0" xfId="0" applyNumberFormat="1" applyFont="1" applyAlignment="1" applyProtection="1">
      <alignment horizontal="center"/>
    </xf>
    <xf numFmtId="0" fontId="0" fillId="0" borderId="5" xfId="0" applyFont="1" applyBorder="1" applyProtection="1"/>
    <xf numFmtId="0" fontId="21" fillId="0" borderId="1" xfId="0" applyFont="1" applyBorder="1" applyAlignment="1" applyProtection="1">
      <alignment horizontal="center"/>
    </xf>
    <xf numFmtId="11" fontId="0" fillId="0" borderId="0" xfId="0" applyNumberFormat="1" applyFill="1" applyBorder="1" applyAlignment="1" applyProtection="1">
      <alignment horizontal="center"/>
    </xf>
    <xf numFmtId="170" fontId="0" fillId="0" borderId="0" xfId="0" applyNumberFormat="1" applyAlignment="1" applyProtection="1">
      <alignment horizontal="center"/>
    </xf>
    <xf numFmtId="0" fontId="16" fillId="0" borderId="1" xfId="0" applyFont="1" applyBorder="1" applyProtection="1"/>
    <xf numFmtId="164" fontId="16" fillId="4" borderId="1" xfId="0" applyNumberFormat="1" applyFont="1" applyFill="1" applyBorder="1" applyAlignment="1" applyProtection="1">
      <alignment horizontal="center"/>
    </xf>
    <xf numFmtId="164" fontId="16" fillId="2" borderId="1" xfId="0" applyNumberFormat="1" applyFont="1" applyFill="1" applyBorder="1" applyAlignment="1" applyProtection="1">
      <alignment horizontal="center"/>
    </xf>
    <xf numFmtId="164" fontId="16" fillId="6" borderId="1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Fill="1" applyBorder="1" applyAlignment="1" applyProtection="1">
      <alignment vertical="center"/>
    </xf>
    <xf numFmtId="0" fontId="1" fillId="4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1" fillId="5" borderId="6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165" fontId="13" fillId="0" borderId="0" xfId="0" applyNumberFormat="1" applyFont="1" applyFill="1" applyBorder="1" applyAlignment="1" applyProtection="1">
      <alignment horizontal="center"/>
    </xf>
    <xf numFmtId="165" fontId="11" fillId="0" borderId="0" xfId="0" applyNumberFormat="1" applyFont="1" applyFill="1" applyBorder="1" applyAlignment="1" applyProtection="1">
      <alignment horizontal="center"/>
    </xf>
    <xf numFmtId="2" fontId="6" fillId="0" borderId="0" xfId="0" applyNumberFormat="1" applyFont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166" fontId="0" fillId="0" borderId="13" xfId="0" applyNumberFormat="1" applyBorder="1" applyAlignment="1" applyProtection="1">
      <alignment horizontal="center"/>
    </xf>
    <xf numFmtId="166" fontId="0" fillId="0" borderId="14" xfId="0" applyNumberFormat="1" applyBorder="1" applyAlignment="1" applyProtection="1">
      <alignment horizontal="center"/>
    </xf>
    <xf numFmtId="164" fontId="0" fillId="4" borderId="8" xfId="0" applyNumberFormat="1" applyFill="1" applyBorder="1" applyAlignment="1" applyProtection="1">
      <alignment horizontal="center"/>
    </xf>
    <xf numFmtId="164" fontId="0" fillId="2" borderId="8" xfId="0" applyNumberFormat="1" applyFill="1" applyBorder="1" applyAlignment="1" applyProtection="1">
      <alignment horizontal="center"/>
    </xf>
    <xf numFmtId="164" fontId="0" fillId="3" borderId="8" xfId="0" applyNumberFormat="1" applyFill="1" applyBorder="1" applyAlignment="1" applyProtection="1">
      <alignment horizontal="center"/>
    </xf>
    <xf numFmtId="0" fontId="0" fillId="9" borderId="20" xfId="0" applyFill="1" applyBorder="1" applyAlignment="1" applyProtection="1">
      <alignment horizontal="center"/>
    </xf>
    <xf numFmtId="0" fontId="0" fillId="9" borderId="20" xfId="0" applyFill="1" applyBorder="1" applyProtection="1"/>
    <xf numFmtId="164" fontId="0" fillId="0" borderId="0" xfId="0" applyNumberFormat="1" applyAlignment="1" applyProtection="1">
      <alignment horizontal="center"/>
    </xf>
    <xf numFmtId="0" fontId="28" fillId="0" borderId="0" xfId="0" applyFont="1" applyFill="1" applyProtection="1"/>
    <xf numFmtId="3" fontId="0" fillId="0" borderId="0" xfId="0" applyNumberFormat="1" applyAlignment="1">
      <alignment horizontal="center"/>
    </xf>
    <xf numFmtId="164" fontId="31" fillId="4" borderId="1" xfId="0" applyNumberFormat="1" applyFont="1" applyFill="1" applyBorder="1" applyAlignment="1" applyProtection="1">
      <alignment horizontal="center"/>
    </xf>
    <xf numFmtId="164" fontId="31" fillId="2" borderId="1" xfId="0" applyNumberFormat="1" applyFont="1" applyFill="1" applyBorder="1" applyAlignment="1" applyProtection="1">
      <alignment horizontal="center"/>
    </xf>
    <xf numFmtId="164" fontId="31" fillId="6" borderId="1" xfId="0" applyNumberFormat="1" applyFont="1" applyFill="1" applyBorder="1" applyAlignment="1" applyProtection="1">
      <alignment horizontal="center"/>
    </xf>
    <xf numFmtId="164" fontId="31" fillId="4" borderId="8" xfId="0" applyNumberFormat="1" applyFont="1" applyFill="1" applyBorder="1" applyAlignment="1" applyProtection="1">
      <alignment horizontal="center"/>
    </xf>
    <xf numFmtId="164" fontId="31" fillId="2" borderId="8" xfId="0" applyNumberFormat="1" applyFont="1" applyFill="1" applyBorder="1" applyAlignment="1" applyProtection="1">
      <alignment horizontal="center"/>
    </xf>
    <xf numFmtId="164" fontId="31" fillId="6" borderId="8" xfId="0" applyNumberFormat="1" applyFont="1" applyFill="1" applyBorder="1" applyAlignment="1" applyProtection="1">
      <alignment horizontal="center"/>
    </xf>
    <xf numFmtId="3" fontId="33" fillId="4" borderId="1" xfId="0" applyNumberFormat="1" applyFont="1" applyFill="1" applyBorder="1" applyAlignment="1" applyProtection="1">
      <alignment horizontal="center"/>
    </xf>
    <xf numFmtId="3" fontId="33" fillId="3" borderId="1" xfId="0" applyNumberFormat="1" applyFont="1" applyFill="1" applyBorder="1" applyAlignment="1" applyProtection="1">
      <alignment horizontal="center"/>
    </xf>
    <xf numFmtId="0" fontId="16" fillId="0" borderId="0" xfId="0" applyFont="1" applyBorder="1" applyProtection="1"/>
    <xf numFmtId="0" fontId="16" fillId="0" borderId="3" xfId="0" applyFont="1" applyBorder="1" applyProtection="1"/>
    <xf numFmtId="0" fontId="16" fillId="0" borderId="16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16" fillId="0" borderId="5" xfId="0" applyFont="1" applyBorder="1" applyProtection="1"/>
    <xf numFmtId="164" fontId="16" fillId="5" borderId="6" xfId="0" applyNumberFormat="1" applyFont="1" applyFill="1" applyBorder="1" applyAlignment="1" applyProtection="1">
      <alignment horizontal="center"/>
    </xf>
    <xf numFmtId="3" fontId="33" fillId="5" borderId="6" xfId="0" applyNumberFormat="1" applyFont="1" applyFill="1" applyBorder="1" applyAlignment="1" applyProtection="1">
      <alignment horizontal="center"/>
    </xf>
    <xf numFmtId="0" fontId="0" fillId="0" borderId="8" xfId="0" applyBorder="1" applyProtection="1"/>
    <xf numFmtId="0" fontId="0" fillId="11" borderId="8" xfId="0" applyFill="1" applyBorder="1" applyAlignment="1" applyProtection="1">
      <alignment horizontal="center"/>
    </xf>
    <xf numFmtId="0" fontId="0" fillId="13" borderId="8" xfId="0" applyFill="1" applyBorder="1" applyProtection="1"/>
    <xf numFmtId="0" fontId="0" fillId="14" borderId="8" xfId="0" applyFill="1" applyBorder="1" applyProtection="1"/>
    <xf numFmtId="0" fontId="0" fillId="15" borderId="9" xfId="0" applyFill="1" applyBorder="1" applyProtection="1"/>
    <xf numFmtId="167" fontId="26" fillId="11" borderId="3" xfId="0" applyNumberFormat="1" applyFont="1" applyFill="1" applyBorder="1" applyAlignment="1" applyProtection="1">
      <alignment horizontal="center"/>
    </xf>
    <xf numFmtId="167" fontId="26" fillId="14" borderId="3" xfId="0" applyNumberFormat="1" applyFont="1" applyFill="1" applyBorder="1" applyAlignment="1" applyProtection="1">
      <alignment horizontal="center"/>
    </xf>
    <xf numFmtId="167" fontId="27" fillId="15" borderId="4" xfId="0" applyNumberFormat="1" applyFont="1" applyFill="1" applyBorder="1" applyAlignment="1" applyProtection="1">
      <alignment horizontal="center"/>
    </xf>
    <xf numFmtId="0" fontId="0" fillId="0" borderId="31" xfId="0" applyBorder="1" applyProtection="1"/>
    <xf numFmtId="0" fontId="0" fillId="0" borderId="34" xfId="0" applyBorder="1" applyProtection="1"/>
    <xf numFmtId="0" fontId="1" fillId="0" borderId="32" xfId="0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0" fontId="9" fillId="0" borderId="33" xfId="0" applyFont="1" applyBorder="1" applyAlignment="1" applyProtection="1">
      <alignment horizontal="center" vertical="center" wrapText="1"/>
    </xf>
    <xf numFmtId="164" fontId="31" fillId="5" borderId="6" xfId="0" applyNumberFormat="1" applyFont="1" applyFill="1" applyBorder="1" applyAlignment="1" applyProtection="1">
      <alignment horizontal="center"/>
    </xf>
    <xf numFmtId="164" fontId="31" fillId="5" borderId="9" xfId="0" applyNumberFormat="1" applyFont="1" applyFill="1" applyBorder="1" applyAlignment="1" applyProtection="1">
      <alignment horizontal="center"/>
    </xf>
    <xf numFmtId="167" fontId="26" fillId="16" borderId="3" xfId="0" applyNumberFormat="1" applyFont="1" applyFill="1" applyBorder="1" applyAlignment="1" applyProtection="1">
      <alignment horizontal="center"/>
    </xf>
    <xf numFmtId="164" fontId="30" fillId="2" borderId="1" xfId="0" applyNumberFormat="1" applyFont="1" applyFill="1" applyBorder="1" applyAlignment="1" applyProtection="1">
      <alignment horizontal="center"/>
    </xf>
    <xf numFmtId="2" fontId="29" fillId="8" borderId="32" xfId="0" applyNumberFormat="1" applyFont="1" applyFill="1" applyBorder="1" applyAlignment="1" applyProtection="1">
      <alignment horizontal="center"/>
    </xf>
    <xf numFmtId="0" fontId="29" fillId="8" borderId="32" xfId="0" applyFont="1" applyFill="1" applyBorder="1" applyAlignment="1" applyProtection="1">
      <alignment horizontal="center"/>
    </xf>
    <xf numFmtId="0" fontId="29" fillId="8" borderId="33" xfId="0" applyFont="1" applyFill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/>
    </xf>
    <xf numFmtId="165" fontId="0" fillId="4" borderId="1" xfId="0" applyNumberFormat="1" applyFont="1" applyFill="1" applyBorder="1" applyAlignment="1" applyProtection="1">
      <alignment horizontal="center"/>
    </xf>
    <xf numFmtId="165" fontId="0" fillId="2" borderId="1" xfId="0" applyNumberFormat="1" applyFont="1" applyFill="1" applyBorder="1" applyAlignment="1" applyProtection="1">
      <alignment horizontal="center"/>
    </xf>
    <xf numFmtId="165" fontId="0" fillId="6" borderId="1" xfId="0" applyNumberFormat="1" applyFont="1" applyFill="1" applyBorder="1" applyAlignment="1" applyProtection="1">
      <alignment horizontal="center"/>
    </xf>
    <xf numFmtId="165" fontId="0" fillId="5" borderId="6" xfId="0" applyNumberFormat="1" applyFont="1" applyFill="1" applyBorder="1" applyAlignment="1" applyProtection="1">
      <alignment horizontal="center"/>
    </xf>
    <xf numFmtId="3" fontId="32" fillId="2" borderId="1" xfId="0" applyNumberFormat="1" applyFont="1" applyFill="1" applyBorder="1" applyAlignment="1" applyProtection="1">
      <alignment horizontal="center"/>
    </xf>
    <xf numFmtId="0" fontId="0" fillId="0" borderId="5" xfId="0" applyBorder="1" applyAlignment="1" applyProtection="1"/>
    <xf numFmtId="2" fontId="0" fillId="0" borderId="31" xfId="0" applyNumberFormat="1" applyBorder="1" applyAlignment="1" applyProtection="1">
      <alignment horizontal="center"/>
    </xf>
    <xf numFmtId="2" fontId="0" fillId="0" borderId="10" xfId="0" applyNumberFormat="1" applyBorder="1" applyAlignment="1" applyProtection="1">
      <alignment horizontal="center"/>
    </xf>
    <xf numFmtId="164" fontId="30" fillId="2" borderId="8" xfId="0" applyNumberFormat="1" applyFont="1" applyFill="1" applyBorder="1" applyAlignment="1" applyProtection="1">
      <alignment horizontal="center"/>
    </xf>
    <xf numFmtId="164" fontId="0" fillId="5" borderId="9" xfId="0" applyNumberFormat="1" applyFill="1" applyBorder="1" applyAlignment="1" applyProtection="1">
      <alignment horizontal="center"/>
    </xf>
    <xf numFmtId="2" fontId="0" fillId="0" borderId="35" xfId="0" applyNumberFormat="1" applyBorder="1" applyAlignment="1" applyProtection="1">
      <alignment horizontal="center"/>
    </xf>
    <xf numFmtId="2" fontId="6" fillId="0" borderId="0" xfId="0" applyNumberFormat="1" applyFont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center"/>
    </xf>
    <xf numFmtId="2" fontId="29" fillId="8" borderId="30" xfId="0" applyNumberFormat="1" applyFont="1" applyFill="1" applyBorder="1" applyAlignment="1" applyProtection="1">
      <alignment horizontal="center"/>
    </xf>
    <xf numFmtId="0" fontId="29" fillId="8" borderId="11" xfId="0" applyFont="1" applyFill="1" applyBorder="1" applyAlignment="1" applyProtection="1">
      <alignment horizontal="center"/>
    </xf>
    <xf numFmtId="0" fontId="29" fillId="8" borderId="12" xfId="0" applyFont="1" applyFill="1" applyBorder="1" applyAlignment="1" applyProtection="1">
      <alignment horizontal="center"/>
    </xf>
    <xf numFmtId="0" fontId="29" fillId="12" borderId="32" xfId="0" applyFont="1" applyFill="1" applyBorder="1" applyAlignment="1" applyProtection="1">
      <alignment horizontal="center"/>
    </xf>
    <xf numFmtId="0" fontId="29" fillId="12" borderId="33" xfId="0" applyFont="1" applyFill="1" applyBorder="1" applyAlignment="1" applyProtection="1">
      <alignment horizontal="center"/>
    </xf>
    <xf numFmtId="164" fontId="30" fillId="2" borderId="20" xfId="0" applyNumberFormat="1" applyFont="1" applyFill="1" applyBorder="1" applyAlignment="1" applyProtection="1">
      <alignment horizontal="center"/>
    </xf>
    <xf numFmtId="164" fontId="0" fillId="5" borderId="27" xfId="0" applyNumberFormat="1" applyFill="1" applyBorder="1" applyAlignment="1" applyProtection="1">
      <alignment horizontal="center"/>
    </xf>
    <xf numFmtId="0" fontId="1" fillId="4" borderId="20" xfId="0" applyFont="1" applyFill="1" applyBorder="1" applyAlignment="1" applyProtection="1">
      <alignment horizontal="center"/>
    </xf>
    <xf numFmtId="0" fontId="1" fillId="2" borderId="20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5" borderId="27" xfId="0" applyFont="1" applyFill="1" applyBorder="1" applyAlignment="1" applyProtection="1">
      <alignment horizontal="center"/>
    </xf>
    <xf numFmtId="0" fontId="0" fillId="0" borderId="42" xfId="0" applyBorder="1" applyAlignment="1" applyProtection="1">
      <alignment horizontal="center"/>
    </xf>
    <xf numFmtId="2" fontId="0" fillId="0" borderId="17" xfId="0" applyNumberFormat="1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166" fontId="0" fillId="0" borderId="1" xfId="0" applyNumberFormat="1" applyBorder="1" applyAlignment="1" applyProtection="1">
      <alignment horizontal="center"/>
    </xf>
    <xf numFmtId="166" fontId="0" fillId="0" borderId="32" xfId="0" applyNumberFormat="1" applyBorder="1" applyAlignment="1" applyProtection="1">
      <alignment horizontal="center"/>
    </xf>
    <xf numFmtId="0" fontId="29" fillId="12" borderId="36" xfId="0" applyFont="1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1" fillId="4" borderId="37" xfId="0" applyFont="1" applyFill="1" applyBorder="1" applyAlignment="1" applyProtection="1">
      <alignment horizontal="center"/>
    </xf>
    <xf numFmtId="164" fontId="0" fillId="4" borderId="13" xfId="0" applyNumberFormat="1" applyFill="1" applyBorder="1" applyAlignment="1" applyProtection="1">
      <alignment horizontal="center"/>
    </xf>
    <xf numFmtId="166" fontId="0" fillId="0" borderId="8" xfId="0" applyNumberFormat="1" applyBorder="1" applyAlignment="1" applyProtection="1">
      <alignment horizontal="center"/>
    </xf>
    <xf numFmtId="164" fontId="0" fillId="4" borderId="26" xfId="0" applyNumberFormat="1" applyFill="1" applyBorder="1" applyAlignment="1" applyProtection="1">
      <alignment horizontal="center"/>
    </xf>
    <xf numFmtId="164" fontId="0" fillId="2" borderId="19" xfId="0" applyNumberFormat="1" applyFill="1" applyBorder="1" applyAlignment="1" applyProtection="1">
      <alignment horizontal="center"/>
    </xf>
    <xf numFmtId="164" fontId="0" fillId="5" borderId="46" xfId="0" applyNumberFormat="1" applyFill="1" applyBorder="1" applyAlignment="1" applyProtection="1">
      <alignment horizontal="center"/>
    </xf>
    <xf numFmtId="0" fontId="0" fillId="9" borderId="44" xfId="0" applyFill="1" applyBorder="1" applyAlignment="1" applyProtection="1">
      <alignment horizontal="center"/>
    </xf>
    <xf numFmtId="0" fontId="0" fillId="9" borderId="43" xfId="0" applyFill="1" applyBorder="1" applyProtection="1"/>
    <xf numFmtId="0" fontId="0" fillId="9" borderId="45" xfId="0" applyFill="1" applyBorder="1" applyProtection="1"/>
    <xf numFmtId="166" fontId="30" fillId="4" borderId="1" xfId="0" applyNumberFormat="1" applyFont="1" applyFill="1" applyBorder="1" applyAlignment="1" applyProtection="1">
      <alignment horizontal="center"/>
      <protection locked="0"/>
    </xf>
    <xf numFmtId="166" fontId="30" fillId="2" borderId="1" xfId="0" applyNumberFormat="1" applyFont="1" applyFill="1" applyBorder="1" applyAlignment="1" applyProtection="1">
      <alignment horizontal="center"/>
      <protection locked="0"/>
    </xf>
    <xf numFmtId="166" fontId="30" fillId="3" borderId="1" xfId="0" applyNumberFormat="1" applyFont="1" applyFill="1" applyBorder="1" applyAlignment="1" applyProtection="1">
      <alignment horizontal="center"/>
      <protection locked="0"/>
    </xf>
    <xf numFmtId="166" fontId="30" fillId="5" borderId="6" xfId="0" applyNumberFormat="1" applyFont="1" applyFill="1" applyBorder="1" applyAlignment="1" applyProtection="1">
      <alignment horizontal="center"/>
      <protection locked="0"/>
    </xf>
    <xf numFmtId="0" fontId="29" fillId="12" borderId="11" xfId="0" applyFont="1" applyFill="1" applyBorder="1" applyAlignment="1" applyProtection="1">
      <alignment horizontal="center"/>
    </xf>
    <xf numFmtId="0" fontId="1" fillId="5" borderId="6" xfId="0" applyFont="1" applyFill="1" applyBorder="1" applyAlignment="1" applyProtection="1">
      <alignment horizontal="center"/>
    </xf>
    <xf numFmtId="164" fontId="0" fillId="4" borderId="20" xfId="0" applyNumberFormat="1" applyFill="1" applyBorder="1" applyAlignment="1" applyProtection="1">
      <alignment horizontal="center"/>
    </xf>
    <xf numFmtId="164" fontId="0" fillId="3" borderId="20" xfId="0" applyNumberFormat="1" applyFill="1" applyBorder="1" applyAlignment="1" applyProtection="1">
      <alignment horizontal="center"/>
    </xf>
    <xf numFmtId="0" fontId="0" fillId="0" borderId="19" xfId="0" applyBorder="1" applyProtection="1"/>
    <xf numFmtId="0" fontId="38" fillId="0" borderId="0" xfId="0" applyFont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/>
    </xf>
    <xf numFmtId="0" fontId="11" fillId="5" borderId="27" xfId="0" applyFont="1" applyFill="1" applyBorder="1" applyAlignment="1" applyProtection="1">
      <alignment horizontal="center"/>
    </xf>
    <xf numFmtId="0" fontId="1" fillId="0" borderId="39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1" fillId="4" borderId="13" xfId="0" applyFont="1" applyFill="1" applyBorder="1" applyAlignment="1" applyProtection="1">
      <alignment horizontal="center"/>
    </xf>
    <xf numFmtId="164" fontId="0" fillId="4" borderId="14" xfId="0" applyNumberFormat="1" applyFill="1" applyBorder="1" applyAlignment="1" applyProtection="1">
      <alignment horizontal="center"/>
    </xf>
    <xf numFmtId="0" fontId="39" fillId="0" borderId="2" xfId="0" applyFont="1" applyBorder="1" applyAlignment="1" applyProtection="1">
      <alignment horizontal="center"/>
    </xf>
    <xf numFmtId="0" fontId="2" fillId="0" borderId="0" xfId="0" applyFont="1" applyProtection="1"/>
    <xf numFmtId="0" fontId="2" fillId="0" borderId="0" xfId="0" applyFont="1"/>
    <xf numFmtId="0" fontId="40" fillId="0" borderId="0" xfId="0" applyFont="1" applyProtection="1"/>
    <xf numFmtId="0" fontId="40" fillId="0" borderId="0" xfId="0" applyFont="1"/>
    <xf numFmtId="0" fontId="1" fillId="0" borderId="15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2" fontId="1" fillId="10" borderId="29" xfId="0" applyNumberFormat="1" applyFont="1" applyFill="1" applyBorder="1" applyAlignment="1" applyProtection="1">
      <alignment horizontal="center"/>
    </xf>
    <xf numFmtId="0" fontId="1" fillId="10" borderId="40" xfId="0" applyFont="1" applyFill="1" applyBorder="1" applyAlignment="1" applyProtection="1"/>
    <xf numFmtId="0" fontId="1" fillId="10" borderId="41" xfId="0" applyFont="1" applyFill="1" applyBorder="1" applyAlignment="1" applyProtection="1"/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2" fontId="1" fillId="10" borderId="24" xfId="0" applyNumberFormat="1" applyFont="1" applyFill="1" applyBorder="1" applyAlignment="1">
      <alignment horizontal="center"/>
    </xf>
    <xf numFmtId="0" fontId="1" fillId="10" borderId="25" xfId="0" applyFont="1" applyFill="1" applyBorder="1" applyAlignment="1"/>
    <xf numFmtId="0" fontId="1" fillId="10" borderId="26" xfId="0" applyFont="1" applyFill="1" applyBorder="1" applyAlignment="1"/>
    <xf numFmtId="0" fontId="1" fillId="0" borderId="19" xfId="0" applyFont="1" applyBorder="1" applyAlignment="1">
      <alignment horizontal="center" vertical="center"/>
    </xf>
  </cellXfs>
  <cellStyles count="1">
    <cellStyle name="Standard" xfId="0" builtinId="0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7CBF33"/>
      <color rgb="FFB9FCB6"/>
      <color rgb="FF6AF963"/>
      <color rgb="FF005EA4"/>
      <color rgb="FFCDFDCB"/>
      <color rgb="FFD4ECBA"/>
      <color rgb="FF004A82"/>
      <color rgb="FF007A3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>
                <a:latin typeface="Arial Narrow" panose="020B0606020202030204" pitchFamily="34" charset="0"/>
              </a:rPr>
              <a:t>Lastfall L1</a:t>
            </a:r>
          </a:p>
        </c:rich>
      </c:tx>
      <c:layout>
        <c:manualLayout>
          <c:xMode val="edge"/>
          <c:yMode val="edge"/>
          <c:x val="0.4020453219158307"/>
          <c:y val="1.59854645555364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740612196005928E-2"/>
          <c:y val="9.1916421194334477E-2"/>
          <c:w val="0.86728701218126314"/>
          <c:h val="0.8303932755886467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'Calc-Ger'!$F$45</c:f>
              <c:strCache>
                <c:ptCount val="1"/>
                <c:pt idx="0">
                  <c:v>F*L1A (x*)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'Calc-Ger'!$E$46:$E$56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'Calc-Ger'!$F$46:$F$56</c:f>
              <c:numCache>
                <c:formatCode>0.0000</c:formatCode>
                <c:ptCount val="11"/>
                <c:pt idx="0">
                  <c:v>0</c:v>
                </c:pt>
                <c:pt idx="1">
                  <c:v>-9.6481381034635563E-2</c:v>
                </c:pt>
                <c:pt idx="2">
                  <c:v>-0.18626052911109883</c:v>
                </c:pt>
                <c:pt idx="3">
                  <c:v>-0.26980302552750052</c:v>
                </c:pt>
                <c:pt idx="4">
                  <c:v>-0.34754210923478029</c:v>
                </c:pt>
                <c:pt idx="5">
                  <c:v>-0.41988092354941936</c:v>
                </c:pt>
                <c:pt idx="6">
                  <c:v>-0.48719460679466986</c:v>
                </c:pt>
                <c:pt idx="7">
                  <c:v>-0.54983223771205858</c:v>
                </c:pt>
                <c:pt idx="8">
                  <c:v>-0.60811864573178154</c:v>
                </c:pt>
                <c:pt idx="9">
                  <c:v>-0.66235609548977459</c:v>
                </c:pt>
                <c:pt idx="10">
                  <c:v>-0.7128258543271252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'Calc-Ger'!$F$59</c:f>
              <c:strCache>
                <c:ptCount val="1"/>
                <c:pt idx="0">
                  <c:v>F*L1I (x*)</c:v>
                </c:pt>
              </c:strCache>
            </c:strRef>
          </c:tx>
          <c:spPr>
            <a:ln w="9525"/>
          </c:spPr>
          <c:marker>
            <c:symbol val="circle"/>
            <c:size val="4"/>
            <c:spPr>
              <a:noFill/>
              <a:ln>
                <a:solidFill>
                  <a:schemeClr val="accent2">
                    <a:shade val="95000"/>
                    <a:satMod val="105000"/>
                  </a:schemeClr>
                </a:solidFill>
              </a:ln>
            </c:spPr>
          </c:marker>
          <c:xVal>
            <c:numRef>
              <c:f>'Calc-Ger'!$E$60:$E$70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'Calc-Ger'!$F$60:$F$70</c:f>
              <c:numCache>
                <c:formatCode>0.0000</c:formatCode>
                <c:ptCount val="11"/>
                <c:pt idx="0">
                  <c:v>0</c:v>
                </c:pt>
                <c:pt idx="1">
                  <c:v>9.6481381034635563E-2</c:v>
                </c:pt>
                <c:pt idx="2">
                  <c:v>0.18626052911109883</c:v>
                </c:pt>
                <c:pt idx="3">
                  <c:v>0.26980302552750052</c:v>
                </c:pt>
                <c:pt idx="4">
                  <c:v>0.34754210923478029</c:v>
                </c:pt>
                <c:pt idx="5">
                  <c:v>0.41988092354941936</c:v>
                </c:pt>
                <c:pt idx="6">
                  <c:v>0.48719460679466986</c:v>
                </c:pt>
                <c:pt idx="7">
                  <c:v>0.54983223771205858</c:v>
                </c:pt>
                <c:pt idx="8">
                  <c:v>0.60811864573178154</c:v>
                </c:pt>
                <c:pt idx="9">
                  <c:v>0.66235609548977459</c:v>
                </c:pt>
                <c:pt idx="10">
                  <c:v>0.7128258543271252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'Calc-Ger'!$F$73</c:f>
              <c:strCache>
                <c:ptCount val="1"/>
                <c:pt idx="0">
                  <c:v>p*L1(x*)</c:v>
                </c:pt>
              </c:strCache>
            </c:strRef>
          </c:tx>
          <c:spPr>
            <a:ln w="9525">
              <a:solidFill>
                <a:srgbClr val="004A82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srgbClr val="004A82"/>
                </a:solidFill>
              </a:ln>
            </c:spPr>
          </c:marker>
          <c:xVal>
            <c:numRef>
              <c:f>'Calc-Ger'!$E$74:$E$84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'Calc-Ger'!$F$74:$F$84</c:f>
              <c:numCache>
                <c:formatCode>0.0000</c:formatCode>
                <c:ptCount val="11"/>
                <c:pt idx="0">
                  <c:v>1</c:v>
                </c:pt>
                <c:pt idx="1">
                  <c:v>0.93053340565506237</c:v>
                </c:pt>
                <c:pt idx="2">
                  <c:v>0.8658924190400088</c:v>
                </c:pt>
                <c:pt idx="3">
                  <c:v>0.80574182162019958</c:v>
                </c:pt>
                <c:pt idx="4">
                  <c:v>0.74976968135095812</c:v>
                </c:pt>
                <c:pt idx="5">
                  <c:v>0.697685735044418</c:v>
                </c:pt>
                <c:pt idx="6">
                  <c:v>0.64921988310783763</c:v>
                </c:pt>
                <c:pt idx="7">
                  <c:v>0.60412078884731768</c:v>
                </c:pt>
                <c:pt idx="8">
                  <c:v>0.56215457507311717</c:v>
                </c:pt>
                <c:pt idx="9">
                  <c:v>0.52310361124736215</c:v>
                </c:pt>
                <c:pt idx="10">
                  <c:v>0.48676538488446969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610688"/>
        <c:axId val="97065984"/>
      </c:scatterChart>
      <c:valAx>
        <c:axId val="686106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 sz="1200"/>
                  <a:t>x*</a:t>
                </a:r>
              </a:p>
            </c:rich>
          </c:tx>
          <c:layout>
            <c:manualLayout>
              <c:xMode val="edge"/>
              <c:yMode val="edge"/>
              <c:x val="0.88150663792803063"/>
              <c:y val="0.44555214416264949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97065984"/>
        <c:crosses val="autoZero"/>
        <c:crossBetween val="midCat"/>
        <c:majorUnit val="0.1"/>
        <c:minorUnit val="5.000000000000001E-2"/>
      </c:valAx>
      <c:valAx>
        <c:axId val="97065984"/>
        <c:scaling>
          <c:orientation val="minMax"/>
          <c:max val="1.5"/>
          <c:min val="-1.5"/>
        </c:scaling>
        <c:delete val="0"/>
        <c:axPos val="l"/>
        <c:majorGridlines>
          <c:spPr>
            <a:ln w="9525">
              <a:solidFill>
                <a:schemeClr val="tx1"/>
              </a:solidFill>
            </a:ln>
          </c:spPr>
        </c:majorGridlines>
        <c:minorGridlines/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68610688"/>
        <c:crosses val="autoZero"/>
        <c:crossBetween val="midCat"/>
        <c:majorUnit val="0.5"/>
        <c:minorUnit val="0.1"/>
      </c:valAx>
    </c:plotArea>
    <c:legend>
      <c:legendPos val="b"/>
      <c:layout>
        <c:manualLayout>
          <c:xMode val="edge"/>
          <c:yMode val="edge"/>
          <c:x val="0.16346210785608542"/>
          <c:y val="0.92773405725250768"/>
          <c:w val="0.69650930106376097"/>
          <c:h val="7.2265965487748773E-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>
                <a:latin typeface="Arial Narrow" panose="020B0606020202030204" pitchFamily="34" charset="0"/>
              </a:rPr>
              <a:t>Lastfall L2</a:t>
            </a:r>
          </a:p>
        </c:rich>
      </c:tx>
      <c:layout>
        <c:manualLayout>
          <c:xMode val="edge"/>
          <c:yMode val="edge"/>
          <c:x val="0.40769722500769695"/>
          <c:y val="7.992734792878031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841152926891697E-2"/>
          <c:y val="9.4822155357366503E-2"/>
          <c:w val="0.86724969984878053"/>
          <c:h val="0.834092004371516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'test-calc-1'!$G$44</c:f>
              <c:strCache>
                <c:ptCount val="1"/>
                <c:pt idx="0">
                  <c:v>F*L2A (x*)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'test-calc-1'!$E$45:$E$55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'test-calc-1'!$G$45:$G$55</c:f>
              <c:numCache>
                <c:formatCode>0.0000</c:formatCode>
                <c:ptCount val="11"/>
                <c:pt idx="0">
                  <c:v>0</c:v>
                </c:pt>
                <c:pt idx="1">
                  <c:v>0.10120965680520953</c:v>
                </c:pt>
                <c:pt idx="2">
                  <c:v>0.20487772832176912</c:v>
                </c:pt>
                <c:pt idx="3">
                  <c:v>0.31106393022389262</c:v>
                </c:pt>
                <c:pt idx="4">
                  <c:v>0.41982942869848799</c:v>
                </c:pt>
                <c:pt idx="5">
                  <c:v>0.53123687567856914</c:v>
                </c:pt>
                <c:pt idx="6">
                  <c:v>0.6453504449325066</c:v>
                </c:pt>
                <c:pt idx="7">
                  <c:v>0.76223586902988494</c:v>
                </c:pt>
                <c:pt idx="8">
                  <c:v>0.88196047720528725</c:v>
                </c:pt>
                <c:pt idx="9">
                  <c:v>1.0045932341417863</c:v>
                </c:pt>
                <c:pt idx="10">
                  <c:v>1.1302047796965131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'test-calc-1'!$G$58</c:f>
              <c:strCache>
                <c:ptCount val="1"/>
                <c:pt idx="0">
                  <c:v>F*L2I (x*)</c:v>
                </c:pt>
              </c:strCache>
            </c:strRef>
          </c:tx>
          <c:spPr>
            <a:ln w="12700"/>
          </c:spPr>
          <c:marker>
            <c:symbol val="circle"/>
            <c:size val="4"/>
            <c:spPr>
              <a:noFill/>
            </c:spPr>
          </c:marker>
          <c:xVal>
            <c:numRef>
              <c:f>'test-calc-1'!$E$59:$E$69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'test-calc-1'!$G$59:$G$69</c:f>
              <c:numCache>
                <c:formatCode>0.0000</c:formatCode>
                <c:ptCount val="11"/>
                <c:pt idx="0">
                  <c:v>0</c:v>
                </c:pt>
                <c:pt idx="1">
                  <c:v>-0.10120965680520953</c:v>
                </c:pt>
                <c:pt idx="2">
                  <c:v>-0.20487772832176912</c:v>
                </c:pt>
                <c:pt idx="3">
                  <c:v>-0.31106393022389262</c:v>
                </c:pt>
                <c:pt idx="4">
                  <c:v>-0.41982942869848799</c:v>
                </c:pt>
                <c:pt idx="5">
                  <c:v>-0.53123687567856914</c:v>
                </c:pt>
                <c:pt idx="6">
                  <c:v>-0.6453504449325066</c:v>
                </c:pt>
                <c:pt idx="7">
                  <c:v>-0.76223586902988494</c:v>
                </c:pt>
                <c:pt idx="8">
                  <c:v>-0.88196047720528725</c:v>
                </c:pt>
                <c:pt idx="9">
                  <c:v>-1.0045932341417863</c:v>
                </c:pt>
                <c:pt idx="10">
                  <c:v>-1.1302047796965131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'test-calc-1'!$G$72</c:f>
              <c:strCache>
                <c:ptCount val="1"/>
                <c:pt idx="0">
                  <c:v>p*L2(x*)</c:v>
                </c:pt>
              </c:strCache>
            </c:strRef>
          </c:tx>
          <c:spPr>
            <a:ln w="12700">
              <a:solidFill>
                <a:srgbClr val="004A82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srgbClr val="004A82"/>
                </a:solidFill>
              </a:ln>
            </c:spPr>
          </c:marker>
          <c:xVal>
            <c:numRef>
              <c:f>'test-calc-1'!$E$73:$E$83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'test-calc-1'!$G$73:$G$83</c:f>
              <c:numCache>
                <c:formatCode>0.0000</c:formatCode>
                <c:ptCount val="11"/>
                <c:pt idx="0">
                  <c:v>1</c:v>
                </c:pt>
                <c:pt idx="1">
                  <c:v>1.0242893969811526</c:v>
                </c:pt>
                <c:pt idx="2">
                  <c:v>1.0491687687680133</c:v>
                </c:pt>
                <c:pt idx="3">
                  <c:v>1.0746524454928468</c:v>
                </c:pt>
                <c:pt idx="4">
                  <c:v>1.1007551053581892</c:v>
                </c:pt>
                <c:pt idx="5">
                  <c:v>1.1274917830912647</c:v>
                </c:pt>
                <c:pt idx="6">
                  <c:v>1.1548778786037561</c:v>
                </c:pt>
                <c:pt idx="7">
                  <c:v>1.1829291658619143</c:v>
                </c:pt>
                <c:pt idx="8">
                  <c:v>1.2116618019721181</c:v>
                </c:pt>
                <c:pt idx="9">
                  <c:v>1.2410923364871178</c:v>
                </c:pt>
                <c:pt idx="10">
                  <c:v>1.2712377209383197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549248"/>
        <c:axId val="128551552"/>
      </c:scatterChart>
      <c:valAx>
        <c:axId val="128549248"/>
        <c:scaling>
          <c:orientation val="minMax"/>
          <c:max val="1"/>
          <c:min val="0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 sz="1200"/>
                  <a:t>x*</a:t>
                </a:r>
              </a:p>
            </c:rich>
          </c:tx>
          <c:layout>
            <c:manualLayout>
              <c:xMode val="edge"/>
              <c:yMode val="edge"/>
              <c:x val="0.89368449530317318"/>
              <c:y val="0.45215644256254206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28551552"/>
        <c:crosses val="autoZero"/>
        <c:crossBetween val="midCat"/>
        <c:majorUnit val="0.1"/>
        <c:minorUnit val="5.000000000000001E-2"/>
      </c:valAx>
      <c:valAx>
        <c:axId val="128551552"/>
        <c:scaling>
          <c:orientation val="minMax"/>
          <c:max val="1.5"/>
          <c:min val="-1.5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28549248"/>
        <c:crosses val="autoZero"/>
        <c:crossBetween val="midCat"/>
        <c:majorUnit val="0.5"/>
        <c:minorUnit val="0.1"/>
      </c:valAx>
    </c:plotArea>
    <c:legend>
      <c:legendPos val="b"/>
      <c:layout>
        <c:manualLayout>
          <c:xMode val="edge"/>
          <c:yMode val="edge"/>
          <c:x val="0.18746153056720236"/>
          <c:y val="0.92773403451225123"/>
          <c:w val="0.69203532820036628"/>
          <c:h val="7.2265988228019579E-2"/>
        </c:manualLayout>
      </c:layout>
      <c:overlay val="0"/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Lastfall L3</a:t>
            </a:r>
          </a:p>
        </c:rich>
      </c:tx>
      <c:layout>
        <c:manualLayout>
          <c:xMode val="edge"/>
          <c:yMode val="edge"/>
          <c:x val="0.40898760873317874"/>
          <c:y val="6.65154792518841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39551232496992E-2"/>
          <c:y val="7.2021337327753718E-2"/>
          <c:w val="0.88946879917541666"/>
          <c:h val="0.8583437274708216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'test-calc-1'!$H$44</c:f>
              <c:strCache>
                <c:ptCount val="1"/>
                <c:pt idx="0">
                  <c:v>F*L3A (x*)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'test-calc-1'!$E$45:$E$55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'test-calc-1'!$H$45:$H$55</c:f>
              <c:numCache>
                <c:formatCode>0.0000</c:formatCode>
                <c:ptCount val="11"/>
                <c:pt idx="0">
                  <c:v>-0.88902111065595646</c:v>
                </c:pt>
                <c:pt idx="1">
                  <c:v>-0.80940907658250161</c:v>
                </c:pt>
                <c:pt idx="2">
                  <c:v>-0.72786331420895911</c:v>
                </c:pt>
                <c:pt idx="3">
                  <c:v>-0.64433685444099509</c:v>
                </c:pt>
                <c:pt idx="4">
                  <c:v>-0.55878158733329653</c:v>
                </c:pt>
                <c:pt idx="5">
                  <c:v>-0.47114823437899106</c:v>
                </c:pt>
                <c:pt idx="6">
                  <c:v>-0.38138632012598883</c:v>
                </c:pt>
                <c:pt idx="7">
                  <c:v>-0.2894441431039067</c:v>
                </c:pt>
                <c:pt idx="8">
                  <c:v>-0.19526874604482433</c:v>
                </c:pt>
                <c:pt idx="9">
                  <c:v>-9.8805885380715899E-2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'test-calc-1'!$H$58</c:f>
              <c:strCache>
                <c:ptCount val="1"/>
                <c:pt idx="0">
                  <c:v>F*L3I (x*)</c:v>
                </c:pt>
              </c:strCache>
            </c:strRef>
          </c:tx>
          <c:spPr>
            <a:ln w="12700"/>
          </c:spPr>
          <c:marker>
            <c:symbol val="circle"/>
            <c:size val="4"/>
            <c:spPr>
              <a:noFill/>
            </c:spPr>
          </c:marker>
          <c:xVal>
            <c:numRef>
              <c:f>'test-calc-1'!$E$59:$E$69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'test-calc-1'!$H$59:$H$69</c:f>
              <c:numCache>
                <c:formatCode>0.0000</c:formatCode>
                <c:ptCount val="11"/>
                <c:pt idx="0">
                  <c:v>0</c:v>
                </c:pt>
                <c:pt idx="1">
                  <c:v>9.8805885380715899E-2</c:v>
                </c:pt>
                <c:pt idx="2">
                  <c:v>0.19526874604482433</c:v>
                </c:pt>
                <c:pt idx="3">
                  <c:v>0.2894441431039067</c:v>
                </c:pt>
                <c:pt idx="4">
                  <c:v>0.38138632012598883</c:v>
                </c:pt>
                <c:pt idx="5">
                  <c:v>0.47114823437899106</c:v>
                </c:pt>
                <c:pt idx="6">
                  <c:v>0.55878158733329653</c:v>
                </c:pt>
                <c:pt idx="7">
                  <c:v>0.64433685444099509</c:v>
                </c:pt>
                <c:pt idx="8">
                  <c:v>0.72786331420895911</c:v>
                </c:pt>
                <c:pt idx="9">
                  <c:v>0.80940907658250161</c:v>
                </c:pt>
                <c:pt idx="10">
                  <c:v>0.88902111065595646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'test-calc-1'!$H$72</c:f>
              <c:strCache>
                <c:ptCount val="1"/>
                <c:pt idx="0">
                  <c:v>p*L3(x*)</c:v>
                </c:pt>
              </c:strCache>
            </c:strRef>
          </c:tx>
          <c:spPr>
            <a:ln w="12700">
              <a:solidFill>
                <a:srgbClr val="005EA4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srgbClr val="005EA4"/>
                </a:solidFill>
              </a:ln>
            </c:spPr>
          </c:marker>
          <c:xVal>
            <c:numRef>
              <c:f>'test-calc-1'!$E$73:$E$83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'test-calc-1'!$H$73:$H$83</c:f>
              <c:numCache>
                <c:formatCode>0.0000</c:formatCode>
                <c:ptCount val="11"/>
                <c:pt idx="0">
                  <c:v>1.1066825332787147</c:v>
                </c:pt>
                <c:pt idx="1">
                  <c:v>1.0852723829442144</c:v>
                </c:pt>
                <c:pt idx="2">
                  <c:v>1.0639113481796962</c:v>
                </c:pt>
                <c:pt idx="3">
                  <c:v>1.0425871253604506</c:v>
                </c:pt>
                <c:pt idx="4">
                  <c:v>1.021287432064877</c:v>
                </c:pt>
                <c:pt idx="5">
                  <c:v>1</c:v>
                </c:pt>
                <c:pt idx="6">
                  <c:v>0.97871256793512307</c:v>
                </c:pt>
                <c:pt idx="7">
                  <c:v>0.95741287463954938</c:v>
                </c:pt>
                <c:pt idx="8">
                  <c:v>0.93608865182030376</c:v>
                </c:pt>
                <c:pt idx="9">
                  <c:v>0.91472761705578565</c:v>
                </c:pt>
                <c:pt idx="10">
                  <c:v>0.8933174667212852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186048"/>
        <c:axId val="125188352"/>
      </c:scatterChart>
      <c:valAx>
        <c:axId val="125186048"/>
        <c:scaling>
          <c:orientation val="minMax"/>
          <c:max val="1"/>
          <c:min val="0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 sz="1200"/>
                  <a:t>x*</a:t>
                </a:r>
              </a:p>
            </c:rich>
          </c:tx>
          <c:layout>
            <c:manualLayout>
              <c:xMode val="edge"/>
              <c:yMode val="edge"/>
              <c:x val="0.88647793313769496"/>
              <c:y val="0.4481277327983462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25188352"/>
        <c:crosses val="autoZero"/>
        <c:crossBetween val="midCat"/>
        <c:majorUnit val="0.1"/>
        <c:minorUnit val="5.000000000000001E-2"/>
      </c:valAx>
      <c:valAx>
        <c:axId val="125188352"/>
        <c:scaling>
          <c:orientation val="minMax"/>
          <c:max val="1.5"/>
          <c:min val="-1.5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25186048"/>
        <c:crosses val="autoZero"/>
        <c:crossBetween val="midCat"/>
        <c:minorUnit val="0.1"/>
      </c:valAx>
    </c:plotArea>
    <c:legend>
      <c:legendPos val="b"/>
      <c:layout>
        <c:manualLayout>
          <c:xMode val="edge"/>
          <c:yMode val="edge"/>
          <c:x val="0.19017054566105521"/>
          <c:y val="0.93986031749357102"/>
          <c:w val="0.70010757611009788"/>
          <c:h val="6.0139682506428954E-2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>
                <a:latin typeface="Arial Narrow" panose="020B0606020202030204" pitchFamily="34" charset="0"/>
              </a:rPr>
              <a:t>Lastfall L4</a:t>
            </a:r>
          </a:p>
        </c:rich>
      </c:tx>
      <c:layout>
        <c:manualLayout>
          <c:xMode val="edge"/>
          <c:yMode val="edge"/>
          <c:x val="0.40979793203691617"/>
          <c:y val="9.93228061586396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17929867477871E-2"/>
          <c:y val="8.1803410187287359E-2"/>
          <c:w val="0.85797600298109344"/>
          <c:h val="0.8383891617422477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'test-calc-1'!$I$44</c:f>
              <c:strCache>
                <c:ptCount val="1"/>
                <c:pt idx="0">
                  <c:v>F*L4A (x*)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srgbClr val="004A82"/>
                </a:solidFill>
              </a:ln>
            </c:spPr>
          </c:marker>
          <c:xVal>
            <c:numRef>
              <c:f>'test-calc-1'!$E$59:$E$69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'test-calc-1'!$I$45:$I$55</c:f>
              <c:numCache>
                <c:formatCode>0.0000</c:formatCode>
                <c:ptCount val="11"/>
                <c:pt idx="0">
                  <c:v>0.88902111065595646</c:v>
                </c:pt>
                <c:pt idx="1">
                  <c:v>0.80940907658250161</c:v>
                </c:pt>
                <c:pt idx="2">
                  <c:v>0.72786331420895911</c:v>
                </c:pt>
                <c:pt idx="3">
                  <c:v>0.64433685444099509</c:v>
                </c:pt>
                <c:pt idx="4">
                  <c:v>0.55878158733329653</c:v>
                </c:pt>
                <c:pt idx="5">
                  <c:v>0.47114823437899106</c:v>
                </c:pt>
                <c:pt idx="6">
                  <c:v>0.38138632012598883</c:v>
                </c:pt>
                <c:pt idx="7">
                  <c:v>0.2894441431039067</c:v>
                </c:pt>
                <c:pt idx="8">
                  <c:v>0.19526874604482433</c:v>
                </c:pt>
                <c:pt idx="9">
                  <c:v>9.8805885380715899E-2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'test-calc-1'!$H$58</c:f>
              <c:strCache>
                <c:ptCount val="1"/>
                <c:pt idx="0">
                  <c:v>F*L3I (x*)</c:v>
                </c:pt>
              </c:strCache>
            </c:strRef>
          </c:tx>
          <c:spPr>
            <a:ln w="12700"/>
          </c:spPr>
          <c:marker>
            <c:symbol val="circle"/>
            <c:size val="4"/>
            <c:spPr>
              <a:noFill/>
            </c:spPr>
          </c:marker>
          <c:xVal>
            <c:numRef>
              <c:f>'test-calc-1'!$E$59:$E$69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'test-calc-1'!$I$59:$I$69</c:f>
              <c:numCache>
                <c:formatCode>0.0000</c:formatCode>
                <c:ptCount val="11"/>
                <c:pt idx="0">
                  <c:v>0</c:v>
                </c:pt>
                <c:pt idx="1">
                  <c:v>-9.8805885380715899E-2</c:v>
                </c:pt>
                <c:pt idx="2">
                  <c:v>-0.19526874604482433</c:v>
                </c:pt>
                <c:pt idx="3">
                  <c:v>-0.2894441431039067</c:v>
                </c:pt>
                <c:pt idx="4">
                  <c:v>-0.38138632012598883</c:v>
                </c:pt>
                <c:pt idx="5">
                  <c:v>-0.47114823437899106</c:v>
                </c:pt>
                <c:pt idx="6">
                  <c:v>-0.55878158733329653</c:v>
                </c:pt>
                <c:pt idx="7">
                  <c:v>-0.64433685444099509</c:v>
                </c:pt>
                <c:pt idx="8">
                  <c:v>-0.72786331420895911</c:v>
                </c:pt>
                <c:pt idx="9">
                  <c:v>-0.80940907658250161</c:v>
                </c:pt>
                <c:pt idx="10">
                  <c:v>-0.88902111065595646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'test-calc-1'!$I$72</c:f>
              <c:strCache>
                <c:ptCount val="1"/>
                <c:pt idx="0">
                  <c:v>p*L4(x*)</c:v>
                </c:pt>
              </c:strCache>
            </c:strRef>
          </c:tx>
          <c:spPr>
            <a:ln w="12700">
              <a:solidFill>
                <a:srgbClr val="004A82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srgbClr val="004A82"/>
                </a:solidFill>
              </a:ln>
            </c:spPr>
          </c:marker>
          <c:xVal>
            <c:numRef>
              <c:f>'test-calc-1'!$E$73:$E$83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'test-calc-1'!$I$73:$I$83</c:f>
              <c:numCache>
                <c:formatCode>0.0000</c:formatCode>
                <c:ptCount val="11"/>
                <c:pt idx="0">
                  <c:v>0.8933174667212852</c:v>
                </c:pt>
                <c:pt idx="1">
                  <c:v>0.91472761705578576</c:v>
                </c:pt>
                <c:pt idx="2">
                  <c:v>0.93608865182030376</c:v>
                </c:pt>
                <c:pt idx="3">
                  <c:v>0.95741287463954938</c:v>
                </c:pt>
                <c:pt idx="4">
                  <c:v>0.97871256793512307</c:v>
                </c:pt>
                <c:pt idx="5">
                  <c:v>1</c:v>
                </c:pt>
                <c:pt idx="6">
                  <c:v>1.0212874320648768</c:v>
                </c:pt>
                <c:pt idx="7">
                  <c:v>1.0425871253604506</c:v>
                </c:pt>
                <c:pt idx="8">
                  <c:v>1.0639113481796962</c:v>
                </c:pt>
                <c:pt idx="9">
                  <c:v>1.0852723829442144</c:v>
                </c:pt>
                <c:pt idx="10">
                  <c:v>1.1066825332787147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197696"/>
        <c:axId val="128849792"/>
      </c:scatterChart>
      <c:valAx>
        <c:axId val="125197696"/>
        <c:scaling>
          <c:orientation val="minMax"/>
          <c:max val="1"/>
          <c:min val="0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 sz="1200"/>
                  <a:t>x*</a:t>
                </a:r>
              </a:p>
            </c:rich>
          </c:tx>
          <c:layout>
            <c:manualLayout>
              <c:xMode val="edge"/>
              <c:yMode val="edge"/>
              <c:x val="0.87515249236008985"/>
              <c:y val="0.5626304752688755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crossAx val="128849792"/>
        <c:crosses val="autoZero"/>
        <c:crossBetween val="midCat"/>
        <c:majorUnit val="0.1"/>
        <c:minorUnit val="5.000000000000001E-2"/>
      </c:valAx>
      <c:valAx>
        <c:axId val="128849792"/>
        <c:scaling>
          <c:orientation val="minMax"/>
          <c:max val="1.5"/>
          <c:min val="-1.5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numFmt formatCode="0.0" sourceLinked="0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25197696"/>
        <c:crosses val="autoZero"/>
        <c:crossBetween val="midCat"/>
        <c:minorUnit val="0.1"/>
      </c:valAx>
    </c:plotArea>
    <c:legend>
      <c:legendPos val="b"/>
      <c:layout>
        <c:manualLayout>
          <c:xMode val="edge"/>
          <c:yMode val="edge"/>
          <c:x val="0.17746155404949002"/>
          <c:y val="0.92688876914538332"/>
          <c:w val="0.65778588351258516"/>
          <c:h val="5.9868190033464747E-2"/>
        </c:manualLayout>
      </c:layout>
      <c:overlay val="0"/>
    </c:legend>
    <c:plotVisOnly val="1"/>
    <c:dispBlanksAs val="gap"/>
    <c:showDLblsOverMax val="0"/>
  </c:chart>
  <c:spPr>
    <a:solidFill>
      <a:srgbClr val="CDFDCB"/>
    </a:solidFill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>
                <a:latin typeface="Arial Narrow" panose="020B0606020202030204" pitchFamily="34" charset="0"/>
              </a:rPr>
              <a:t>Lastfall L2</a:t>
            </a:r>
          </a:p>
        </c:rich>
      </c:tx>
      <c:layout>
        <c:manualLayout>
          <c:xMode val="edge"/>
          <c:yMode val="edge"/>
          <c:x val="0.40769722500769695"/>
          <c:y val="7.992734792878031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841152926891697E-2"/>
          <c:y val="9.4822155357366503E-2"/>
          <c:w val="0.86724969984878053"/>
          <c:h val="0.834092004371516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'Calc-Ger'!$G$45</c:f>
              <c:strCache>
                <c:ptCount val="1"/>
                <c:pt idx="0">
                  <c:v>F*L2A (x*)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'Calc-Ger'!$E$46:$E$56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'Calc-Ger'!$G$46:$G$56</c:f>
              <c:numCache>
                <c:formatCode>0.0000</c:formatCode>
                <c:ptCount val="11"/>
                <c:pt idx="0">
                  <c:v>0</c:v>
                </c:pt>
                <c:pt idx="1">
                  <c:v>0.10368797674129752</c:v>
                </c:pt>
                <c:pt idx="2">
                  <c:v>0.21511681497750215</c:v>
                </c:pt>
                <c:pt idx="3">
                  <c:v>0.33486441138059536</c:v>
                </c:pt>
                <c:pt idx="4">
                  <c:v>0.46355180569697108</c:v>
                </c:pt>
                <c:pt idx="5">
                  <c:v>0.60184640160846425</c:v>
                </c:pt>
                <c:pt idx="6">
                  <c:v>0.75046542804786687</c:v>
                </c:pt>
                <c:pt idx="7">
                  <c:v>0.91017965892013841</c:v>
                </c:pt>
                <c:pt idx="8">
                  <c:v>1.0818174105206859</c:v>
                </c:pt>
                <c:pt idx="9">
                  <c:v>1.2662688373822719</c:v>
                </c:pt>
                <c:pt idx="10">
                  <c:v>1.4644905488298494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'Calc-Ger'!$G$59</c:f>
              <c:strCache>
                <c:ptCount val="1"/>
                <c:pt idx="0">
                  <c:v>F*L2I (x*)</c:v>
                </c:pt>
              </c:strCache>
            </c:strRef>
          </c:tx>
          <c:spPr>
            <a:ln w="12700"/>
          </c:spPr>
          <c:marker>
            <c:symbol val="circle"/>
            <c:size val="4"/>
            <c:spPr>
              <a:noFill/>
            </c:spPr>
          </c:marker>
          <c:xVal>
            <c:numRef>
              <c:f>'Calc-Ger'!$E$60:$E$70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'Calc-Ger'!$G$60:$G$70</c:f>
              <c:numCache>
                <c:formatCode>0.0000</c:formatCode>
                <c:ptCount val="11"/>
                <c:pt idx="0">
                  <c:v>0</c:v>
                </c:pt>
                <c:pt idx="1">
                  <c:v>-0.10368797674129752</c:v>
                </c:pt>
                <c:pt idx="2">
                  <c:v>-0.21511681497750215</c:v>
                </c:pt>
                <c:pt idx="3">
                  <c:v>-0.33486441138059536</c:v>
                </c:pt>
                <c:pt idx="4">
                  <c:v>-0.46355180569697108</c:v>
                </c:pt>
                <c:pt idx="5">
                  <c:v>-0.60184640160846425</c:v>
                </c:pt>
                <c:pt idx="6">
                  <c:v>-0.75046542804786687</c:v>
                </c:pt>
                <c:pt idx="7">
                  <c:v>-0.91017965892013841</c:v>
                </c:pt>
                <c:pt idx="8">
                  <c:v>-1.0818174105206859</c:v>
                </c:pt>
                <c:pt idx="9">
                  <c:v>-1.2662688373822719</c:v>
                </c:pt>
                <c:pt idx="10">
                  <c:v>-1.4644905488298494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'Calc-Ger'!$G$73</c:f>
              <c:strCache>
                <c:ptCount val="1"/>
                <c:pt idx="0">
                  <c:v>p*L2(x*)</c:v>
                </c:pt>
              </c:strCache>
            </c:strRef>
          </c:tx>
          <c:spPr>
            <a:ln w="12700">
              <a:solidFill>
                <a:srgbClr val="004A82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srgbClr val="004A82"/>
                </a:solidFill>
              </a:ln>
            </c:spPr>
          </c:marker>
          <c:xVal>
            <c:numRef>
              <c:f>'Calc-Ger'!$E$74:$E$84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'Calc-Ger'!$G$74:$G$84</c:f>
              <c:numCache>
                <c:formatCode>0.0000</c:formatCode>
                <c:ptCount val="11"/>
                <c:pt idx="0">
                  <c:v>1</c:v>
                </c:pt>
                <c:pt idx="1">
                  <c:v>1.0746524454928468</c:v>
                </c:pt>
                <c:pt idx="2">
                  <c:v>1.1548778786037561</c:v>
                </c:pt>
                <c:pt idx="3">
                  <c:v>1.2410923364871178</c:v>
                </c:pt>
                <c:pt idx="4">
                  <c:v>1.3337429144883122</c:v>
                </c:pt>
                <c:pt idx="5">
                  <c:v>1.4333100847136215</c:v>
                </c:pt>
                <c:pt idx="6">
                  <c:v>1.5403101876870531</c:v>
                </c:pt>
                <c:pt idx="7">
                  <c:v>1.6552981100154374</c:v>
                </c:pt>
                <c:pt idx="8">
                  <c:v>1.7788701619477774</c:v>
                </c:pt>
                <c:pt idx="9">
                  <c:v>1.9116671697514354</c:v>
                </c:pt>
                <c:pt idx="10">
                  <c:v>2.0543777989417693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15680"/>
        <c:axId val="124217984"/>
      </c:scatterChart>
      <c:valAx>
        <c:axId val="124215680"/>
        <c:scaling>
          <c:orientation val="minMax"/>
          <c:max val="1"/>
          <c:min val="0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 sz="1200"/>
                  <a:t>x*</a:t>
                </a:r>
              </a:p>
            </c:rich>
          </c:tx>
          <c:layout>
            <c:manualLayout>
              <c:xMode val="edge"/>
              <c:yMode val="edge"/>
              <c:x val="0.89368449530317318"/>
              <c:y val="0.45215644256254206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24217984"/>
        <c:crosses val="autoZero"/>
        <c:crossBetween val="midCat"/>
        <c:majorUnit val="0.1"/>
        <c:minorUnit val="5.000000000000001E-2"/>
      </c:valAx>
      <c:valAx>
        <c:axId val="124217984"/>
        <c:scaling>
          <c:orientation val="minMax"/>
          <c:max val="1.5"/>
          <c:min val="-1.5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24215680"/>
        <c:crosses val="autoZero"/>
        <c:crossBetween val="midCat"/>
        <c:majorUnit val="0.5"/>
        <c:minorUnit val="0.1"/>
      </c:valAx>
    </c:plotArea>
    <c:legend>
      <c:legendPos val="b"/>
      <c:layout>
        <c:manualLayout>
          <c:xMode val="edge"/>
          <c:yMode val="edge"/>
          <c:x val="0.18746153056720236"/>
          <c:y val="0.92773403451225123"/>
          <c:w val="0.69203532820036628"/>
          <c:h val="7.2265988228019579E-2"/>
        </c:manualLayout>
      </c:layout>
      <c:overlay val="0"/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Lastfall L3</a:t>
            </a:r>
          </a:p>
        </c:rich>
      </c:tx>
      <c:layout>
        <c:manualLayout>
          <c:xMode val="edge"/>
          <c:yMode val="edge"/>
          <c:x val="0.40898760873317874"/>
          <c:y val="6.65154792518841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39551232496992E-2"/>
          <c:y val="7.2021337327753718E-2"/>
          <c:w val="0.88946879917541666"/>
          <c:h val="0.8583437274708216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'Calc-Ger'!$H$45</c:f>
              <c:strCache>
                <c:ptCount val="1"/>
                <c:pt idx="0">
                  <c:v>F*L3A (x*)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'Calc-Ger'!$E$46:$E$56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'Calc-Ger'!$H$46:$H$56</c:f>
              <c:numCache>
                <c:formatCode>0.0000</c:formatCode>
                <c:ptCount val="11"/>
                <c:pt idx="0">
                  <c:v>-0.88902111065595646</c:v>
                </c:pt>
                <c:pt idx="1">
                  <c:v>-0.80940907658250161</c:v>
                </c:pt>
                <c:pt idx="2">
                  <c:v>-0.72786331420895911</c:v>
                </c:pt>
                <c:pt idx="3">
                  <c:v>-0.64433685444099509</c:v>
                </c:pt>
                <c:pt idx="4">
                  <c:v>-0.55878158733329653</c:v>
                </c:pt>
                <c:pt idx="5">
                  <c:v>-0.47114823437899106</c:v>
                </c:pt>
                <c:pt idx="6">
                  <c:v>-0.38138632012598883</c:v>
                </c:pt>
                <c:pt idx="7">
                  <c:v>-0.2894441431039067</c:v>
                </c:pt>
                <c:pt idx="8">
                  <c:v>-0.19526874604482433</c:v>
                </c:pt>
                <c:pt idx="9">
                  <c:v>-9.8805885380715899E-2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'Calc-Ger'!$H$59</c:f>
              <c:strCache>
                <c:ptCount val="1"/>
                <c:pt idx="0">
                  <c:v>F*L3I (x*)</c:v>
                </c:pt>
              </c:strCache>
            </c:strRef>
          </c:tx>
          <c:spPr>
            <a:ln w="12700"/>
          </c:spPr>
          <c:marker>
            <c:symbol val="circle"/>
            <c:size val="4"/>
            <c:spPr>
              <a:noFill/>
            </c:spPr>
          </c:marker>
          <c:xVal>
            <c:numRef>
              <c:f>'Calc-Ger'!$E$60:$E$70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'Calc-Ger'!$H$60:$H$70</c:f>
              <c:numCache>
                <c:formatCode>0.0000</c:formatCode>
                <c:ptCount val="11"/>
                <c:pt idx="0">
                  <c:v>0</c:v>
                </c:pt>
                <c:pt idx="1">
                  <c:v>9.8805885380715899E-2</c:v>
                </c:pt>
                <c:pt idx="2">
                  <c:v>0.19526874604482433</c:v>
                </c:pt>
                <c:pt idx="3">
                  <c:v>0.2894441431039067</c:v>
                </c:pt>
                <c:pt idx="4">
                  <c:v>0.38138632012598883</c:v>
                </c:pt>
                <c:pt idx="5">
                  <c:v>0.47114823437899106</c:v>
                </c:pt>
                <c:pt idx="6">
                  <c:v>0.55878158733329653</c:v>
                </c:pt>
                <c:pt idx="7">
                  <c:v>0.64433685444099509</c:v>
                </c:pt>
                <c:pt idx="8">
                  <c:v>0.72786331420895911</c:v>
                </c:pt>
                <c:pt idx="9">
                  <c:v>0.80940907658250161</c:v>
                </c:pt>
                <c:pt idx="10">
                  <c:v>0.88902111065595646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'Calc-Ger'!$H$73</c:f>
              <c:strCache>
                <c:ptCount val="1"/>
                <c:pt idx="0">
                  <c:v>p*L3(x*)</c:v>
                </c:pt>
              </c:strCache>
            </c:strRef>
          </c:tx>
          <c:spPr>
            <a:ln w="12700">
              <a:solidFill>
                <a:srgbClr val="005EA4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srgbClr val="005EA4"/>
                </a:solidFill>
              </a:ln>
            </c:spPr>
          </c:marker>
          <c:xVal>
            <c:numRef>
              <c:f>'Calc-Ger'!$E$74:$E$84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'Calc-Ger'!$H$74:$H$84</c:f>
              <c:numCache>
                <c:formatCode>0.0000</c:formatCode>
                <c:ptCount val="11"/>
                <c:pt idx="0">
                  <c:v>1.1066825332787147</c:v>
                </c:pt>
                <c:pt idx="1">
                  <c:v>1.0852723829442144</c:v>
                </c:pt>
                <c:pt idx="2">
                  <c:v>1.0639113481796962</c:v>
                </c:pt>
                <c:pt idx="3">
                  <c:v>1.0425871253604506</c:v>
                </c:pt>
                <c:pt idx="4">
                  <c:v>1.021287432064877</c:v>
                </c:pt>
                <c:pt idx="5">
                  <c:v>1</c:v>
                </c:pt>
                <c:pt idx="6">
                  <c:v>0.97871256793512307</c:v>
                </c:pt>
                <c:pt idx="7">
                  <c:v>0.95741287463954938</c:v>
                </c:pt>
                <c:pt idx="8">
                  <c:v>0.93608865182030376</c:v>
                </c:pt>
                <c:pt idx="9">
                  <c:v>0.91472761705578565</c:v>
                </c:pt>
                <c:pt idx="10">
                  <c:v>0.8933174667212852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64448"/>
        <c:axId val="124266752"/>
      </c:scatterChart>
      <c:valAx>
        <c:axId val="124264448"/>
        <c:scaling>
          <c:orientation val="minMax"/>
          <c:max val="1"/>
          <c:min val="0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 sz="1200"/>
                  <a:t>x*</a:t>
                </a:r>
              </a:p>
            </c:rich>
          </c:tx>
          <c:layout>
            <c:manualLayout>
              <c:xMode val="edge"/>
              <c:yMode val="edge"/>
              <c:x val="0.88647793313769496"/>
              <c:y val="0.4481277327983462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24266752"/>
        <c:crosses val="autoZero"/>
        <c:crossBetween val="midCat"/>
        <c:majorUnit val="0.1"/>
        <c:minorUnit val="5.000000000000001E-2"/>
      </c:valAx>
      <c:valAx>
        <c:axId val="124266752"/>
        <c:scaling>
          <c:orientation val="minMax"/>
          <c:max val="1.5"/>
          <c:min val="-1.5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24264448"/>
        <c:crosses val="autoZero"/>
        <c:crossBetween val="midCat"/>
        <c:minorUnit val="0.1"/>
      </c:valAx>
    </c:plotArea>
    <c:legend>
      <c:legendPos val="b"/>
      <c:layout>
        <c:manualLayout>
          <c:xMode val="edge"/>
          <c:yMode val="edge"/>
          <c:x val="0.19017054566105521"/>
          <c:y val="0.93986031749357102"/>
          <c:w val="0.70010757611009788"/>
          <c:h val="6.0139682506428954E-2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>
                <a:latin typeface="Arial Narrow" panose="020B0606020202030204" pitchFamily="34" charset="0"/>
              </a:rPr>
              <a:t>Lastfall L4</a:t>
            </a:r>
          </a:p>
        </c:rich>
      </c:tx>
      <c:layout>
        <c:manualLayout>
          <c:xMode val="edge"/>
          <c:yMode val="edge"/>
          <c:x val="0.40979793203691617"/>
          <c:y val="9.93228061586396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17929867477871E-2"/>
          <c:y val="8.1803410187287359E-2"/>
          <c:w val="0.85797600298109344"/>
          <c:h val="0.8383891617422477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'Calc-Ger'!$I$45</c:f>
              <c:strCache>
                <c:ptCount val="1"/>
                <c:pt idx="0">
                  <c:v>F*L4A (x*)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srgbClr val="004A82"/>
                </a:solidFill>
              </a:ln>
            </c:spPr>
          </c:marker>
          <c:xVal>
            <c:numRef>
              <c:f>'Calc-Ger'!$E$60:$E$70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'Calc-Ger'!$I$46:$I$56</c:f>
              <c:numCache>
                <c:formatCode>0.0000</c:formatCode>
                <c:ptCount val="11"/>
                <c:pt idx="0">
                  <c:v>0.88902111065595646</c:v>
                </c:pt>
                <c:pt idx="1">
                  <c:v>0.80940907658250161</c:v>
                </c:pt>
                <c:pt idx="2">
                  <c:v>0.72786331420895911</c:v>
                </c:pt>
                <c:pt idx="3">
                  <c:v>0.64433685444099509</c:v>
                </c:pt>
                <c:pt idx="4">
                  <c:v>0.55878158733329653</c:v>
                </c:pt>
                <c:pt idx="5">
                  <c:v>0.47114823437899106</c:v>
                </c:pt>
                <c:pt idx="6">
                  <c:v>0.38138632012598883</c:v>
                </c:pt>
                <c:pt idx="7">
                  <c:v>0.2894441431039067</c:v>
                </c:pt>
                <c:pt idx="8">
                  <c:v>0.19526874604482433</c:v>
                </c:pt>
                <c:pt idx="9">
                  <c:v>9.8805885380715899E-2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'Calc-Ger'!$H$59</c:f>
              <c:strCache>
                <c:ptCount val="1"/>
                <c:pt idx="0">
                  <c:v>F*L3I (x*)</c:v>
                </c:pt>
              </c:strCache>
            </c:strRef>
          </c:tx>
          <c:spPr>
            <a:ln w="12700"/>
          </c:spPr>
          <c:marker>
            <c:symbol val="circle"/>
            <c:size val="4"/>
            <c:spPr>
              <a:noFill/>
            </c:spPr>
          </c:marker>
          <c:xVal>
            <c:numRef>
              <c:f>'Calc-Ger'!$E$60:$E$70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'Calc-Ger'!$I$60:$I$70</c:f>
              <c:numCache>
                <c:formatCode>0.0000</c:formatCode>
                <c:ptCount val="11"/>
                <c:pt idx="0">
                  <c:v>0</c:v>
                </c:pt>
                <c:pt idx="1">
                  <c:v>-9.8805885380715899E-2</c:v>
                </c:pt>
                <c:pt idx="2">
                  <c:v>-0.19526874604482433</c:v>
                </c:pt>
                <c:pt idx="3">
                  <c:v>-0.2894441431039067</c:v>
                </c:pt>
                <c:pt idx="4">
                  <c:v>-0.38138632012598883</c:v>
                </c:pt>
                <c:pt idx="5">
                  <c:v>-0.47114823437899106</c:v>
                </c:pt>
                <c:pt idx="6">
                  <c:v>-0.55878158733329653</c:v>
                </c:pt>
                <c:pt idx="7">
                  <c:v>-0.64433685444099509</c:v>
                </c:pt>
                <c:pt idx="8">
                  <c:v>-0.72786331420895911</c:v>
                </c:pt>
                <c:pt idx="9">
                  <c:v>-0.80940907658250161</c:v>
                </c:pt>
                <c:pt idx="10">
                  <c:v>-0.88902111065595646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'Calc-Ger'!$I$73</c:f>
              <c:strCache>
                <c:ptCount val="1"/>
                <c:pt idx="0">
                  <c:v>p*L4(x*)</c:v>
                </c:pt>
              </c:strCache>
            </c:strRef>
          </c:tx>
          <c:spPr>
            <a:ln w="12700">
              <a:solidFill>
                <a:srgbClr val="004A82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srgbClr val="004A82"/>
                </a:solidFill>
              </a:ln>
            </c:spPr>
          </c:marker>
          <c:xVal>
            <c:numRef>
              <c:f>'Calc-Ger'!$E$74:$E$84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'Calc-Ger'!$I$74:$I$84</c:f>
              <c:numCache>
                <c:formatCode>0.0000</c:formatCode>
                <c:ptCount val="11"/>
                <c:pt idx="0">
                  <c:v>0.8933174667212852</c:v>
                </c:pt>
                <c:pt idx="1">
                  <c:v>0.91472761705578576</c:v>
                </c:pt>
                <c:pt idx="2">
                  <c:v>0.93608865182030376</c:v>
                </c:pt>
                <c:pt idx="3">
                  <c:v>0.95741287463954938</c:v>
                </c:pt>
                <c:pt idx="4">
                  <c:v>0.97871256793512307</c:v>
                </c:pt>
                <c:pt idx="5">
                  <c:v>1</c:v>
                </c:pt>
                <c:pt idx="6">
                  <c:v>1.0212874320648768</c:v>
                </c:pt>
                <c:pt idx="7">
                  <c:v>1.0425871253604506</c:v>
                </c:pt>
                <c:pt idx="8">
                  <c:v>1.0639113481796962</c:v>
                </c:pt>
                <c:pt idx="9">
                  <c:v>1.0852723829442144</c:v>
                </c:pt>
                <c:pt idx="10">
                  <c:v>1.1066825332787147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96576"/>
        <c:axId val="124299136"/>
      </c:scatterChart>
      <c:valAx>
        <c:axId val="124296576"/>
        <c:scaling>
          <c:orientation val="minMax"/>
          <c:max val="1"/>
          <c:min val="0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 sz="1200"/>
                  <a:t>x*</a:t>
                </a:r>
              </a:p>
            </c:rich>
          </c:tx>
          <c:layout>
            <c:manualLayout>
              <c:xMode val="edge"/>
              <c:yMode val="edge"/>
              <c:x val="0.86893780171222068"/>
              <c:y val="0.5445234889568706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crossAx val="124299136"/>
        <c:crosses val="autoZero"/>
        <c:crossBetween val="midCat"/>
        <c:majorUnit val="0.1"/>
        <c:minorUnit val="5.000000000000001E-2"/>
      </c:valAx>
      <c:valAx>
        <c:axId val="124299136"/>
        <c:scaling>
          <c:orientation val="minMax"/>
          <c:max val="1.5"/>
          <c:min val="-1.5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numFmt formatCode="0.0" sourceLinked="0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24296576"/>
        <c:crosses val="autoZero"/>
        <c:crossBetween val="midCat"/>
        <c:minorUnit val="0.1"/>
      </c:valAx>
    </c:plotArea>
    <c:legend>
      <c:legendPos val="b"/>
      <c:layout>
        <c:manualLayout>
          <c:xMode val="edge"/>
          <c:yMode val="edge"/>
          <c:x val="0.17746155404949002"/>
          <c:y val="0.92688876914538332"/>
          <c:w val="0.65778588351258516"/>
          <c:h val="5.9868190033464747E-2"/>
        </c:manualLayout>
      </c:layout>
      <c:overlay val="0"/>
    </c:legend>
    <c:plotVisOnly val="1"/>
    <c:dispBlanksAs val="gap"/>
    <c:showDLblsOverMax val="0"/>
  </c:chart>
  <c:spPr>
    <a:solidFill>
      <a:srgbClr val="CDFDCB"/>
    </a:solidFill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>
                <a:latin typeface="Arial Narrow" panose="020B0606020202030204" pitchFamily="34" charset="0"/>
              </a:rPr>
              <a:t>Lastfall L1</a:t>
            </a:r>
          </a:p>
        </c:rich>
      </c:tx>
      <c:layout>
        <c:manualLayout>
          <c:xMode val="edge"/>
          <c:yMode val="edge"/>
          <c:x val="0.4020453219158307"/>
          <c:y val="1.59854645555364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740612196005928E-2"/>
          <c:y val="9.1916421194334477E-2"/>
          <c:w val="0.86728701218126314"/>
          <c:h val="0.8303932755886467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'Calc-Eng'!$F$45</c:f>
              <c:strCache>
                <c:ptCount val="1"/>
                <c:pt idx="0">
                  <c:v>F*L1A (x*)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'Calc-Eng'!$E$46:$E$56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'Calc-Eng'!$F$46:$F$56</c:f>
              <c:numCache>
                <c:formatCode>0.0000</c:formatCode>
                <c:ptCount val="11"/>
                <c:pt idx="0">
                  <c:v>0</c:v>
                </c:pt>
                <c:pt idx="1">
                  <c:v>-9.8805887299654213E-2</c:v>
                </c:pt>
                <c:pt idx="2">
                  <c:v>-0.19526875359911033</c:v>
                </c:pt>
                <c:pt idx="3">
                  <c:v>-0.28944415983261296</c:v>
                </c:pt>
                <c:pt idx="4">
                  <c:v>-0.38138634939717275</c:v>
                </c:pt>
                <c:pt idx="5">
                  <c:v>-0.47114827939581522</c:v>
                </c:pt>
                <c:pt idx="6">
                  <c:v>-0.55878165113995493</c:v>
                </c:pt>
                <c:pt idx="7">
                  <c:v>-0.64433693992844954</c:v>
                </c:pt>
                <c:pt idx="8">
                  <c:v>-0.72786342412049854</c:v>
                </c:pt>
                <c:pt idx="9">
                  <c:v>-0.80940921351911643</c:v>
                </c:pt>
                <c:pt idx="10">
                  <c:v>-0.8890212770815471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'Calc-Eng'!$F$59</c:f>
              <c:strCache>
                <c:ptCount val="1"/>
                <c:pt idx="0">
                  <c:v>F*L1I (x*)</c:v>
                </c:pt>
              </c:strCache>
            </c:strRef>
          </c:tx>
          <c:spPr>
            <a:ln w="9525"/>
          </c:spPr>
          <c:marker>
            <c:symbol val="circle"/>
            <c:size val="4"/>
            <c:spPr>
              <a:noFill/>
              <a:ln>
                <a:solidFill>
                  <a:schemeClr val="accent2">
                    <a:shade val="95000"/>
                    <a:satMod val="105000"/>
                  </a:schemeClr>
                </a:solidFill>
              </a:ln>
            </c:spPr>
          </c:marker>
          <c:xVal>
            <c:numRef>
              <c:f>'Calc-Eng'!$E$60:$E$70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'Calc-Eng'!$F$60:$F$70</c:f>
              <c:numCache>
                <c:formatCode>0.0000</c:formatCode>
                <c:ptCount val="11"/>
                <c:pt idx="0">
                  <c:v>0</c:v>
                </c:pt>
                <c:pt idx="1">
                  <c:v>9.8805887299654213E-2</c:v>
                </c:pt>
                <c:pt idx="2">
                  <c:v>0.19526875359911033</c:v>
                </c:pt>
                <c:pt idx="3">
                  <c:v>0.28944415983261296</c:v>
                </c:pt>
                <c:pt idx="4">
                  <c:v>0.38138634939717275</c:v>
                </c:pt>
                <c:pt idx="5">
                  <c:v>0.47114827939581522</c:v>
                </c:pt>
                <c:pt idx="6">
                  <c:v>0.55878165113995493</c:v>
                </c:pt>
                <c:pt idx="7">
                  <c:v>0.64433693992844954</c:v>
                </c:pt>
                <c:pt idx="8">
                  <c:v>0.72786342412049854</c:v>
                </c:pt>
                <c:pt idx="9">
                  <c:v>0.80940921351911643</c:v>
                </c:pt>
                <c:pt idx="10">
                  <c:v>0.8890212770815471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'Calc-Eng'!$F$73</c:f>
              <c:strCache>
                <c:ptCount val="1"/>
                <c:pt idx="0">
                  <c:v>p*L1(x*)</c:v>
                </c:pt>
              </c:strCache>
            </c:strRef>
          </c:tx>
          <c:spPr>
            <a:ln w="9525">
              <a:solidFill>
                <a:srgbClr val="004A82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srgbClr val="004A82"/>
                </a:solidFill>
              </a:ln>
            </c:spPr>
          </c:marker>
          <c:xVal>
            <c:numRef>
              <c:f>'Calc-Eng'!$E$74:$E$84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'Calc-Eng'!$F$74:$F$84</c:f>
              <c:numCache>
                <c:formatCode>0.0000</c:formatCode>
                <c:ptCount val="11"/>
                <c:pt idx="0">
                  <c:v>1</c:v>
                </c:pt>
                <c:pt idx="1">
                  <c:v>0.97628662558241275</c:v>
                </c:pt>
                <c:pt idx="2">
                  <c:v>0.95313557529109405</c:v>
                </c:pt>
                <c:pt idx="3">
                  <c:v>0.93053351452349398</c:v>
                </c:pt>
                <c:pt idx="4">
                  <c:v>0.90846742488548493</c:v>
                </c:pt>
                <c:pt idx="5">
                  <c:v>0.88692459669299406</c:v>
                </c:pt>
                <c:pt idx="6">
                  <c:v>0.86589262165144543</c:v>
                </c:pt>
                <c:pt idx="7">
                  <c:v>0.84535938570879854</c:v>
                </c:pt>
                <c:pt idx="8">
                  <c:v>0.8253130620780641</c:v>
                </c:pt>
                <c:pt idx="9">
                  <c:v>0.80574210442528149</c:v>
                </c:pt>
                <c:pt idx="10">
                  <c:v>0.78663524021903009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893632"/>
        <c:axId val="121895936"/>
      </c:scatterChart>
      <c:valAx>
        <c:axId val="121893632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 sz="1200"/>
                  <a:t>x*</a:t>
                </a:r>
              </a:p>
            </c:rich>
          </c:tx>
          <c:layout>
            <c:manualLayout>
              <c:xMode val="edge"/>
              <c:yMode val="edge"/>
              <c:x val="0.88150663792803063"/>
              <c:y val="0.44555214416264949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21895936"/>
        <c:crosses val="autoZero"/>
        <c:crossBetween val="midCat"/>
        <c:majorUnit val="0.1"/>
        <c:minorUnit val="5.000000000000001E-2"/>
      </c:valAx>
      <c:valAx>
        <c:axId val="121895936"/>
        <c:scaling>
          <c:orientation val="minMax"/>
          <c:max val="1.5"/>
          <c:min val="-1.5"/>
        </c:scaling>
        <c:delete val="0"/>
        <c:axPos val="l"/>
        <c:majorGridlines>
          <c:spPr>
            <a:ln w="9525">
              <a:solidFill>
                <a:schemeClr val="tx1"/>
              </a:solidFill>
            </a:ln>
          </c:spPr>
        </c:majorGridlines>
        <c:minorGridlines/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21893632"/>
        <c:crosses val="autoZero"/>
        <c:crossBetween val="midCat"/>
        <c:majorUnit val="0.5"/>
        <c:minorUnit val="0.1"/>
      </c:valAx>
    </c:plotArea>
    <c:legend>
      <c:legendPos val="b"/>
      <c:layout>
        <c:manualLayout>
          <c:xMode val="edge"/>
          <c:yMode val="edge"/>
          <c:x val="0.16346210785608542"/>
          <c:y val="0.92773405725250768"/>
          <c:w val="0.69650930106376097"/>
          <c:h val="7.2265965487748773E-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>
                <a:latin typeface="Arial Narrow" panose="020B0606020202030204" pitchFamily="34" charset="0"/>
              </a:rPr>
              <a:t>Lastfall L2</a:t>
            </a:r>
          </a:p>
        </c:rich>
      </c:tx>
      <c:layout>
        <c:manualLayout>
          <c:xMode val="edge"/>
          <c:yMode val="edge"/>
          <c:x val="0.40769722500769695"/>
          <c:y val="7.992734792878031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841152926891697E-2"/>
          <c:y val="9.4822155357366503E-2"/>
          <c:w val="0.86724969984878053"/>
          <c:h val="0.834092004371516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'Calc-Eng'!$G$45</c:f>
              <c:strCache>
                <c:ptCount val="1"/>
                <c:pt idx="0">
                  <c:v>F*L2A (x*)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'Calc-Eng'!$E$46:$E$56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'Calc-Eng'!$G$46:$G$56</c:f>
              <c:numCache>
                <c:formatCode>0.0000</c:formatCode>
                <c:ptCount val="11"/>
                <c:pt idx="0">
                  <c:v>0</c:v>
                </c:pt>
                <c:pt idx="1">
                  <c:v>0.10120965482372456</c:v>
                </c:pt>
                <c:pt idx="2">
                  <c:v>0.20487772026761131</c:v>
                </c:pt>
                <c:pt idx="3">
                  <c:v>0.31106391180829007</c:v>
                </c:pt>
                <c:pt idx="4">
                  <c:v>0.4198293954278986</c:v>
                </c:pt>
                <c:pt idx="5">
                  <c:v>0.53123682284726848</c:v>
                </c:pt>
                <c:pt idx="6">
                  <c:v>0.64535036761492559</c:v>
                </c:pt>
                <c:pt idx="7">
                  <c:v>0.76223576207271038</c:v>
                </c:pt>
                <c:pt idx="8">
                  <c:v>0.88196033521930128</c:v>
                </c:pt>
                <c:pt idx="9">
                  <c:v>1.0045930514934471</c:v>
                </c:pt>
                <c:pt idx="10">
                  <c:v>1.1302045504992677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'Calc-Eng'!$G$59</c:f>
              <c:strCache>
                <c:ptCount val="1"/>
                <c:pt idx="0">
                  <c:v>F*L2I (x*)</c:v>
                </c:pt>
              </c:strCache>
            </c:strRef>
          </c:tx>
          <c:spPr>
            <a:ln w="12700"/>
          </c:spPr>
          <c:marker>
            <c:symbol val="circle"/>
            <c:size val="4"/>
            <c:spPr>
              <a:noFill/>
            </c:spPr>
          </c:marker>
          <c:xVal>
            <c:numRef>
              <c:f>'Calc-Eng'!$E$60:$E$70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'Calc-Eng'!$G$60:$G$70</c:f>
              <c:numCache>
                <c:formatCode>0.0000</c:formatCode>
                <c:ptCount val="11"/>
                <c:pt idx="0">
                  <c:v>0</c:v>
                </c:pt>
                <c:pt idx="1">
                  <c:v>-0.10120965482372456</c:v>
                </c:pt>
                <c:pt idx="2">
                  <c:v>-0.20487772026761131</c:v>
                </c:pt>
                <c:pt idx="3">
                  <c:v>-0.31106391180829007</c:v>
                </c:pt>
                <c:pt idx="4">
                  <c:v>-0.4198293954278986</c:v>
                </c:pt>
                <c:pt idx="5">
                  <c:v>-0.53123682284726848</c:v>
                </c:pt>
                <c:pt idx="6">
                  <c:v>-0.64535036761492559</c:v>
                </c:pt>
                <c:pt idx="7">
                  <c:v>-0.76223576207271038</c:v>
                </c:pt>
                <c:pt idx="8">
                  <c:v>-0.88196033521930128</c:v>
                </c:pt>
                <c:pt idx="9">
                  <c:v>-1.0045930514934471</c:v>
                </c:pt>
                <c:pt idx="10">
                  <c:v>-1.1302045504992677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'Calc-Eng'!$G$73</c:f>
              <c:strCache>
                <c:ptCount val="1"/>
                <c:pt idx="0">
                  <c:v>p*L2(x*)</c:v>
                </c:pt>
              </c:strCache>
            </c:strRef>
          </c:tx>
          <c:spPr>
            <a:ln w="12700">
              <a:solidFill>
                <a:srgbClr val="004A82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srgbClr val="004A82"/>
                </a:solidFill>
              </a:ln>
            </c:spPr>
          </c:marker>
          <c:xVal>
            <c:numRef>
              <c:f>'Calc-Eng'!$E$74:$E$84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'Calc-Eng'!$G$74:$G$84</c:f>
              <c:numCache>
                <c:formatCode>0.0000</c:formatCode>
                <c:ptCount val="11"/>
                <c:pt idx="0">
                  <c:v>1</c:v>
                </c:pt>
                <c:pt idx="1">
                  <c:v>1.0242893570353284</c:v>
                </c:pt>
                <c:pt idx="2">
                  <c:v>1.0491686869358468</c:v>
                </c:pt>
                <c:pt idx="3">
                  <c:v>1.0746523197631181</c:v>
                </c:pt>
                <c:pt idx="4">
                  <c:v>1.1007549336466886</c:v>
                </c:pt>
                <c:pt idx="5">
                  <c:v>1.1274915632384324</c:v>
                </c:pt>
                <c:pt idx="6">
                  <c:v>1.1548776083722514</c:v>
                </c:pt>
                <c:pt idx="7">
                  <c:v>1.1829288429341112</c:v>
                </c:pt>
                <c:pt idx="8">
                  <c:v>1.2116614239475259</c:v>
                </c:pt>
                <c:pt idx="9">
                  <c:v>1.2410919008797219</c:v>
                </c:pt>
                <c:pt idx="10">
                  <c:v>1.271237225173844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950592"/>
        <c:axId val="121952896"/>
      </c:scatterChart>
      <c:valAx>
        <c:axId val="121950592"/>
        <c:scaling>
          <c:orientation val="minMax"/>
          <c:max val="1"/>
          <c:min val="0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 sz="1200"/>
                  <a:t>x*</a:t>
                </a:r>
              </a:p>
            </c:rich>
          </c:tx>
          <c:layout>
            <c:manualLayout>
              <c:xMode val="edge"/>
              <c:yMode val="edge"/>
              <c:x val="0.89368449530317318"/>
              <c:y val="0.45215644256254206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21952896"/>
        <c:crosses val="autoZero"/>
        <c:crossBetween val="midCat"/>
        <c:majorUnit val="0.1"/>
        <c:minorUnit val="5.000000000000001E-2"/>
      </c:valAx>
      <c:valAx>
        <c:axId val="121952896"/>
        <c:scaling>
          <c:orientation val="minMax"/>
          <c:max val="1.5"/>
          <c:min val="-1.5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21950592"/>
        <c:crosses val="autoZero"/>
        <c:crossBetween val="midCat"/>
        <c:majorUnit val="0.5"/>
        <c:minorUnit val="0.1"/>
      </c:valAx>
    </c:plotArea>
    <c:legend>
      <c:legendPos val="b"/>
      <c:layout>
        <c:manualLayout>
          <c:xMode val="edge"/>
          <c:yMode val="edge"/>
          <c:x val="0.18746153056720236"/>
          <c:y val="0.92773403451225123"/>
          <c:w val="0.69203532820036628"/>
          <c:h val="7.2265988228019579E-2"/>
        </c:manualLayout>
      </c:layout>
      <c:overlay val="0"/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Lastfall L3</a:t>
            </a:r>
          </a:p>
        </c:rich>
      </c:tx>
      <c:layout>
        <c:manualLayout>
          <c:xMode val="edge"/>
          <c:yMode val="edge"/>
          <c:x val="0.40898760873317874"/>
          <c:y val="6.65154792518841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39551232496992E-2"/>
          <c:y val="7.2021337327753718E-2"/>
          <c:w val="0.88946879917541666"/>
          <c:h val="0.8583437274708216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'Calc-Eng'!$H$45</c:f>
              <c:strCache>
                <c:ptCount val="1"/>
                <c:pt idx="0">
                  <c:v>F*L3A (x*)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'Calc-Eng'!$E$46:$E$56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'Calc-Eng'!$H$46:$H$56</c:f>
              <c:numCache>
                <c:formatCode>0.0000</c:formatCode>
                <c:ptCount val="11"/>
                <c:pt idx="0">
                  <c:v>-0.8890212770815471</c:v>
                </c:pt>
                <c:pt idx="1">
                  <c:v>-0.80940921351911643</c:v>
                </c:pt>
                <c:pt idx="2">
                  <c:v>-0.72786342412049854</c:v>
                </c:pt>
                <c:pt idx="3">
                  <c:v>-0.64433693992844954</c:v>
                </c:pt>
                <c:pt idx="4">
                  <c:v>-0.55878165113995493</c:v>
                </c:pt>
                <c:pt idx="5">
                  <c:v>-0.47114827939581522</c:v>
                </c:pt>
                <c:pt idx="6">
                  <c:v>-0.38138634939717275</c:v>
                </c:pt>
                <c:pt idx="7">
                  <c:v>-0.28944415983261296</c:v>
                </c:pt>
                <c:pt idx="8">
                  <c:v>-0.19526875359911033</c:v>
                </c:pt>
                <c:pt idx="9">
                  <c:v>-9.8805887299654213E-2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'Calc-Eng'!$H$59</c:f>
              <c:strCache>
                <c:ptCount val="1"/>
                <c:pt idx="0">
                  <c:v>F*L3I (x*)</c:v>
                </c:pt>
              </c:strCache>
            </c:strRef>
          </c:tx>
          <c:spPr>
            <a:ln w="12700"/>
          </c:spPr>
          <c:marker>
            <c:symbol val="circle"/>
            <c:size val="4"/>
            <c:spPr>
              <a:noFill/>
            </c:spPr>
          </c:marker>
          <c:xVal>
            <c:numRef>
              <c:f>'Calc-Eng'!$E$60:$E$70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'Calc-Eng'!$H$60:$H$70</c:f>
              <c:numCache>
                <c:formatCode>0.0000</c:formatCode>
                <c:ptCount val="11"/>
                <c:pt idx="0">
                  <c:v>0</c:v>
                </c:pt>
                <c:pt idx="1">
                  <c:v>9.8805887299654213E-2</c:v>
                </c:pt>
                <c:pt idx="2">
                  <c:v>0.19526875359911033</c:v>
                </c:pt>
                <c:pt idx="3">
                  <c:v>0.28944415983261296</c:v>
                </c:pt>
                <c:pt idx="4">
                  <c:v>0.38138634939717275</c:v>
                </c:pt>
                <c:pt idx="5">
                  <c:v>0.47114827939581522</c:v>
                </c:pt>
                <c:pt idx="6">
                  <c:v>0.55878165113995493</c:v>
                </c:pt>
                <c:pt idx="7">
                  <c:v>0.64433693992844954</c:v>
                </c:pt>
                <c:pt idx="8">
                  <c:v>0.72786342412049854</c:v>
                </c:pt>
                <c:pt idx="9">
                  <c:v>0.80940921351911643</c:v>
                </c:pt>
                <c:pt idx="10">
                  <c:v>0.8890212770815471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'Calc-Eng'!$H$73</c:f>
              <c:strCache>
                <c:ptCount val="1"/>
                <c:pt idx="0">
                  <c:v>p*L3(x*)</c:v>
                </c:pt>
              </c:strCache>
            </c:strRef>
          </c:tx>
          <c:spPr>
            <a:ln w="12700">
              <a:solidFill>
                <a:srgbClr val="005EA4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srgbClr val="005EA4"/>
                </a:solidFill>
              </a:ln>
            </c:spPr>
          </c:marker>
          <c:xVal>
            <c:numRef>
              <c:f>'Calc-Eng'!$E$74:$E$84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'Calc-Eng'!$H$74:$H$84</c:f>
              <c:numCache>
                <c:formatCode>0.0000</c:formatCode>
                <c:ptCount val="11"/>
                <c:pt idx="0">
                  <c:v>1.1066826465971014</c:v>
                </c:pt>
                <c:pt idx="1">
                  <c:v>1.0852725330433342</c:v>
                </c:pt>
                <c:pt idx="2">
                  <c:v>1.0639115335464107</c:v>
                </c:pt>
                <c:pt idx="3">
                  <c:v>1.0425873445419227</c:v>
                </c:pt>
                <c:pt idx="4">
                  <c:v>1.0212876836676668</c:v>
                </c:pt>
                <c:pt idx="5">
                  <c:v>1.0000002826892149</c:v>
                </c:pt>
                <c:pt idx="6">
                  <c:v>0.97871288043362714</c:v>
                </c:pt>
                <c:pt idx="7">
                  <c:v>0.95741321572722748</c:v>
                </c:pt>
                <c:pt idx="8">
                  <c:v>0.93608902033338059</c:v>
                </c:pt>
                <c:pt idx="9">
                  <c:v>0.9147280118862029</c:v>
                </c:pt>
                <c:pt idx="10">
                  <c:v>0.89331788681613156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007552"/>
        <c:axId val="122009856"/>
      </c:scatterChart>
      <c:valAx>
        <c:axId val="122007552"/>
        <c:scaling>
          <c:orientation val="minMax"/>
          <c:max val="1"/>
          <c:min val="0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 sz="1200"/>
                  <a:t>x*</a:t>
                </a:r>
              </a:p>
            </c:rich>
          </c:tx>
          <c:layout>
            <c:manualLayout>
              <c:xMode val="edge"/>
              <c:yMode val="edge"/>
              <c:x val="0.88647793313769496"/>
              <c:y val="0.4481277327983462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22009856"/>
        <c:crosses val="autoZero"/>
        <c:crossBetween val="midCat"/>
        <c:majorUnit val="0.1"/>
        <c:minorUnit val="5.000000000000001E-2"/>
      </c:valAx>
      <c:valAx>
        <c:axId val="122009856"/>
        <c:scaling>
          <c:orientation val="minMax"/>
          <c:max val="1.5"/>
          <c:min val="-1.5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22007552"/>
        <c:crosses val="autoZero"/>
        <c:crossBetween val="midCat"/>
        <c:minorUnit val="0.1"/>
      </c:valAx>
    </c:plotArea>
    <c:legend>
      <c:legendPos val="b"/>
      <c:layout>
        <c:manualLayout>
          <c:xMode val="edge"/>
          <c:yMode val="edge"/>
          <c:x val="0.19017054566105521"/>
          <c:y val="0.93986031749357102"/>
          <c:w val="0.70010757611009788"/>
          <c:h val="6.0139682506428954E-2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>
                <a:latin typeface="Arial Narrow" panose="020B0606020202030204" pitchFamily="34" charset="0"/>
              </a:rPr>
              <a:t>Lastfall L4</a:t>
            </a:r>
          </a:p>
        </c:rich>
      </c:tx>
      <c:layout>
        <c:manualLayout>
          <c:xMode val="edge"/>
          <c:yMode val="edge"/>
          <c:x val="0.40979793203691617"/>
          <c:y val="9.93228061586396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17929867477871E-2"/>
          <c:y val="8.1803410187287359E-2"/>
          <c:w val="0.85797600298109344"/>
          <c:h val="0.8383891617422477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'Calc-Eng'!$I$45</c:f>
              <c:strCache>
                <c:ptCount val="1"/>
                <c:pt idx="0">
                  <c:v>F*L4A (x*)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srgbClr val="004A82"/>
                </a:solidFill>
              </a:ln>
            </c:spPr>
          </c:marker>
          <c:xVal>
            <c:numRef>
              <c:f>'Calc-Eng'!$E$60:$E$70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'Calc-Eng'!$I$46:$I$56</c:f>
              <c:numCache>
                <c:formatCode>0.0000</c:formatCode>
                <c:ptCount val="11"/>
                <c:pt idx="0">
                  <c:v>0.8890212770815471</c:v>
                </c:pt>
                <c:pt idx="1">
                  <c:v>0.80940921351911643</c:v>
                </c:pt>
                <c:pt idx="2">
                  <c:v>0.72786342412049854</c:v>
                </c:pt>
                <c:pt idx="3">
                  <c:v>0.64433693992844954</c:v>
                </c:pt>
                <c:pt idx="4">
                  <c:v>0.55878165113995493</c:v>
                </c:pt>
                <c:pt idx="5">
                  <c:v>0.47114827939581522</c:v>
                </c:pt>
                <c:pt idx="6">
                  <c:v>0.38138634939717275</c:v>
                </c:pt>
                <c:pt idx="7">
                  <c:v>0.28944415983261296</c:v>
                </c:pt>
                <c:pt idx="8">
                  <c:v>0.19526875359911033</c:v>
                </c:pt>
                <c:pt idx="9">
                  <c:v>9.8805887299654213E-2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'Calc-Eng'!$H$59</c:f>
              <c:strCache>
                <c:ptCount val="1"/>
                <c:pt idx="0">
                  <c:v>F*L3I (x*)</c:v>
                </c:pt>
              </c:strCache>
            </c:strRef>
          </c:tx>
          <c:spPr>
            <a:ln w="12700"/>
          </c:spPr>
          <c:marker>
            <c:symbol val="circle"/>
            <c:size val="4"/>
            <c:spPr>
              <a:noFill/>
            </c:spPr>
          </c:marker>
          <c:xVal>
            <c:numRef>
              <c:f>'Calc-Eng'!$E$60:$E$70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'Calc-Eng'!$I$60:$I$70</c:f>
              <c:numCache>
                <c:formatCode>0.0000</c:formatCode>
                <c:ptCount val="11"/>
                <c:pt idx="0">
                  <c:v>0</c:v>
                </c:pt>
                <c:pt idx="1">
                  <c:v>-9.8805887299654213E-2</c:v>
                </c:pt>
                <c:pt idx="2">
                  <c:v>-0.19526875359911033</c:v>
                </c:pt>
                <c:pt idx="3">
                  <c:v>-0.28944415983261296</c:v>
                </c:pt>
                <c:pt idx="4">
                  <c:v>-0.38138634939717275</c:v>
                </c:pt>
                <c:pt idx="5">
                  <c:v>-0.47114827939581522</c:v>
                </c:pt>
                <c:pt idx="6">
                  <c:v>-0.55878165113995493</c:v>
                </c:pt>
                <c:pt idx="7">
                  <c:v>-0.64433693992844954</c:v>
                </c:pt>
                <c:pt idx="8">
                  <c:v>-0.72786342412049854</c:v>
                </c:pt>
                <c:pt idx="9">
                  <c:v>-0.80940921351911643</c:v>
                </c:pt>
                <c:pt idx="10">
                  <c:v>-0.8890212770815471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'Calc-Eng'!$I$73</c:f>
              <c:strCache>
                <c:ptCount val="1"/>
                <c:pt idx="0">
                  <c:v>p*L4(x*)</c:v>
                </c:pt>
              </c:strCache>
            </c:strRef>
          </c:tx>
          <c:spPr>
            <a:ln w="12700">
              <a:solidFill>
                <a:srgbClr val="004A82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srgbClr val="004A82"/>
                </a:solidFill>
              </a:ln>
            </c:spPr>
          </c:marker>
          <c:xVal>
            <c:numRef>
              <c:f>'Calc-Eng'!$E$74:$E$84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'Calc-Eng'!$I$74:$I$84</c:f>
              <c:numCache>
                <c:formatCode>0.0000</c:formatCode>
                <c:ptCount val="11"/>
                <c:pt idx="0">
                  <c:v>0.89331735340289853</c:v>
                </c:pt>
                <c:pt idx="1">
                  <c:v>0.91472746695666574</c:v>
                </c:pt>
                <c:pt idx="2">
                  <c:v>0.93608846645358934</c:v>
                </c:pt>
                <c:pt idx="3">
                  <c:v>0.9574126554580773</c:v>
                </c:pt>
                <c:pt idx="4">
                  <c:v>0.97871231633233335</c:v>
                </c:pt>
                <c:pt idx="5">
                  <c:v>0.99999971731078496</c:v>
                </c:pt>
                <c:pt idx="6">
                  <c:v>1.0212871195663729</c:v>
                </c:pt>
                <c:pt idx="7">
                  <c:v>1.0425867842727727</c:v>
                </c:pt>
                <c:pt idx="8">
                  <c:v>1.0639109796666193</c:v>
                </c:pt>
                <c:pt idx="9">
                  <c:v>1.0852719881137969</c:v>
                </c:pt>
                <c:pt idx="10">
                  <c:v>1.1066821131838684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022912"/>
        <c:axId val="127940096"/>
      </c:scatterChart>
      <c:valAx>
        <c:axId val="122022912"/>
        <c:scaling>
          <c:orientation val="minMax"/>
          <c:max val="1"/>
          <c:min val="0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 sz="1200"/>
                  <a:t>x*</a:t>
                </a:r>
              </a:p>
            </c:rich>
          </c:tx>
          <c:layout>
            <c:manualLayout>
              <c:xMode val="edge"/>
              <c:yMode val="edge"/>
              <c:x val="0.86893780171222068"/>
              <c:y val="0.5445234889568706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crossAx val="127940096"/>
        <c:crosses val="autoZero"/>
        <c:crossBetween val="midCat"/>
        <c:majorUnit val="0.1"/>
        <c:minorUnit val="5.000000000000001E-2"/>
      </c:valAx>
      <c:valAx>
        <c:axId val="127940096"/>
        <c:scaling>
          <c:orientation val="minMax"/>
          <c:max val="1.5"/>
          <c:min val="-1.5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numFmt formatCode="0.0" sourceLinked="0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22022912"/>
        <c:crosses val="autoZero"/>
        <c:crossBetween val="midCat"/>
        <c:minorUnit val="0.1"/>
      </c:valAx>
    </c:plotArea>
    <c:legend>
      <c:legendPos val="b"/>
      <c:layout>
        <c:manualLayout>
          <c:xMode val="edge"/>
          <c:yMode val="edge"/>
          <c:x val="0.17746155404949002"/>
          <c:y val="0.92688876914538332"/>
          <c:w val="0.65778588351258516"/>
          <c:h val="5.9868190033464747E-2"/>
        </c:manualLayout>
      </c:layout>
      <c:overlay val="0"/>
    </c:legend>
    <c:plotVisOnly val="1"/>
    <c:dispBlanksAs val="gap"/>
    <c:showDLblsOverMax val="0"/>
  </c:chart>
  <c:spPr>
    <a:solidFill>
      <a:srgbClr val="CDFDCB"/>
    </a:solidFill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>
                <a:latin typeface="Arial Narrow" panose="020B0606020202030204" pitchFamily="34" charset="0"/>
              </a:rPr>
              <a:t>Lastfall L1</a:t>
            </a:r>
          </a:p>
        </c:rich>
      </c:tx>
      <c:layout>
        <c:manualLayout>
          <c:xMode val="edge"/>
          <c:yMode val="edge"/>
          <c:x val="0.4020453219158307"/>
          <c:y val="1.59854645555364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740612196005928E-2"/>
          <c:y val="9.1916421194334477E-2"/>
          <c:w val="0.86728701218126314"/>
          <c:h val="0.8303932755886467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'test-calc-1'!$F$44</c:f>
              <c:strCache>
                <c:ptCount val="1"/>
                <c:pt idx="0">
                  <c:v>F*L1A (x*)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'test-calc-1'!$E$45:$E$55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'test-calc-1'!$F$45:$F$55</c:f>
              <c:numCache>
                <c:formatCode>0.0000</c:formatCode>
                <c:ptCount val="11"/>
                <c:pt idx="0">
                  <c:v>0</c:v>
                </c:pt>
                <c:pt idx="1">
                  <c:v>-9.8805885380715899E-2</c:v>
                </c:pt>
                <c:pt idx="2">
                  <c:v>-0.19526874604482433</c:v>
                </c:pt>
                <c:pt idx="3">
                  <c:v>-0.2894441431039067</c:v>
                </c:pt>
                <c:pt idx="4">
                  <c:v>-0.38138632012598883</c:v>
                </c:pt>
                <c:pt idx="5">
                  <c:v>-0.47114823437899106</c:v>
                </c:pt>
                <c:pt idx="6">
                  <c:v>-0.55878158733329653</c:v>
                </c:pt>
                <c:pt idx="7">
                  <c:v>-0.64433685444099509</c:v>
                </c:pt>
                <c:pt idx="8">
                  <c:v>-0.72786331420895911</c:v>
                </c:pt>
                <c:pt idx="9">
                  <c:v>-0.80940907658250161</c:v>
                </c:pt>
                <c:pt idx="10">
                  <c:v>-0.88902111065595646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'test-calc-1'!$F$58</c:f>
              <c:strCache>
                <c:ptCount val="1"/>
                <c:pt idx="0">
                  <c:v>F*L1I (x*)</c:v>
                </c:pt>
              </c:strCache>
            </c:strRef>
          </c:tx>
          <c:spPr>
            <a:ln w="9525"/>
          </c:spPr>
          <c:marker>
            <c:symbol val="circle"/>
            <c:size val="4"/>
            <c:spPr>
              <a:noFill/>
              <a:ln>
                <a:solidFill>
                  <a:schemeClr val="accent2">
                    <a:shade val="95000"/>
                    <a:satMod val="105000"/>
                  </a:schemeClr>
                </a:solidFill>
              </a:ln>
            </c:spPr>
          </c:marker>
          <c:xVal>
            <c:numRef>
              <c:f>'test-calc-1'!$E$59:$E$69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'test-calc-1'!$F$59:$F$69</c:f>
              <c:numCache>
                <c:formatCode>0.0000</c:formatCode>
                <c:ptCount val="11"/>
                <c:pt idx="0">
                  <c:v>0</c:v>
                </c:pt>
                <c:pt idx="1">
                  <c:v>9.8805885380715899E-2</c:v>
                </c:pt>
                <c:pt idx="2">
                  <c:v>0.19526874604482433</c:v>
                </c:pt>
                <c:pt idx="3">
                  <c:v>0.2894441431039067</c:v>
                </c:pt>
                <c:pt idx="4">
                  <c:v>0.38138632012598883</c:v>
                </c:pt>
                <c:pt idx="5">
                  <c:v>0.47114823437899106</c:v>
                </c:pt>
                <c:pt idx="6">
                  <c:v>0.55878158733329653</c:v>
                </c:pt>
                <c:pt idx="7">
                  <c:v>0.64433685444099509</c:v>
                </c:pt>
                <c:pt idx="8">
                  <c:v>0.72786331420895911</c:v>
                </c:pt>
                <c:pt idx="9">
                  <c:v>0.80940907658250161</c:v>
                </c:pt>
                <c:pt idx="10">
                  <c:v>0.88902111065595646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'test-calc-1'!$F$72</c:f>
              <c:strCache>
                <c:ptCount val="1"/>
                <c:pt idx="0">
                  <c:v>p*L1(x*)</c:v>
                </c:pt>
              </c:strCache>
            </c:strRef>
          </c:tx>
          <c:spPr>
            <a:ln w="9525">
              <a:solidFill>
                <a:srgbClr val="004A82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srgbClr val="004A82"/>
                </a:solidFill>
              </a:ln>
            </c:spPr>
          </c:marker>
          <c:xVal>
            <c:numRef>
              <c:f>'test-calc-1'!$E$73:$E$83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'test-calc-1'!$F$73:$F$83</c:f>
              <c:numCache>
                <c:formatCode>0.0000</c:formatCode>
                <c:ptCount val="11"/>
                <c:pt idx="0">
                  <c:v>1</c:v>
                </c:pt>
                <c:pt idx="1">
                  <c:v>0.97628658750862818</c:v>
                </c:pt>
                <c:pt idx="2">
                  <c:v>0.95313550094924215</c:v>
                </c:pt>
                <c:pt idx="3">
                  <c:v>0.93053340565506237</c:v>
                </c:pt>
                <c:pt idx="4">
                  <c:v>0.90846728316976266</c:v>
                </c:pt>
                <c:pt idx="5">
                  <c:v>0.88692442374904212</c:v>
                </c:pt>
                <c:pt idx="6">
                  <c:v>0.8658924190400088</c:v>
                </c:pt>
                <c:pt idx="7">
                  <c:v>0.84535915493416114</c:v>
                </c:pt>
                <c:pt idx="8">
                  <c:v>0.82531280458984979</c:v>
                </c:pt>
                <c:pt idx="9">
                  <c:v>0.80574182162019958</c:v>
                </c:pt>
                <c:pt idx="10">
                  <c:v>0.78663493344257041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496384"/>
        <c:axId val="128498688"/>
      </c:scatterChart>
      <c:valAx>
        <c:axId val="128496384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 sz="1200"/>
                  <a:t>x*</a:t>
                </a:r>
              </a:p>
            </c:rich>
          </c:tx>
          <c:layout>
            <c:manualLayout>
              <c:xMode val="edge"/>
              <c:yMode val="edge"/>
              <c:x val="0.88150663792803063"/>
              <c:y val="0.44555214416264949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28498688"/>
        <c:crosses val="autoZero"/>
        <c:crossBetween val="midCat"/>
        <c:majorUnit val="0.1"/>
        <c:minorUnit val="5.000000000000001E-2"/>
      </c:valAx>
      <c:valAx>
        <c:axId val="128498688"/>
        <c:scaling>
          <c:orientation val="minMax"/>
          <c:max val="1.5"/>
          <c:min val="-1.5"/>
        </c:scaling>
        <c:delete val="0"/>
        <c:axPos val="l"/>
        <c:majorGridlines>
          <c:spPr>
            <a:ln w="9525">
              <a:solidFill>
                <a:schemeClr val="tx1"/>
              </a:solidFill>
            </a:ln>
          </c:spPr>
        </c:majorGridlines>
        <c:minorGridlines/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28496384"/>
        <c:crosses val="autoZero"/>
        <c:crossBetween val="midCat"/>
        <c:majorUnit val="0.5"/>
        <c:minorUnit val="0.1"/>
      </c:valAx>
    </c:plotArea>
    <c:legend>
      <c:legendPos val="b"/>
      <c:layout>
        <c:manualLayout>
          <c:xMode val="edge"/>
          <c:yMode val="edge"/>
          <c:x val="0.16346210785608542"/>
          <c:y val="0.92773405725250768"/>
          <c:w val="0.69650930106376097"/>
          <c:h val="7.2265965487748773E-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image" Target="../media/image3.png"/><Relationship Id="rId7" Type="http://schemas.openxmlformats.org/officeDocument/2006/relationships/chart" Target="../charts/chart3.xml"/><Relationship Id="rId12" Type="http://schemas.openxmlformats.org/officeDocument/2006/relationships/image" Target="../media/image8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2.xml"/><Relationship Id="rId11" Type="http://schemas.openxmlformats.org/officeDocument/2006/relationships/image" Target="../media/image7.png"/><Relationship Id="rId5" Type="http://schemas.openxmlformats.org/officeDocument/2006/relationships/chart" Target="../charts/chart1.xml"/><Relationship Id="rId10" Type="http://schemas.openxmlformats.org/officeDocument/2006/relationships/image" Target="../media/image6.png"/><Relationship Id="rId4" Type="http://schemas.openxmlformats.org/officeDocument/2006/relationships/image" Target="../media/image4.png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image" Target="../media/image3.png"/><Relationship Id="rId7" Type="http://schemas.openxmlformats.org/officeDocument/2006/relationships/chart" Target="../charts/chart7.xml"/><Relationship Id="rId12" Type="http://schemas.openxmlformats.org/officeDocument/2006/relationships/image" Target="../media/image8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6.xml"/><Relationship Id="rId11" Type="http://schemas.openxmlformats.org/officeDocument/2006/relationships/image" Target="../media/image7.png"/><Relationship Id="rId5" Type="http://schemas.openxmlformats.org/officeDocument/2006/relationships/chart" Target="../charts/chart5.xml"/><Relationship Id="rId10" Type="http://schemas.openxmlformats.org/officeDocument/2006/relationships/image" Target="../media/image6.png"/><Relationship Id="rId4" Type="http://schemas.openxmlformats.org/officeDocument/2006/relationships/image" Target="../media/image4.png"/><Relationship Id="rId9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image" Target="../media/image3.png"/><Relationship Id="rId7" Type="http://schemas.openxmlformats.org/officeDocument/2006/relationships/chart" Target="../charts/chart1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388327</xdr:colOff>
      <xdr:row>44</xdr:row>
      <xdr:rowOff>15984</xdr:rowOff>
    </xdr:from>
    <xdr:to>
      <xdr:col>2</xdr:col>
      <xdr:colOff>2095500</xdr:colOff>
      <xdr:row>51</xdr:row>
      <xdr:rowOff>32009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768" t="3648" r="11364" b="14535"/>
        <a:stretch/>
      </xdr:blipFill>
      <xdr:spPr>
        <a:xfrm>
          <a:off x="693127" y="7245459"/>
          <a:ext cx="1707173" cy="1168550"/>
        </a:xfrm>
        <a:prstGeom prst="rect">
          <a:avLst/>
        </a:prstGeom>
      </xdr:spPr>
    </xdr:pic>
    <xdr:clientData/>
  </xdr:twoCellAnchor>
  <xdr:twoCellAnchor editAs="oneCell">
    <xdr:from>
      <xdr:col>2</xdr:col>
      <xdr:colOff>414969</xdr:colOff>
      <xdr:row>51</xdr:row>
      <xdr:rowOff>114567</xdr:rowOff>
    </xdr:from>
    <xdr:to>
      <xdr:col>2</xdr:col>
      <xdr:colOff>2111486</xdr:colOff>
      <xdr:row>58</xdr:row>
      <xdr:rowOff>105905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37" t="8520" r="12796" b="13328"/>
        <a:stretch/>
      </xdr:blipFill>
      <xdr:spPr>
        <a:xfrm>
          <a:off x="719769" y="8496567"/>
          <a:ext cx="1696517" cy="1172438"/>
        </a:xfrm>
        <a:prstGeom prst="rect">
          <a:avLst/>
        </a:prstGeom>
      </xdr:spPr>
    </xdr:pic>
    <xdr:clientData/>
  </xdr:twoCellAnchor>
  <xdr:twoCellAnchor editAs="oneCell">
    <xdr:from>
      <xdr:col>2</xdr:col>
      <xdr:colOff>131884</xdr:colOff>
      <xdr:row>59</xdr:row>
      <xdr:rowOff>153866</xdr:rowOff>
    </xdr:from>
    <xdr:to>
      <xdr:col>2</xdr:col>
      <xdr:colOff>2163084</xdr:colOff>
      <xdr:row>67</xdr:row>
      <xdr:rowOff>58616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94" t="7197" r="12735" b="16065"/>
        <a:stretch/>
      </xdr:blipFill>
      <xdr:spPr>
        <a:xfrm>
          <a:off x="436684" y="9916991"/>
          <a:ext cx="2031200" cy="1181100"/>
        </a:xfrm>
        <a:prstGeom prst="rect">
          <a:avLst/>
        </a:prstGeom>
      </xdr:spPr>
    </xdr:pic>
    <xdr:clientData/>
  </xdr:twoCellAnchor>
  <xdr:twoCellAnchor editAs="oneCell">
    <xdr:from>
      <xdr:col>2</xdr:col>
      <xdr:colOff>102579</xdr:colOff>
      <xdr:row>68</xdr:row>
      <xdr:rowOff>51288</xdr:rowOff>
    </xdr:from>
    <xdr:to>
      <xdr:col>2</xdr:col>
      <xdr:colOff>2150853</xdr:colOff>
      <xdr:row>75</xdr:row>
      <xdr:rowOff>137012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15" t="6855" r="13365" b="11652"/>
        <a:stretch/>
      </xdr:blipFill>
      <xdr:spPr>
        <a:xfrm>
          <a:off x="407379" y="11252688"/>
          <a:ext cx="2048274" cy="1285874"/>
        </a:xfrm>
        <a:prstGeom prst="rect">
          <a:avLst/>
        </a:prstGeom>
      </xdr:spPr>
    </xdr:pic>
    <xdr:clientData/>
  </xdr:twoCellAnchor>
  <xdr:oneCellAnchor>
    <xdr:from>
      <xdr:col>13</xdr:col>
      <xdr:colOff>322387</xdr:colOff>
      <xdr:row>26</xdr:row>
      <xdr:rowOff>44694</xdr:rowOff>
    </xdr:from>
    <xdr:ext cx="3656132" cy="549509"/>
    <xdr:sp macro="" textlink="">
      <xdr:nvSpPr>
        <xdr:cNvPr id="6" name="Textfeld 5"/>
        <xdr:cNvSpPr txBox="1"/>
      </xdr:nvSpPr>
      <xdr:spPr>
        <a:xfrm>
          <a:off x="10323637" y="3968994"/>
          <a:ext cx="3656132" cy="5495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9</xdr:col>
      <xdr:colOff>164521</xdr:colOff>
      <xdr:row>1</xdr:row>
      <xdr:rowOff>17317</xdr:rowOff>
    </xdr:from>
    <xdr:to>
      <xdr:col>15</xdr:col>
      <xdr:colOff>138546</xdr:colOff>
      <xdr:row>27</xdr:row>
      <xdr:rowOff>25976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242454</xdr:colOff>
      <xdr:row>1</xdr:row>
      <xdr:rowOff>25977</xdr:rowOff>
    </xdr:from>
    <xdr:to>
      <xdr:col>21</xdr:col>
      <xdr:colOff>181839</xdr:colOff>
      <xdr:row>27</xdr:row>
      <xdr:rowOff>17318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150532</xdr:colOff>
      <xdr:row>30</xdr:row>
      <xdr:rowOff>60615</xdr:rowOff>
    </xdr:from>
    <xdr:to>
      <xdr:col>15</xdr:col>
      <xdr:colOff>147204</xdr:colOff>
      <xdr:row>53</xdr:row>
      <xdr:rowOff>103910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277091</xdr:colOff>
      <xdr:row>30</xdr:row>
      <xdr:rowOff>77932</xdr:rowOff>
    </xdr:from>
    <xdr:to>
      <xdr:col>21</xdr:col>
      <xdr:colOff>259772</xdr:colOff>
      <xdr:row>53</xdr:row>
      <xdr:rowOff>86591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9</xdr:col>
      <xdr:colOff>493568</xdr:colOff>
      <xdr:row>56</xdr:row>
      <xdr:rowOff>66674</xdr:rowOff>
    </xdr:from>
    <xdr:ext cx="2147455" cy="84215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feld 10"/>
            <xdr:cNvSpPr txBox="1"/>
          </xdr:nvSpPr>
          <xdr:spPr>
            <a:xfrm>
              <a:off x="7808768" y="9267824"/>
              <a:ext cx="2147455" cy="8421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>
                <a:spcAft>
                  <a:spcPts val="0"/>
                </a:spcAft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𝐹</m:t>
                            </m:r>
                          </m:e>
                        </m:acc>
                      </m:e>
                      <m:sub>
                        <m: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𝐿</m:t>
                        </m:r>
                        <m: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1</m:t>
                        </m:r>
                        <m: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𝐴</m:t>
                        </m:r>
                      </m:sub>
                    </m:sSub>
                    <m:d>
                      <m:dPr>
                        <m:ctrlP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d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𝑥</m:t>
                            </m:r>
                          </m:e>
                        </m:acc>
                      </m:e>
                    </m:d>
                    <m:r>
                      <a:rPr lang="en-US" sz="1100">
                        <a:solidFill>
                          <a:srgbClr val="00000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=+</m:t>
                    </m:r>
                    <m:f>
                      <m:fPr>
                        <m:ctrlP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sSupPr>
                          <m:e>
                            <m: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𝑒</m:t>
                            </m:r>
                          </m:e>
                          <m:sup>
                            <m:r>
                              <a:rPr lang="en-US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−</m:t>
                            </m:r>
                            <m:r>
                              <a:rPr lang="en-US" sz="1100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en-US" sz="1100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𝐼</m:t>
                                </m:r>
                              </m:sub>
                            </m:sSub>
                            <m:r>
                              <a:rPr lang="en-US" sz="1100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)∙</m:t>
                            </m:r>
                            <m:acc>
                              <m:accPr>
                                <m:chr m:val="̅"/>
                                <m:ctrlP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accPr>
                              <m:e>
                                <m: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𝑥</m:t>
                                </m:r>
                              </m:e>
                            </m:acc>
                          </m:sup>
                        </m:sSup>
                        <m:r>
                          <a:rPr lang="en-US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−</m:t>
                        </m:r>
                        <m:r>
                          <a:rPr lang="en-US" sz="1100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1</m:t>
                        </m:r>
                      </m:num>
                      <m:den>
                        <m:d>
                          <m:dPr>
                            <m:ctrlP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en-US" sz="1100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𝐼</m:t>
                                </m:r>
                              </m:sub>
                            </m:sSub>
                          </m:e>
                        </m:d>
                      </m:den>
                    </m:f>
                    <m:r>
                      <m:rPr>
                        <m:nor/>
                      </m:rPr>
                      <a:rPr lang="en-US" sz="1100">
                        <a:solidFill>
                          <a:srgbClr val="000000"/>
                        </a:solidFill>
                        <a:effectLst/>
                        <a:latin typeface="+mn-lt"/>
                        <a:ea typeface="Times New Roman"/>
                        <a:cs typeface="Times New Roman"/>
                      </a:rPr>
                      <m:t> </m:t>
                    </m:r>
                  </m:oMath>
                </m:oMathPara>
              </a14:m>
              <a:endParaRPr lang="de-DE" sz="1400">
                <a:effectLst/>
                <a:latin typeface="+mn-lt"/>
                <a:ea typeface="Calibri"/>
                <a:cs typeface="Times New Roman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𝐹</m:t>
                            </m:r>
                          </m:e>
                        </m:acc>
                      </m:e>
                      <m:sub>
                        <m: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𝐿</m:t>
                        </m:r>
                        <m: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1</m:t>
                        </m:r>
                        <m: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𝐼</m:t>
                        </m:r>
                      </m:sub>
                    </m:sSub>
                    <m:d>
                      <m:dPr>
                        <m:ctrlP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</a:rPr>
                        </m:ctrlPr>
                      </m:d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𝑥</m:t>
                            </m:r>
                          </m:e>
                        </m:acc>
                      </m:e>
                    </m:d>
                    <m:r>
                      <a:rPr lang="en-US" sz="1100">
                        <a:solidFill>
                          <a:srgbClr val="00000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=</m:t>
                    </m:r>
                    <m:r>
                      <a:rPr lang="en-US" sz="1100" i="1">
                        <a:solidFill>
                          <a:srgbClr val="00000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−</m:t>
                    </m:r>
                    <m:f>
                      <m:fPr>
                        <m:ctrlP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𝑒</m:t>
                            </m:r>
                          </m:e>
                          <m:sup>
                            <m:r>
                              <a:rPr lang="en-US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−</m:t>
                            </m:r>
                            <m:r>
                              <a:rPr lang="en-US" sz="1100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en-US" sz="1100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𝐼</m:t>
                                </m:r>
                              </m:sub>
                            </m:sSub>
                            <m:r>
                              <a:rPr lang="en-US" sz="1100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)∙</m:t>
                            </m:r>
                            <m:acc>
                              <m:accPr>
                                <m:chr m:val="̅"/>
                                <m:ctrlP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</a:rPr>
                                </m:ctrlPr>
                              </m:accPr>
                              <m:e>
                                <m: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𝑥</m:t>
                                </m:r>
                              </m:e>
                            </m:acc>
                          </m:sup>
                        </m:sSup>
                        <m:r>
                          <a:rPr lang="en-US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−</m:t>
                        </m:r>
                        <m:r>
                          <a:rPr lang="en-US" sz="1100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1</m:t>
                        </m:r>
                      </m:num>
                      <m:den>
                        <m:d>
                          <m:dPr>
                            <m:ctrlP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en-US" sz="1100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𝐼</m:t>
                                </m:r>
                              </m:sub>
                            </m:sSub>
                          </m:e>
                        </m:d>
                        <m:r>
                          <a:rPr lang="de-DE" sz="1100" b="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  </m:t>
                        </m:r>
                      </m:den>
                    </m:f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1" name="Textfeld 10"/>
            <xdr:cNvSpPr txBox="1"/>
          </xdr:nvSpPr>
          <xdr:spPr>
            <a:xfrm>
              <a:off x="7808768" y="9267824"/>
              <a:ext cx="2147455" cy="8421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>
                <a:spcAft>
                  <a:spcPts val="0"/>
                </a:spcAft>
              </a:pP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𝐹 ̅_𝐿1𝐴 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cs typeface="Times New Roman"/>
                </a:rPr>
                <a:t>(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𝑥 ̅ )</a:t>
              </a:r>
              <a:r>
                <a:rPr lang="en-US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=+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cs typeface="Times New Roman"/>
                </a:rPr>
                <a:t>(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𝑒^(</a:t>
              </a:r>
              <a:r>
                <a:rPr lang="en-US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−(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𝑘_𝐴</a:t>
              </a:r>
              <a:r>
                <a:rPr lang="en-US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+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𝑘_𝐼</a:t>
              </a:r>
              <a:r>
                <a:rPr lang="en-US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)∙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𝑥 ̅ )</a:t>
              </a:r>
              <a:r>
                <a:rPr lang="en-US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−1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)/((𝑘_𝐴</a:t>
              </a:r>
              <a:r>
                <a:rPr lang="en-US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+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𝑘_𝐼 ) )</a:t>
              </a:r>
              <a:r>
                <a:rPr lang="en-US" sz="1100" i="0">
                  <a:solidFill>
                    <a:srgbClr val="000000"/>
                  </a:solidFill>
                  <a:effectLst/>
                  <a:latin typeface="+mn-lt"/>
                  <a:ea typeface="Calibri"/>
                  <a:cs typeface="Times New Roman"/>
                </a:rPr>
                <a:t> </a:t>
              </a:r>
              <a:r>
                <a:rPr lang="en-US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"</a:t>
              </a:r>
              <a:r>
                <a:rPr lang="en-US" sz="1100" i="0">
                  <a:solidFill>
                    <a:srgbClr val="000000"/>
                  </a:solidFill>
                  <a:effectLst/>
                  <a:latin typeface="Cambria Math"/>
                  <a:ea typeface="Times New Roman"/>
                  <a:cs typeface="Times New Roman"/>
                </a:rPr>
                <a:t> 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+mn-lt"/>
                  <a:ea typeface="Times New Roman"/>
                  <a:cs typeface="Times New Roman"/>
                </a:rPr>
                <a:t>"</a:t>
              </a:r>
              <a:endParaRPr lang="de-DE" sz="1400">
                <a:effectLst/>
                <a:latin typeface="+mn-lt"/>
                <a:ea typeface="Calibri"/>
                <a:cs typeface="Times New Roman"/>
              </a:endParaRPr>
            </a:p>
            <a:p>
              <a:pPr/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𝐹 ̅_𝐿1𝐼 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</a:rPr>
                <a:t>(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𝑥 ̅ )</a:t>
              </a:r>
              <a:r>
                <a:rPr lang="en-US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=−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</a:rPr>
                <a:t>(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𝑒^(</a:t>
              </a:r>
              <a:r>
                <a:rPr lang="en-US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−(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𝑘_𝐴</a:t>
              </a:r>
              <a:r>
                <a:rPr lang="en-US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+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𝑘_𝐼</a:t>
              </a:r>
              <a:r>
                <a:rPr lang="en-US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)∙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𝑥 ̅ )</a:t>
              </a:r>
              <a:r>
                <a:rPr lang="en-US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−1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)/((𝑘_𝐴</a:t>
              </a:r>
              <a:r>
                <a:rPr lang="en-US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+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𝑘_𝐼 )</a:t>
              </a:r>
              <a:r>
                <a:rPr lang="de-DE" sz="1100" b="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   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13</xdr:col>
      <xdr:colOff>27709</xdr:colOff>
      <xdr:row>58</xdr:row>
      <xdr:rowOff>83992</xdr:rowOff>
    </xdr:from>
    <xdr:ext cx="1478974" cy="2752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feld 11"/>
            <xdr:cNvSpPr txBox="1"/>
          </xdr:nvSpPr>
          <xdr:spPr>
            <a:xfrm>
              <a:off x="10028959" y="9647092"/>
              <a:ext cx="1478974" cy="2752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𝑝</m:t>
                            </m:r>
                          </m:e>
                        </m:acc>
                      </m:e>
                      <m:sub>
                        <m: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𝐿</m:t>
                        </m:r>
                        <m: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</a:rPr>
                        </m:ctrlPr>
                      </m:d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𝑥</m:t>
                            </m:r>
                          </m:e>
                        </m:acc>
                      </m:e>
                    </m:d>
                    <m:r>
                      <a:rPr lang="en-US" sz="1100">
                        <a:solidFill>
                          <a:srgbClr val="00000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=</m:t>
                    </m:r>
                    <m:sSup>
                      <m:sSupPr>
                        <m:ctrlP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</a:rPr>
                        </m:ctrlPr>
                      </m:sSupPr>
                      <m:e>
                        <m: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𝑒</m:t>
                        </m:r>
                      </m:e>
                      <m:sup>
                        <m: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−</m:t>
                        </m:r>
                        <m:r>
                          <a:rPr lang="de-DE" sz="1100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(</m:t>
                        </m:r>
                        <m:sSub>
                          <m:sSubPr>
                            <m:ctrlP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𝑘</m:t>
                            </m:r>
                          </m:e>
                          <m:sub>
                            <m: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𝐴</m:t>
                            </m:r>
                          </m:sub>
                        </m:sSub>
                        <m:r>
                          <a:rPr lang="de-DE" sz="1100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+</m:t>
                        </m:r>
                        <m:sSub>
                          <m:sSubPr>
                            <m:ctrlP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𝑘</m:t>
                            </m:r>
                          </m:e>
                          <m:sub>
                            <m: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𝐼</m:t>
                            </m:r>
                          </m:sub>
                        </m:sSub>
                        <m:r>
                          <a:rPr lang="de-DE" sz="1100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)∙</m:t>
                        </m:r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𝑥</m:t>
                            </m:r>
                          </m:e>
                        </m:acc>
                      </m:sup>
                    </m:sSup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2" name="Textfeld 11"/>
            <xdr:cNvSpPr txBox="1"/>
          </xdr:nvSpPr>
          <xdr:spPr>
            <a:xfrm>
              <a:off x="10028959" y="9647092"/>
              <a:ext cx="1478974" cy="2752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𝑝 ̅_𝐿1 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</a:rPr>
                <a:t>(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𝑥 ̅ )</a:t>
              </a:r>
              <a:r>
                <a:rPr lang="en-US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=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𝑒^(−(𝑘_𝐴+𝑘_𝐼)∙𝑥 ̅ 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10</xdr:col>
      <xdr:colOff>10393</xdr:colOff>
      <xdr:row>62</xdr:row>
      <xdr:rowOff>23379</xdr:rowOff>
    </xdr:from>
    <xdr:ext cx="1903268" cy="84215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feld 12"/>
            <xdr:cNvSpPr txBox="1"/>
          </xdr:nvSpPr>
          <xdr:spPr>
            <a:xfrm>
              <a:off x="7935193" y="10253229"/>
              <a:ext cx="1903268" cy="8421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>
                <a:spcAft>
                  <a:spcPts val="0"/>
                </a:spcAft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𝐹</m:t>
                            </m:r>
                          </m:e>
                        </m:acc>
                      </m:e>
                      <m:sub>
                        <m:r>
                          <a:rPr lang="de-DE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𝐿</m:t>
                        </m:r>
                        <m:r>
                          <a:rPr lang="de-DE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2</m:t>
                        </m:r>
                        <m:r>
                          <a:rPr lang="de-DE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𝐴</m:t>
                        </m:r>
                      </m:sub>
                    </m:sSub>
                    <m:d>
                      <m:dPr>
                        <m:ctrlPr>
                          <a:rPr lang="de-DE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d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𝑥</m:t>
                            </m:r>
                          </m:e>
                        </m:acc>
                      </m:e>
                    </m:d>
                    <m:r>
                      <a:rPr lang="en-US" sz="1100">
                        <a:solidFill>
                          <a:srgbClr val="C0000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=+</m:t>
                    </m:r>
                    <m:f>
                      <m:fPr>
                        <m:ctrlPr>
                          <a:rPr lang="de-DE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sSupPr>
                          <m:e>
                            <m: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𝑒</m:t>
                            </m:r>
                          </m:e>
                          <m:sup>
                            <m:r>
                              <a:rPr lang="en-US" sz="1100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en-US" sz="1100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𝐼</m:t>
                                </m:r>
                              </m:sub>
                            </m:sSub>
                            <m:r>
                              <a:rPr lang="en-US" sz="1100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)∙</m:t>
                            </m:r>
                            <m:acc>
                              <m:accPr>
                                <m:chr m:val="̅"/>
                                <m:ctrlP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accPr>
                              <m:e>
                                <m: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𝑥</m:t>
                                </m:r>
                              </m:e>
                            </m:acc>
                          </m:sup>
                        </m:sSup>
                        <m:r>
                          <a:rPr lang="en-US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−</m:t>
                        </m:r>
                        <m:r>
                          <a:rPr lang="de-DE" sz="1100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1</m:t>
                        </m:r>
                      </m:num>
                      <m:den>
                        <m:d>
                          <m:dPr>
                            <m:ctrlP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en-US" sz="1100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𝐼</m:t>
                                </m:r>
                              </m:sub>
                            </m:sSub>
                          </m:e>
                        </m:d>
                      </m:den>
                    </m:f>
                    <m:r>
                      <m:rPr>
                        <m:nor/>
                      </m:rPr>
                      <a:rPr lang="en-US" sz="1100">
                        <a:solidFill>
                          <a:srgbClr val="C00000"/>
                        </a:solidFill>
                        <a:effectLst/>
                        <a:latin typeface="+mn-lt"/>
                        <a:ea typeface="Times New Roman"/>
                        <a:cs typeface="Times New Roman"/>
                      </a:rPr>
                      <m:t> </m:t>
                    </m:r>
                  </m:oMath>
                </m:oMathPara>
              </a14:m>
              <a:endParaRPr lang="de-DE" sz="1400">
                <a:solidFill>
                  <a:srgbClr val="C00000"/>
                </a:solidFill>
                <a:effectLst/>
                <a:latin typeface="+mn-lt"/>
                <a:ea typeface="Calibri"/>
                <a:cs typeface="Times New Roman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𝐹</m:t>
                            </m:r>
                          </m:e>
                        </m:acc>
                      </m:e>
                      <m:sub>
                        <m:r>
                          <a:rPr lang="de-DE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𝐿</m:t>
                        </m:r>
                        <m:r>
                          <a:rPr lang="de-DE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2</m:t>
                        </m:r>
                        <m:r>
                          <a:rPr lang="de-DE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𝐼</m:t>
                        </m:r>
                      </m:sub>
                    </m:sSub>
                    <m:d>
                      <m:dPr>
                        <m:ctrlPr>
                          <a:rPr lang="de-DE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</a:rPr>
                        </m:ctrlPr>
                      </m:d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𝑥</m:t>
                            </m:r>
                          </m:e>
                        </m:acc>
                      </m:e>
                    </m:d>
                    <m:r>
                      <a:rPr lang="en-US" sz="1100">
                        <a:solidFill>
                          <a:srgbClr val="C0000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=</m:t>
                    </m:r>
                    <m:r>
                      <a:rPr lang="de-DE" sz="1100" b="0" i="1">
                        <a:solidFill>
                          <a:srgbClr val="C0000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−</m:t>
                    </m:r>
                    <m:f>
                      <m:fPr>
                        <m:ctrlPr>
                          <a:rPr lang="de-DE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𝑒</m:t>
                            </m:r>
                          </m:e>
                          <m:sup>
                            <m:r>
                              <a:rPr lang="en-US" sz="1100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en-US" sz="1100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𝐼</m:t>
                                </m:r>
                              </m:sub>
                            </m:sSub>
                            <m:r>
                              <a:rPr lang="en-US" sz="1100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)∙</m:t>
                            </m:r>
                            <m:acc>
                              <m:accPr>
                                <m:chr m:val="̅"/>
                                <m:ctrlP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</a:rPr>
                                </m:ctrlPr>
                              </m:accPr>
                              <m:e>
                                <m: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𝑥</m:t>
                                </m:r>
                              </m:e>
                            </m:acc>
                          </m:sup>
                        </m:sSup>
                        <m:r>
                          <a:rPr lang="en-US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−</m:t>
                        </m:r>
                        <m:r>
                          <a:rPr lang="de-DE" sz="1100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1</m:t>
                        </m:r>
                      </m:num>
                      <m:den>
                        <m:d>
                          <m:dPr>
                            <m:ctrlP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en-US" sz="1100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𝐼</m:t>
                                </m:r>
                              </m:sub>
                            </m:sSub>
                          </m:e>
                        </m:d>
                      </m:den>
                    </m:f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3" name="Textfeld 12"/>
            <xdr:cNvSpPr txBox="1"/>
          </xdr:nvSpPr>
          <xdr:spPr>
            <a:xfrm>
              <a:off x="7935193" y="10253229"/>
              <a:ext cx="1903268" cy="8421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>
                <a:spcAft>
                  <a:spcPts val="0"/>
                </a:spcAft>
              </a:pP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𝐹 ̅_𝐿2𝐴 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cs typeface="Times New Roman"/>
                </a:rPr>
                <a:t>(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𝑥 ̅ )</a:t>
              </a:r>
              <a:r>
                <a:rPr lang="en-US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=+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cs typeface="Times New Roman"/>
                </a:rPr>
                <a:t>(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𝑒^(</a:t>
              </a:r>
              <a:r>
                <a:rPr lang="en-US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(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𝑘_𝐴</a:t>
              </a:r>
              <a:r>
                <a:rPr lang="en-US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+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𝑘_𝐼</a:t>
              </a:r>
              <a:r>
                <a:rPr lang="en-US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)∙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𝑥 ̅ )</a:t>
              </a:r>
              <a:r>
                <a:rPr lang="en-US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−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1)/((𝑘_𝐴</a:t>
              </a:r>
              <a:r>
                <a:rPr lang="en-US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+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𝑘_𝐼 ) )</a:t>
              </a:r>
              <a:r>
                <a:rPr lang="en-US" sz="1100" i="0">
                  <a:solidFill>
                    <a:srgbClr val="C00000"/>
                  </a:solidFill>
                  <a:effectLst/>
                  <a:latin typeface="+mn-lt"/>
                  <a:ea typeface="Calibri"/>
                  <a:cs typeface="Times New Roman"/>
                </a:rPr>
                <a:t> </a:t>
              </a:r>
              <a:r>
                <a:rPr lang="en-US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"</a:t>
              </a:r>
              <a:r>
                <a:rPr lang="en-US" sz="1100" i="0">
                  <a:solidFill>
                    <a:srgbClr val="C00000"/>
                  </a:solidFill>
                  <a:effectLst/>
                  <a:latin typeface="Cambria Math"/>
                  <a:ea typeface="Times New Roman"/>
                  <a:cs typeface="Times New Roman"/>
                </a:rPr>
                <a:t> 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+mn-lt"/>
                  <a:ea typeface="Times New Roman"/>
                  <a:cs typeface="Times New Roman"/>
                </a:rPr>
                <a:t>"</a:t>
              </a:r>
              <a:endParaRPr lang="de-DE" sz="1400">
                <a:solidFill>
                  <a:srgbClr val="C00000"/>
                </a:solidFill>
                <a:effectLst/>
                <a:latin typeface="+mn-lt"/>
                <a:ea typeface="Calibri"/>
                <a:cs typeface="Times New Roman"/>
              </a:endParaRPr>
            </a:p>
            <a:p>
              <a:pPr/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𝐹 ̅_𝐿2𝐼 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</a:rPr>
                <a:t>(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𝑥 ̅ )</a:t>
              </a:r>
              <a:r>
                <a:rPr lang="en-US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=</a:t>
              </a:r>
              <a:r>
                <a:rPr lang="de-DE" sz="1100" b="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−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</a:rPr>
                <a:t>(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𝑒^(</a:t>
              </a:r>
              <a:r>
                <a:rPr lang="en-US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(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𝑘_𝐴</a:t>
              </a:r>
              <a:r>
                <a:rPr lang="en-US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+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𝑘_𝐼</a:t>
              </a:r>
              <a:r>
                <a:rPr lang="en-US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)∙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𝑥 ̅ )</a:t>
              </a:r>
              <a:r>
                <a:rPr lang="en-US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−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1)/((𝑘_𝐴</a:t>
              </a:r>
              <a:r>
                <a:rPr lang="en-US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+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𝑘_𝐼 ) 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13</xdr:col>
      <xdr:colOff>43297</xdr:colOff>
      <xdr:row>63</xdr:row>
      <xdr:rowOff>109972</xdr:rowOff>
    </xdr:from>
    <xdr:ext cx="1368136" cy="2752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feld 13"/>
            <xdr:cNvSpPr txBox="1"/>
          </xdr:nvSpPr>
          <xdr:spPr>
            <a:xfrm>
              <a:off x="10044547" y="10501747"/>
              <a:ext cx="1368136" cy="2752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𝑝</m:t>
                            </m:r>
                          </m:e>
                        </m:acc>
                      </m:e>
                      <m:sub>
                        <m:r>
                          <a:rPr lang="de-DE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𝐿</m:t>
                        </m:r>
                        <m:r>
                          <a:rPr lang="de-DE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2</m:t>
                        </m:r>
                      </m:sub>
                    </m:sSub>
                    <m:d>
                      <m:dPr>
                        <m:ctrlPr>
                          <a:rPr lang="de-DE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</a:rPr>
                        </m:ctrlPr>
                      </m:d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𝑥</m:t>
                            </m:r>
                          </m:e>
                        </m:acc>
                      </m:e>
                    </m:d>
                    <m:r>
                      <a:rPr lang="en-US" sz="1100">
                        <a:solidFill>
                          <a:srgbClr val="C0000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=</m:t>
                    </m:r>
                    <m:sSup>
                      <m:sSupPr>
                        <m:ctrlPr>
                          <a:rPr lang="de-DE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</a:rPr>
                        </m:ctrlPr>
                      </m:sSupPr>
                      <m:e>
                        <m:r>
                          <a:rPr lang="de-DE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𝑒</m:t>
                        </m:r>
                      </m:e>
                      <m:sup>
                        <m:r>
                          <a:rPr lang="de-DE" sz="1100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(</m:t>
                        </m:r>
                        <m:sSub>
                          <m:sSubPr>
                            <m:ctrlP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𝑘</m:t>
                            </m:r>
                          </m:e>
                          <m:sub>
                            <m: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𝐴</m:t>
                            </m:r>
                          </m:sub>
                        </m:sSub>
                        <m:r>
                          <a:rPr lang="de-DE" sz="1100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+</m:t>
                        </m:r>
                        <m:sSub>
                          <m:sSubPr>
                            <m:ctrlP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𝑘</m:t>
                            </m:r>
                          </m:e>
                          <m:sub>
                            <m: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𝐼</m:t>
                            </m:r>
                          </m:sub>
                        </m:sSub>
                        <m:r>
                          <a:rPr lang="de-DE" sz="1100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)∙</m:t>
                        </m:r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𝑥</m:t>
                            </m:r>
                          </m:e>
                        </m:acc>
                      </m:sup>
                    </m:sSup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4" name="Textfeld 13"/>
            <xdr:cNvSpPr txBox="1"/>
          </xdr:nvSpPr>
          <xdr:spPr>
            <a:xfrm>
              <a:off x="10044547" y="10501747"/>
              <a:ext cx="1368136" cy="2752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𝑝 ̅_𝐿2 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</a:rPr>
                <a:t>(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𝑥 ̅ )</a:t>
              </a:r>
              <a:r>
                <a:rPr lang="en-US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=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𝑒^((𝑘_𝐴+𝑘_𝐼)∙𝑥 ̅ 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13</xdr:col>
      <xdr:colOff>60613</xdr:colOff>
      <xdr:row>70</xdr:row>
      <xdr:rowOff>40699</xdr:rowOff>
    </xdr:from>
    <xdr:ext cx="3784022" cy="4716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feld 14"/>
            <xdr:cNvSpPr txBox="1"/>
          </xdr:nvSpPr>
          <xdr:spPr>
            <a:xfrm>
              <a:off x="10061863" y="11575474"/>
              <a:ext cx="3784022" cy="4716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𝑝</m:t>
                            </m:r>
                          </m:e>
                        </m:acc>
                      </m:e>
                      <m:sub>
                        <m: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𝐿</m:t>
                        </m:r>
                        <m: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3</m:t>
                        </m:r>
                      </m:sub>
                    </m:sSub>
                    <m:d>
                      <m:dPr>
                        <m:ctrlP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</a:rPr>
                        </m:ctrlPr>
                      </m:d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𝑥</m:t>
                            </m:r>
                          </m:e>
                        </m:acc>
                      </m:e>
                    </m:d>
                    <m:r>
                      <a:rPr lang="de-DE" sz="1100" i="1">
                        <a:solidFill>
                          <a:srgbClr val="7030A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=1−</m:t>
                    </m:r>
                    <m:sSub>
                      <m:sSubPr>
                        <m:ctrlP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</a:rPr>
                        </m:ctrlPr>
                      </m:sSubPr>
                      <m:e>
                        <m: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𝑘</m:t>
                        </m:r>
                      </m:e>
                      <m:sub>
                        <m: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𝐴</m:t>
                        </m:r>
                      </m:sub>
                    </m:sSub>
                    <m:r>
                      <a:rPr lang="de-DE" sz="1100" i="1">
                        <a:solidFill>
                          <a:srgbClr val="7030A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∙</m:t>
                    </m:r>
                    <m:f>
                      <m:fPr>
                        <m:ctrlP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en-US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𝑒</m:t>
                            </m:r>
                          </m:e>
                          <m:sup>
                            <m: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−</m:t>
                            </m:r>
                            <m:d>
                              <m:dPr>
                                <m:ctrlP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𝐴</m:t>
                                    </m:r>
                                  </m:sub>
                                </m:sSub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𝐼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∙</m:t>
                            </m:r>
                            <m:d>
                              <m:dPr>
                                <m:ctrlP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1−</m:t>
                                </m:r>
                                <m:acc>
                                  <m:accPr>
                                    <m:chr m:val="̅"/>
                                    <m:ctrlP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</a:rPr>
                                    </m:ctrlPr>
                                  </m:accPr>
                                  <m:e>
                                    <m:r>
                                      <a:rPr lang="en-US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𝑥</m:t>
                                    </m:r>
                                  </m:e>
                                </m:acc>
                              </m:e>
                            </m:d>
                          </m:sup>
                        </m:sSup>
                        <m: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−1</m:t>
                        </m:r>
                      </m:num>
                      <m:den>
                        <m:d>
                          <m:dPr>
                            <m:ctrlP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𝐼</m:t>
                                </m:r>
                              </m:sub>
                            </m:sSub>
                          </m:e>
                        </m:d>
                      </m:den>
                    </m:f>
                    <m:r>
                      <a:rPr lang="de-DE" sz="1100" b="0" i="1">
                        <a:solidFill>
                          <a:srgbClr val="7030A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+</m:t>
                    </m:r>
                    <m:sSub>
                      <m:sSubPr>
                        <m:ctrlP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𝑘</m:t>
                        </m:r>
                      </m:e>
                      <m:sub>
                        <m:r>
                          <a:rPr lang="en-US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𝐼</m:t>
                        </m:r>
                      </m:sub>
                    </m:sSub>
                    <m:r>
                      <a:rPr lang="de-DE" sz="1100" i="1">
                        <a:solidFill>
                          <a:srgbClr val="7030A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∙</m:t>
                    </m:r>
                    <m:f>
                      <m:fPr>
                        <m:ctrlP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en-US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𝑒</m:t>
                            </m:r>
                          </m:e>
                          <m:sup>
                            <m: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−</m:t>
                            </m:r>
                            <m:d>
                              <m:dPr>
                                <m:ctrlP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𝐴</m:t>
                                    </m:r>
                                  </m:sub>
                                </m:sSub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𝐼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∙</m:t>
                            </m:r>
                            <m:acc>
                              <m:accPr>
                                <m:chr m:val="̅"/>
                                <m:ctrlP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</a:rPr>
                                </m:ctrlPr>
                              </m:accPr>
                              <m:e>
                                <m:r>
                                  <a:rPr lang="en-US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𝑥</m:t>
                                </m:r>
                              </m:e>
                            </m:acc>
                          </m:sup>
                        </m:sSup>
                        <m: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−1</m:t>
                        </m:r>
                      </m:num>
                      <m:den>
                        <m:d>
                          <m:dPr>
                            <m:ctrlP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𝐼</m:t>
                                </m:r>
                              </m:sub>
                            </m:sSub>
                          </m:e>
                        </m:d>
                      </m:den>
                    </m:f>
                  </m:oMath>
                </m:oMathPara>
              </a14:m>
              <a:endParaRPr lang="de-DE" sz="1100">
                <a:solidFill>
                  <a:srgbClr val="7030A0"/>
                </a:solidFill>
              </a:endParaRPr>
            </a:p>
          </xdr:txBody>
        </xdr:sp>
      </mc:Choice>
      <mc:Fallback xmlns="">
        <xdr:sp macro="" textlink="">
          <xdr:nvSpPr>
            <xdr:cNvPr id="15" name="Textfeld 14"/>
            <xdr:cNvSpPr txBox="1"/>
          </xdr:nvSpPr>
          <xdr:spPr>
            <a:xfrm>
              <a:off x="10061863" y="11575474"/>
              <a:ext cx="3784022" cy="4716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𝑝 ̅_𝐿3 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</a:rPr>
                <a:t>(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𝑥 ̅ )=1−𝑘_𝐴∙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</a:rPr>
                <a:t>(</a:t>
              </a:r>
              <a:r>
                <a:rPr lang="en-US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𝑒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^(−(𝑘_𝐴+𝑘_𝐼 )∙(1−</a:t>
              </a:r>
              <a:r>
                <a:rPr lang="en-US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𝑥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 ̅</a:t>
              </a:r>
              <a:r>
                <a:rPr lang="en-US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 ) 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)−1)/((𝑘_𝐴+𝑘_𝐼 ) )</a:t>
              </a:r>
              <a:r>
                <a:rPr lang="de-DE" sz="1100" b="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+</a:t>
              </a:r>
              <a:r>
                <a:rPr lang="en-US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𝑘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_</a:t>
              </a:r>
              <a:r>
                <a:rPr lang="en-US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𝐼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∙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</a:rPr>
                <a:t>(</a:t>
              </a:r>
              <a:r>
                <a:rPr lang="en-US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𝑒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^(−(𝑘_𝐴+𝑘_𝐼 )∙</a:t>
              </a:r>
              <a:r>
                <a:rPr lang="en-US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𝑥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 ̅</a:t>
              </a:r>
              <a:r>
                <a:rPr lang="en-US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 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)−1)/((𝑘_𝐴+𝑘_𝐼 ) )</a:t>
              </a:r>
              <a:endParaRPr lang="de-DE" sz="1100">
                <a:solidFill>
                  <a:srgbClr val="7030A0"/>
                </a:solidFill>
              </a:endParaRPr>
            </a:p>
          </xdr:txBody>
        </xdr:sp>
      </mc:Fallback>
    </mc:AlternateContent>
    <xdr:clientData/>
  </xdr:oneCellAnchor>
  <xdr:oneCellAnchor>
    <xdr:from>
      <xdr:col>9</xdr:col>
      <xdr:colOff>580158</xdr:colOff>
      <xdr:row>68</xdr:row>
      <xdr:rowOff>138545</xdr:rowOff>
    </xdr:from>
    <xdr:ext cx="2372592" cy="101311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feld 15"/>
            <xdr:cNvSpPr txBox="1"/>
          </xdr:nvSpPr>
          <xdr:spPr>
            <a:xfrm>
              <a:off x="7895358" y="11339945"/>
              <a:ext cx="2372592" cy="10131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>
                <a:spcAft>
                  <a:spcPts val="0"/>
                </a:spcAft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𝐹</m:t>
                            </m:r>
                          </m:e>
                        </m:acc>
                      </m:e>
                      <m:sub>
                        <m: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𝐿</m:t>
                        </m:r>
                        <m: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3</m:t>
                        </m:r>
                        <m: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𝐴</m:t>
                        </m:r>
                      </m:sub>
                    </m:sSub>
                    <m:d>
                      <m:dPr>
                        <m:ctrlP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d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𝑥</m:t>
                            </m:r>
                          </m:e>
                        </m:acc>
                      </m:e>
                    </m:d>
                    <m:r>
                      <a:rPr lang="de-DE" sz="1100" i="1">
                        <a:solidFill>
                          <a:srgbClr val="7030A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=</m:t>
                    </m:r>
                    <m:r>
                      <a:rPr lang="de-DE" sz="1100" b="0" i="1">
                        <a:solidFill>
                          <a:srgbClr val="7030A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+</m:t>
                    </m:r>
                    <m:f>
                      <m:fPr>
                        <m:ctrlP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sSupPr>
                          <m:e>
                            <m:r>
                              <a:rPr lang="en-US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𝑒</m:t>
                            </m:r>
                          </m:e>
                          <m:sup>
                            <m: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−</m:t>
                            </m:r>
                            <m:d>
                              <m:dPr>
                                <m:ctrlP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𝐴</m:t>
                                    </m:r>
                                  </m:sub>
                                </m:sSub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𝐼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∙(1−</m:t>
                            </m:r>
                            <m:acc>
                              <m:accPr>
                                <m:chr m:val="̅"/>
                                <m:ctrlP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accPr>
                              <m:e>
                                <m:r>
                                  <a:rPr lang="en-US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𝑥</m:t>
                                </m:r>
                              </m:e>
                            </m:acc>
                            <m: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)</m:t>
                            </m:r>
                          </m:sup>
                        </m:sSup>
                        <m: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−1</m:t>
                        </m:r>
                      </m:num>
                      <m:den>
                        <m:d>
                          <m:dPr>
                            <m:ctrlP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𝐼</m:t>
                                </m:r>
                              </m:sub>
                            </m:sSub>
                          </m:e>
                        </m:d>
                      </m:den>
                    </m:f>
                    <m:r>
                      <m:rPr>
                        <m:nor/>
                      </m:rPr>
                      <a:rPr lang="de-DE" sz="1050">
                        <a:solidFill>
                          <a:srgbClr val="7030A0"/>
                        </a:solidFill>
                        <a:effectLst/>
                        <a:latin typeface="Arial Narrow"/>
                        <a:ea typeface="Times New Roman"/>
                        <a:cs typeface="Times New Roman"/>
                      </a:rPr>
                      <m:t>    </m:t>
                    </m:r>
                    <m:r>
                      <m:rPr>
                        <m:nor/>
                      </m:rPr>
                      <a:rPr lang="de-DE" sz="1100">
                        <a:solidFill>
                          <a:srgbClr val="7030A0"/>
                        </a:solidFill>
                        <a:effectLst/>
                        <a:latin typeface="Arial Narrow"/>
                        <a:ea typeface="Times New Roman"/>
                        <a:cs typeface="Times New Roman"/>
                      </a:rPr>
                      <m:t>   </m:t>
                    </m:r>
                    <m:r>
                      <m:rPr>
                        <m:nor/>
                      </m:rPr>
                      <a:rPr lang="de-DE" sz="1100">
                        <a:solidFill>
                          <a:srgbClr val="7030A0"/>
                        </a:solidFill>
                        <a:effectLst/>
                        <a:latin typeface="Arial Narrow"/>
                        <a:ea typeface="Calibri"/>
                        <a:cs typeface="Times New Roman"/>
                      </a:rPr>
                      <m:t> </m:t>
                    </m:r>
                  </m:oMath>
                </m:oMathPara>
              </a14:m>
              <a:endParaRPr lang="de-DE" sz="1400">
                <a:solidFill>
                  <a:srgbClr val="7030A0"/>
                </a:solidFill>
                <a:effectLst/>
                <a:latin typeface="+mn-lt"/>
                <a:ea typeface="Calibri"/>
                <a:cs typeface="Times New Roman"/>
              </a:endParaRPr>
            </a:p>
            <a:p>
              <a:pPr>
                <a:spcAft>
                  <a:spcPts val="0"/>
                </a:spcAft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𝐹</m:t>
                            </m:r>
                          </m:e>
                        </m:acc>
                      </m:e>
                      <m:sub>
                        <m: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𝐿</m:t>
                        </m:r>
                        <m: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3</m:t>
                        </m:r>
                        <m: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𝐼</m:t>
                        </m:r>
                      </m:sub>
                    </m:sSub>
                    <m:d>
                      <m:dPr>
                        <m:ctrlP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d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𝑥</m:t>
                            </m:r>
                          </m:e>
                        </m:acc>
                      </m:e>
                    </m:d>
                    <m:r>
                      <a:rPr lang="de-DE" sz="1100" i="1">
                        <a:solidFill>
                          <a:srgbClr val="7030A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=</m:t>
                    </m:r>
                    <m:r>
                      <a:rPr lang="de-DE" sz="1100" b="0" i="1">
                        <a:solidFill>
                          <a:srgbClr val="7030A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−</m:t>
                    </m:r>
                    <m:f>
                      <m:fPr>
                        <m:ctrlP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sSupPr>
                          <m:e>
                            <m:r>
                              <a:rPr lang="en-US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𝑒</m:t>
                            </m:r>
                          </m:e>
                          <m:sup>
                            <m: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−</m:t>
                            </m:r>
                            <m:d>
                              <m:dPr>
                                <m:ctrlP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𝐴</m:t>
                                    </m:r>
                                  </m:sub>
                                </m:sSub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𝐼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∙</m:t>
                            </m:r>
                            <m:acc>
                              <m:accPr>
                                <m:chr m:val="̅"/>
                                <m:ctrlP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accPr>
                              <m:e>
                                <m:r>
                                  <a:rPr lang="en-US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𝑥</m:t>
                                </m:r>
                              </m:e>
                            </m:acc>
                          </m:sup>
                        </m:sSup>
                        <m: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−1</m:t>
                        </m:r>
                      </m:num>
                      <m:den>
                        <m:d>
                          <m:dPr>
                            <m:ctrlP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𝐼</m:t>
                                </m:r>
                              </m:sub>
                            </m:sSub>
                          </m:e>
                        </m:d>
                      </m:den>
                    </m:f>
                    <m:r>
                      <m:rPr>
                        <m:nor/>
                      </m:rPr>
                      <a:rPr lang="de-DE" sz="1100">
                        <a:effectLst/>
                        <a:latin typeface="Arial Narrow"/>
                        <a:ea typeface="Calibri"/>
                        <a:cs typeface="Times New Roman"/>
                      </a:rPr>
                      <m:t> </m:t>
                    </m:r>
                  </m:oMath>
                </m:oMathPara>
              </a14:m>
              <a:endParaRPr lang="de-DE" sz="1400">
                <a:effectLst/>
                <a:latin typeface="+mn-lt"/>
                <a:ea typeface="Calibri"/>
                <a:cs typeface="Times New Roman"/>
              </a:endParaRPr>
            </a:p>
            <a:p>
              <a:endParaRPr lang="de-DE" sz="1100"/>
            </a:p>
          </xdr:txBody>
        </xdr:sp>
      </mc:Choice>
      <mc:Fallback xmlns="">
        <xdr:sp macro="" textlink="">
          <xdr:nvSpPr>
            <xdr:cNvPr id="16" name="Textfeld 15"/>
            <xdr:cNvSpPr txBox="1"/>
          </xdr:nvSpPr>
          <xdr:spPr>
            <a:xfrm>
              <a:off x="7895358" y="11339945"/>
              <a:ext cx="2372592" cy="10131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>
                <a:spcAft>
                  <a:spcPts val="0"/>
                </a:spcAft>
              </a:pP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𝐹 ̅_𝐿3𝐴 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cs typeface="Times New Roman"/>
                </a:rPr>
                <a:t>(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𝑥 ̅ )=</a:t>
              </a:r>
              <a:r>
                <a:rPr lang="de-DE" sz="1100" b="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+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cs typeface="Times New Roman"/>
                </a:rPr>
                <a:t>(</a:t>
              </a:r>
              <a:r>
                <a:rPr lang="en-US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𝑒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^(−(𝑘_𝐴+𝑘_𝐼 )∙(1−</a:t>
              </a:r>
              <a:r>
                <a:rPr lang="en-US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𝑥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 ̅))−1)/((𝑘_𝐴+𝑘_𝐼 ) )</a:t>
              </a:r>
              <a:r>
                <a:rPr lang="de-DE" sz="105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 "</a:t>
              </a:r>
              <a:r>
                <a:rPr lang="de-DE" sz="1050" i="0">
                  <a:solidFill>
                    <a:srgbClr val="7030A0"/>
                  </a:solidFill>
                  <a:effectLst/>
                  <a:latin typeface="Cambria Math"/>
                  <a:ea typeface="Times New Roman"/>
                  <a:cs typeface="Times New Roman"/>
                </a:rPr>
                <a:t>    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Times New Roman"/>
                  <a:cs typeface="Times New Roman"/>
                </a:rPr>
                <a:t>   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 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Arial Narrow"/>
                  <a:ea typeface="Calibri"/>
                  <a:cs typeface="Times New Roman"/>
                </a:rPr>
                <a:t>"</a:t>
              </a:r>
              <a:endParaRPr lang="de-DE" sz="1400">
                <a:solidFill>
                  <a:srgbClr val="7030A0"/>
                </a:solidFill>
                <a:effectLst/>
                <a:latin typeface="+mn-lt"/>
                <a:ea typeface="Calibri"/>
                <a:cs typeface="Times New Roman"/>
              </a:endParaRPr>
            </a:p>
            <a:p>
              <a:pPr>
                <a:spcAft>
                  <a:spcPts val="0"/>
                </a:spcAft>
              </a:pP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𝐹 ̅_𝐿3𝐼 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cs typeface="Times New Roman"/>
                </a:rPr>
                <a:t>(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𝑥 ̅ )=</a:t>
              </a:r>
              <a:r>
                <a:rPr lang="de-DE" sz="1100" b="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−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cs typeface="Times New Roman"/>
                </a:rPr>
                <a:t>(</a:t>
              </a:r>
              <a:r>
                <a:rPr lang="en-US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𝑒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^(−(𝑘_𝐴+𝑘_𝐼 )∙</a:t>
              </a:r>
              <a:r>
                <a:rPr lang="en-US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𝑥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 ̅</a:t>
              </a:r>
              <a:r>
                <a:rPr lang="en-US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 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)−1)/((𝑘_𝐴+𝑘_𝐼 ) ) "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 </a:t>
              </a:r>
              <a:r>
                <a:rPr lang="de-DE" sz="1100" i="0">
                  <a:effectLst/>
                  <a:latin typeface="Arial Narrow"/>
                  <a:ea typeface="Calibri"/>
                  <a:cs typeface="Times New Roman"/>
                </a:rPr>
                <a:t>"</a:t>
              </a:r>
              <a:endParaRPr lang="de-DE" sz="1400">
                <a:effectLst/>
                <a:latin typeface="+mn-lt"/>
                <a:ea typeface="Calibri"/>
                <a:cs typeface="Times New Roman"/>
              </a:endParaRPr>
            </a:p>
            <a:p>
              <a:endParaRPr lang="de-DE" sz="1100"/>
            </a:p>
          </xdr:txBody>
        </xdr:sp>
      </mc:Fallback>
    </mc:AlternateContent>
    <xdr:clientData/>
  </xdr:oneCellAnchor>
  <xdr:oneCellAnchor>
    <xdr:from>
      <xdr:col>9</xdr:col>
      <xdr:colOff>573231</xdr:colOff>
      <xdr:row>75</xdr:row>
      <xdr:rowOff>23380</xdr:rowOff>
    </xdr:from>
    <xdr:ext cx="2457450" cy="9204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feld 16"/>
            <xdr:cNvSpPr txBox="1"/>
          </xdr:nvSpPr>
          <xdr:spPr>
            <a:xfrm>
              <a:off x="7888431" y="12415405"/>
              <a:ext cx="2457450" cy="9204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>
                <a:spcAft>
                  <a:spcPts val="0"/>
                </a:spcAft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𝐹</m:t>
                            </m:r>
                          </m:e>
                        </m:acc>
                      </m:e>
                      <m:sub>
                        <m: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𝐿</m:t>
                        </m:r>
                        <m:r>
                          <a:rPr lang="de-DE" sz="1100" b="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4</m:t>
                        </m:r>
                        <m: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𝐴</m:t>
                        </m:r>
                      </m:sub>
                    </m:sSub>
                    <m:d>
                      <m:dPr>
                        <m:ctrlP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d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𝑥</m:t>
                            </m:r>
                          </m:e>
                        </m:acc>
                      </m:e>
                    </m:d>
                    <m:r>
                      <a:rPr lang="de-DE" sz="1100" i="1">
                        <a:solidFill>
                          <a:srgbClr val="00B05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=</m:t>
                    </m:r>
                    <m:r>
                      <a:rPr lang="de-DE" sz="1100" b="0" i="1">
                        <a:solidFill>
                          <a:srgbClr val="00B05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−</m:t>
                    </m:r>
                    <m:f>
                      <m:fPr>
                        <m:ctrlP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sSupPr>
                          <m:e>
                            <m:r>
                              <a:rPr lang="en-US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𝑒</m:t>
                            </m:r>
                          </m:e>
                          <m:sup>
                            <m: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−</m:t>
                            </m:r>
                            <m:d>
                              <m:dPr>
                                <m:ctrlP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𝐴</m:t>
                                    </m:r>
                                  </m:sub>
                                </m:sSub>
                                <m: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𝐼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∙(1−</m:t>
                            </m:r>
                            <m:acc>
                              <m:accPr>
                                <m:chr m:val="̅"/>
                                <m:ctrlP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accPr>
                              <m:e>
                                <m:r>
                                  <a:rPr lang="en-US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𝑥</m:t>
                                </m:r>
                              </m:e>
                            </m:acc>
                            <m: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)</m:t>
                            </m:r>
                          </m:sup>
                        </m:sSup>
                        <m: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−1</m:t>
                        </m:r>
                      </m:num>
                      <m:den>
                        <m:d>
                          <m:dPr>
                            <m:ctrlP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𝐼</m:t>
                                </m:r>
                              </m:sub>
                            </m:sSub>
                          </m:e>
                        </m:d>
                      </m:den>
                    </m:f>
                    <m:r>
                      <m:rPr>
                        <m:nor/>
                      </m:rPr>
                      <a:rPr lang="de-DE" sz="1050">
                        <a:solidFill>
                          <a:srgbClr val="00B050"/>
                        </a:solidFill>
                        <a:effectLst/>
                        <a:latin typeface="Arial Narrow"/>
                        <a:ea typeface="Times New Roman"/>
                        <a:cs typeface="Times New Roman"/>
                      </a:rPr>
                      <m:t>    </m:t>
                    </m:r>
                    <m:r>
                      <m:rPr>
                        <m:nor/>
                      </m:rPr>
                      <a:rPr lang="de-DE" sz="1100">
                        <a:solidFill>
                          <a:srgbClr val="00B050"/>
                        </a:solidFill>
                        <a:effectLst/>
                        <a:latin typeface="Arial Narrow"/>
                        <a:ea typeface="Times New Roman"/>
                        <a:cs typeface="Times New Roman"/>
                      </a:rPr>
                      <m:t>   </m:t>
                    </m:r>
                    <m:r>
                      <m:rPr>
                        <m:nor/>
                      </m:rPr>
                      <a:rPr lang="de-DE" sz="1100">
                        <a:solidFill>
                          <a:srgbClr val="00B050"/>
                        </a:solidFill>
                        <a:effectLst/>
                        <a:latin typeface="Arial Narrow"/>
                        <a:ea typeface="Calibri"/>
                        <a:cs typeface="Times New Roman"/>
                      </a:rPr>
                      <m:t> </m:t>
                    </m:r>
                  </m:oMath>
                </m:oMathPara>
              </a14:m>
              <a:endParaRPr lang="de-DE" sz="1400">
                <a:solidFill>
                  <a:srgbClr val="00B050"/>
                </a:solidFill>
                <a:effectLst/>
                <a:latin typeface="+mn-lt"/>
                <a:ea typeface="Calibri"/>
                <a:cs typeface="Times New Roman"/>
              </a:endParaRPr>
            </a:p>
            <a:p>
              <a:pPr>
                <a:spcAft>
                  <a:spcPts val="0"/>
                </a:spcAft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𝐹</m:t>
                            </m:r>
                          </m:e>
                        </m:acc>
                      </m:e>
                      <m:sub>
                        <m: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𝐿</m:t>
                        </m:r>
                        <m:r>
                          <a:rPr lang="de-DE" sz="1100" b="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4</m:t>
                        </m:r>
                        <m: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𝐼</m:t>
                        </m:r>
                      </m:sub>
                    </m:sSub>
                    <m:d>
                      <m:dPr>
                        <m:ctrlP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d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𝑥</m:t>
                            </m:r>
                          </m:e>
                        </m:acc>
                      </m:e>
                    </m:d>
                    <m:r>
                      <a:rPr lang="de-DE" sz="1100" i="1">
                        <a:solidFill>
                          <a:srgbClr val="00B05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=</m:t>
                    </m:r>
                    <m:r>
                      <a:rPr lang="de-DE" sz="1100" b="0" i="1">
                        <a:solidFill>
                          <a:srgbClr val="00B05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+</m:t>
                    </m:r>
                    <m:f>
                      <m:fPr>
                        <m:ctrlP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sSupPr>
                          <m:e>
                            <m:r>
                              <a:rPr lang="en-US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𝑒</m:t>
                            </m:r>
                          </m:e>
                          <m:sup>
                            <m: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−</m:t>
                            </m:r>
                            <m:d>
                              <m:dPr>
                                <m:ctrlP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𝐴</m:t>
                                    </m:r>
                                  </m:sub>
                                </m:sSub>
                                <m: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𝐼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∙</m:t>
                            </m:r>
                            <m:acc>
                              <m:accPr>
                                <m:chr m:val="̅"/>
                                <m:ctrlP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accPr>
                              <m:e>
                                <m:r>
                                  <a:rPr lang="en-US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𝑥</m:t>
                                </m:r>
                              </m:e>
                            </m:acc>
                          </m:sup>
                        </m:sSup>
                        <m: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−1</m:t>
                        </m:r>
                      </m:num>
                      <m:den>
                        <m:d>
                          <m:dPr>
                            <m:ctrlP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𝐼</m:t>
                                </m:r>
                              </m:sub>
                            </m:sSub>
                          </m:e>
                        </m:d>
                      </m:den>
                    </m:f>
                    <m:r>
                      <m:rPr>
                        <m:nor/>
                      </m:rPr>
                      <a:rPr lang="de-DE" sz="1100">
                        <a:solidFill>
                          <a:srgbClr val="00B050"/>
                        </a:solidFill>
                        <a:effectLst/>
                        <a:latin typeface="Arial Narrow"/>
                        <a:ea typeface="Calibri"/>
                        <a:cs typeface="Times New Roman"/>
                      </a:rPr>
                      <m:t> </m:t>
                    </m:r>
                  </m:oMath>
                </m:oMathPara>
              </a14:m>
              <a:endParaRPr lang="de-DE" sz="1400">
                <a:solidFill>
                  <a:srgbClr val="00B050"/>
                </a:solidFill>
                <a:effectLst/>
                <a:latin typeface="+mn-lt"/>
                <a:ea typeface="Calibri"/>
                <a:cs typeface="Times New Roman"/>
              </a:endParaRPr>
            </a:p>
            <a:p>
              <a:endParaRPr lang="de-DE" sz="1100">
                <a:solidFill>
                  <a:schemeClr val="accent1">
                    <a:lumMod val="75000"/>
                  </a:schemeClr>
                </a:solidFill>
              </a:endParaRPr>
            </a:p>
          </xdr:txBody>
        </xdr:sp>
      </mc:Choice>
      <mc:Fallback xmlns="">
        <xdr:sp macro="" textlink="">
          <xdr:nvSpPr>
            <xdr:cNvPr id="17" name="Textfeld 16"/>
            <xdr:cNvSpPr txBox="1"/>
          </xdr:nvSpPr>
          <xdr:spPr>
            <a:xfrm>
              <a:off x="7888431" y="12415405"/>
              <a:ext cx="2457450" cy="9204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>
                <a:spcAft>
                  <a:spcPts val="0"/>
                </a:spcAft>
              </a:pP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𝐹 ̅_𝐿</a:t>
              </a:r>
              <a:r>
                <a:rPr lang="de-DE" sz="1100" b="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4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𝐴 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cs typeface="Times New Roman"/>
                </a:rPr>
                <a:t>(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𝑥 ̅ )=</a:t>
              </a:r>
              <a:r>
                <a:rPr lang="de-DE" sz="1100" b="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−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cs typeface="Times New Roman"/>
                </a:rPr>
                <a:t>(</a:t>
              </a:r>
              <a:r>
                <a:rPr lang="en-US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𝑒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^(−(𝑘_𝐴+𝑘_𝐼 )∙(1−</a:t>
              </a:r>
              <a:r>
                <a:rPr lang="en-US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𝑥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 ̅))−1)/((𝑘_𝐴+𝑘_𝐼 ) )</a:t>
              </a:r>
              <a:r>
                <a:rPr lang="de-DE" sz="105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 "</a:t>
              </a:r>
              <a:r>
                <a:rPr lang="de-DE" sz="1050" i="0">
                  <a:solidFill>
                    <a:srgbClr val="00B050"/>
                  </a:solidFill>
                  <a:effectLst/>
                  <a:latin typeface="Cambria Math"/>
                  <a:ea typeface="Times New Roman"/>
                  <a:cs typeface="Times New Roman"/>
                </a:rPr>
                <a:t>    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Times New Roman"/>
                  <a:cs typeface="Times New Roman"/>
                </a:rPr>
                <a:t>   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 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Arial Narrow"/>
                  <a:ea typeface="Calibri"/>
                  <a:cs typeface="Times New Roman"/>
                </a:rPr>
                <a:t>"</a:t>
              </a:r>
              <a:endParaRPr lang="de-DE" sz="1400">
                <a:solidFill>
                  <a:srgbClr val="00B050"/>
                </a:solidFill>
                <a:effectLst/>
                <a:latin typeface="+mn-lt"/>
                <a:ea typeface="Calibri"/>
                <a:cs typeface="Times New Roman"/>
              </a:endParaRPr>
            </a:p>
            <a:p>
              <a:pPr>
                <a:spcAft>
                  <a:spcPts val="0"/>
                </a:spcAft>
              </a:pP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𝐹 ̅_𝐿</a:t>
              </a:r>
              <a:r>
                <a:rPr lang="de-DE" sz="1100" b="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4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𝐼 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cs typeface="Times New Roman"/>
                </a:rPr>
                <a:t>(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𝑥 ̅ )=</a:t>
              </a:r>
              <a:r>
                <a:rPr lang="de-DE" sz="1100" b="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+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cs typeface="Times New Roman"/>
                </a:rPr>
                <a:t>(</a:t>
              </a:r>
              <a:r>
                <a:rPr lang="en-US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𝑒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^(−(𝑘_𝐴+𝑘_𝐼 )∙</a:t>
              </a:r>
              <a:r>
                <a:rPr lang="en-US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𝑥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 ̅</a:t>
              </a:r>
              <a:r>
                <a:rPr lang="en-US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 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)−1)/((𝑘_𝐴+𝑘_𝐼 ) ) " 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Arial Narrow"/>
                  <a:ea typeface="Calibri"/>
                  <a:cs typeface="Times New Roman"/>
                </a:rPr>
                <a:t>"</a:t>
              </a:r>
              <a:endParaRPr lang="de-DE" sz="1400">
                <a:solidFill>
                  <a:srgbClr val="00B050"/>
                </a:solidFill>
                <a:effectLst/>
                <a:latin typeface="+mn-lt"/>
                <a:ea typeface="Calibri"/>
                <a:cs typeface="Times New Roman"/>
              </a:endParaRPr>
            </a:p>
            <a:p>
              <a:endParaRPr lang="de-DE" sz="1100">
                <a:solidFill>
                  <a:schemeClr val="accent1">
                    <a:lumMod val="75000"/>
                  </a:schemeClr>
                </a:solidFill>
              </a:endParaRPr>
            </a:p>
          </xdr:txBody>
        </xdr:sp>
      </mc:Fallback>
    </mc:AlternateContent>
    <xdr:clientData/>
  </xdr:oneCellAnchor>
  <xdr:oneCellAnchor>
    <xdr:from>
      <xdr:col>13</xdr:col>
      <xdr:colOff>36367</xdr:colOff>
      <xdr:row>76</xdr:row>
      <xdr:rowOff>32038</xdr:rowOff>
    </xdr:from>
    <xdr:ext cx="4249882" cy="4880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feld 17"/>
            <xdr:cNvSpPr txBox="1"/>
          </xdr:nvSpPr>
          <xdr:spPr>
            <a:xfrm>
              <a:off x="10037617" y="12585988"/>
              <a:ext cx="4249882" cy="4880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𝑝</m:t>
                            </m:r>
                          </m:e>
                        </m:acc>
                      </m:e>
                      <m:sub>
                        <m: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𝐿</m:t>
                        </m:r>
                        <m: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4</m:t>
                        </m:r>
                      </m:sub>
                    </m:sSub>
                    <m:d>
                      <m:dPr>
                        <m:ctrlP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</a:rPr>
                        </m:ctrlPr>
                      </m:d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𝑥</m:t>
                            </m:r>
                          </m:e>
                        </m:acc>
                      </m:e>
                    </m:d>
                    <m:r>
                      <a:rPr lang="de-DE" sz="1100" i="1">
                        <a:solidFill>
                          <a:srgbClr val="00B05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=1</m:t>
                    </m:r>
                    <m:r>
                      <a:rPr lang="de-DE" sz="1100" b="0" i="1">
                        <a:solidFill>
                          <a:srgbClr val="00B05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+</m:t>
                    </m:r>
                    <m:sSub>
                      <m:sSubPr>
                        <m:ctrlP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</a:rPr>
                        </m:ctrlPr>
                      </m:sSubPr>
                      <m:e>
                        <m: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𝑘</m:t>
                        </m:r>
                      </m:e>
                      <m:sub>
                        <m: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𝐴</m:t>
                        </m:r>
                      </m:sub>
                    </m:sSub>
                    <m:r>
                      <a:rPr lang="de-DE" sz="1100" i="1">
                        <a:solidFill>
                          <a:srgbClr val="00B05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∙</m:t>
                    </m:r>
                    <m:d>
                      <m:dPr>
                        <m:ctrlP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</a:rPr>
                                </m:ctrlPr>
                              </m:sSupPr>
                              <m:e>
                                <m:r>
                                  <a:rPr lang="en-US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𝑒</m:t>
                                </m:r>
                              </m:e>
                              <m:sup>
                                <m: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−</m:t>
                                </m:r>
                                <m:d>
                                  <m:dPr>
                                    <m:ctrlP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</a:rPr>
                                    </m:ctrlPr>
                                  </m:dPr>
                                  <m:e>
                                    <m:sSub>
                                      <m:sSubPr>
                                        <m:ctrlPr>
                                          <a:rPr lang="de-DE" sz="1100" i="1">
                                            <a:solidFill>
                                              <a:srgbClr val="00B050"/>
                                            </a:solidFill>
                                            <a:effectLst/>
                                            <a:latin typeface="Cambria Math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de-DE" sz="1100" i="1">
                                            <a:solidFill>
                                              <a:srgbClr val="00B050"/>
                                            </a:solidFill>
                                            <a:effectLst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𝑘</m:t>
                                        </m:r>
                                      </m:e>
                                      <m:sub>
                                        <m:r>
                                          <a:rPr lang="de-DE" sz="1100" i="1">
                                            <a:solidFill>
                                              <a:srgbClr val="00B050"/>
                                            </a:solidFill>
                                            <a:effectLst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𝐴</m:t>
                                        </m:r>
                                      </m:sub>
                                    </m:sSub>
                                    <m: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+</m:t>
                                    </m:r>
                                    <m:sSub>
                                      <m:sSubPr>
                                        <m:ctrlPr>
                                          <a:rPr lang="de-DE" sz="1100" i="1">
                                            <a:solidFill>
                                              <a:srgbClr val="00B050"/>
                                            </a:solidFill>
                                            <a:effectLst/>
                                            <a:latin typeface="Cambria Math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de-DE" sz="1100" i="1">
                                            <a:solidFill>
                                              <a:srgbClr val="00B050"/>
                                            </a:solidFill>
                                            <a:effectLst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𝑘</m:t>
                                        </m:r>
                                      </m:e>
                                      <m:sub>
                                        <m:r>
                                          <a:rPr lang="de-DE" sz="1100" i="1">
                                            <a:solidFill>
                                              <a:srgbClr val="00B050"/>
                                            </a:solidFill>
                                            <a:effectLst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𝐼</m:t>
                                        </m:r>
                                      </m:sub>
                                    </m:sSub>
                                  </m:e>
                                </m:d>
                                <m: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∙</m:t>
                                </m:r>
                                <m:d>
                                  <m:dPr>
                                    <m:ctrlP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</a:rPr>
                                    </m:ctrlPr>
                                  </m:dPr>
                                  <m:e>
                                    <m: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1−</m:t>
                                    </m:r>
                                    <m:acc>
                                      <m:accPr>
                                        <m:chr m:val="̅"/>
                                        <m:ctrlPr>
                                          <a:rPr lang="de-DE" sz="1100" i="1">
                                            <a:solidFill>
                                              <a:srgbClr val="00B050"/>
                                            </a:solidFill>
                                            <a:effectLst/>
                                            <a:latin typeface="Cambria Math"/>
                                          </a:rPr>
                                        </m:ctrlPr>
                                      </m:accPr>
                                      <m:e>
                                        <m:r>
                                          <a:rPr lang="en-US" sz="1100" i="1">
                                            <a:solidFill>
                                              <a:srgbClr val="00B050"/>
                                            </a:solidFill>
                                            <a:effectLst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𝑥</m:t>
                                        </m:r>
                                      </m:e>
                                    </m:acc>
                                  </m:e>
                                </m:d>
                              </m:sup>
                            </m:sSup>
                            <m: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−1</m:t>
                            </m:r>
                          </m:num>
                          <m:den>
                            <m:d>
                              <m:dPr>
                                <m:ctrlP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𝐴</m:t>
                                    </m:r>
                                  </m:sub>
                                </m:sSub>
                                <m: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𝐼</m:t>
                                    </m:r>
                                  </m:sub>
                                </m:sSub>
                              </m:e>
                            </m:d>
                          </m:den>
                        </m:f>
                      </m:e>
                    </m:d>
                    <m:r>
                      <a:rPr lang="de-DE" sz="1100" b="0" i="1">
                        <a:solidFill>
                          <a:srgbClr val="00B05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−</m:t>
                    </m:r>
                    <m:sSub>
                      <m:sSubPr>
                        <m:ctrlP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𝑘</m:t>
                        </m:r>
                      </m:e>
                      <m:sub>
                        <m:r>
                          <a:rPr lang="en-US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𝐼</m:t>
                        </m:r>
                      </m:sub>
                    </m:sSub>
                    <m:r>
                      <a:rPr lang="de-DE" sz="1100" i="1">
                        <a:solidFill>
                          <a:srgbClr val="00B05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∙</m:t>
                    </m:r>
                    <m:d>
                      <m:dPr>
                        <m:ctrlP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cs typeface="Times New Roman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0" lang="de-DE" sz="11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rgbClr val="00B05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kumimoji="0" lang="de-DE" sz="11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rgbClr val="00B05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kumimoji="0" lang="en-US" sz="11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rgbClr val="00B05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𝑒</m:t>
                                </m:r>
                              </m:e>
                              <m:sup>
                                <m:r>
                                  <a:rPr kumimoji="0" lang="de-DE" sz="11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rgbClr val="00B05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−</m:t>
                                </m:r>
                                <m:d>
                                  <m:dPr>
                                    <m:ctrlPr>
                                      <a:rPr kumimoji="0" lang="de-DE" sz="11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rgbClr val="00B05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sSub>
                                      <m:sSubPr>
                                        <m:ctrlPr>
                                          <a:rPr kumimoji="0" lang="de-DE" sz="1100" b="0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srgbClr val="00B050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kumimoji="0" lang="de-DE" sz="1100" b="0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srgbClr val="00B050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𝑘</m:t>
                                        </m:r>
                                      </m:e>
                                      <m:sub>
                                        <m:r>
                                          <a:rPr kumimoji="0" lang="de-DE" sz="1100" b="0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srgbClr val="00B050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𝐴</m:t>
                                        </m:r>
                                      </m:sub>
                                    </m:sSub>
                                    <m:r>
                                      <a:rPr kumimoji="0" lang="de-DE" sz="11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rgbClr val="00B05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+</m:t>
                                    </m:r>
                                    <m:sSub>
                                      <m:sSubPr>
                                        <m:ctrlPr>
                                          <a:rPr kumimoji="0" lang="de-DE" sz="1100" b="0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srgbClr val="00B050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kumimoji="0" lang="de-DE" sz="1100" b="0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srgbClr val="00B050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𝑘</m:t>
                                        </m:r>
                                      </m:e>
                                      <m:sub>
                                        <m:r>
                                          <a:rPr kumimoji="0" lang="de-DE" sz="1100" b="0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srgbClr val="00B050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𝐼</m:t>
                                        </m:r>
                                      </m:sub>
                                    </m:sSub>
                                  </m:e>
                                </m:d>
                                <m:r>
                                  <a:rPr kumimoji="0" lang="de-DE" sz="11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rgbClr val="00B05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∙</m:t>
                                </m:r>
                                <m:acc>
                                  <m:accPr>
                                    <m:chr m:val="̅"/>
                                    <m:ctrlPr>
                                      <a:rPr kumimoji="0" lang="de-DE" sz="11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rgbClr val="00B05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accPr>
                                  <m:e>
                                    <m:r>
                                      <a:rPr kumimoji="0" lang="en-US" sz="11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rgbClr val="00B05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𝑥</m:t>
                                    </m:r>
                                  </m:e>
                                </m:acc>
                              </m:sup>
                            </m:sSup>
                            <m:r>
                              <a:rPr kumimoji="0" lang="de-DE" sz="11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rgbClr val="00B05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Calibri"/>
                                <a:cs typeface="Times New Roman"/>
                              </a:rPr>
                              <m:t>−1</m:t>
                            </m:r>
                          </m:num>
                          <m:den>
                            <m:d>
                              <m:dPr>
                                <m:ctrlPr>
                                  <a:rPr kumimoji="0" lang="de-DE" sz="11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rgbClr val="00B05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kumimoji="0" lang="de-DE" sz="11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rgbClr val="00B05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0" lang="de-DE" sz="11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rgbClr val="00B05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kumimoji="0" lang="de-DE" sz="11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rgbClr val="00B05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𝐴</m:t>
                                    </m:r>
                                  </m:sub>
                                </m:sSub>
                                <m:r>
                                  <a:rPr kumimoji="0" lang="de-DE" sz="11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rgbClr val="00B05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kumimoji="0" lang="de-DE" sz="11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rgbClr val="00B05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0" lang="de-DE" sz="11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rgbClr val="00B05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kumimoji="0" lang="de-DE" sz="11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rgbClr val="00B05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𝐼</m:t>
                                    </m:r>
                                  </m:sub>
                                </m:sSub>
                              </m:e>
                            </m:d>
                          </m:den>
                        </m:f>
                      </m:e>
                    </m:d>
                  </m:oMath>
                </m:oMathPara>
              </a14:m>
              <a:endParaRPr lang="de-DE" sz="1100">
                <a:solidFill>
                  <a:schemeClr val="accent1">
                    <a:lumMod val="75000"/>
                  </a:schemeClr>
                </a:solidFill>
              </a:endParaRPr>
            </a:p>
          </xdr:txBody>
        </xdr:sp>
      </mc:Choice>
      <mc:Fallback xmlns="">
        <xdr:sp macro="" textlink="">
          <xdr:nvSpPr>
            <xdr:cNvPr id="18" name="Textfeld 17"/>
            <xdr:cNvSpPr txBox="1"/>
          </xdr:nvSpPr>
          <xdr:spPr>
            <a:xfrm>
              <a:off x="10037617" y="12585988"/>
              <a:ext cx="4249882" cy="4880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𝑝 ̅_𝐿4 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</a:rPr>
                <a:t>(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𝑥 ̅ )=1</a:t>
              </a:r>
              <a:r>
                <a:rPr lang="de-DE" sz="1100" b="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+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𝑘_𝐴∙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</a:rPr>
                <a:t>((</a:t>
              </a:r>
              <a:r>
                <a:rPr lang="en-US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𝑒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^(−(𝑘_𝐴+𝑘_𝐼 )∙(1−</a:t>
              </a:r>
              <a:r>
                <a:rPr lang="en-US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𝑥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 ̅</a:t>
              </a:r>
              <a:r>
                <a:rPr lang="en-US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 ) 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)−1)/((𝑘_𝐴+𝑘_𝐼 ) ))</a:t>
              </a:r>
              <a:r>
                <a:rPr lang="de-DE" sz="1100" b="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−</a:t>
              </a:r>
              <a:r>
                <a:rPr lang="en-US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𝑘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_</a:t>
              </a:r>
              <a:r>
                <a:rPr lang="en-US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𝐼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∙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cs typeface="Times New Roman"/>
                </a:rPr>
                <a:t>(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(</a:t>
              </a:r>
              <a:r>
                <a:rPr kumimoji="0" lang="en-US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𝑒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^(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−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(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𝑘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_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𝐴+𝑘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_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𝐼 )∙</a:t>
              </a:r>
              <a:r>
                <a:rPr kumimoji="0" lang="en-US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𝑥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 ̅</a:t>
              </a:r>
              <a:r>
                <a:rPr kumimoji="0" lang="en-US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 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)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−1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)/((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𝑘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_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𝐴+𝑘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_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𝐼 ) 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))</a:t>
              </a:r>
              <a:endParaRPr lang="de-DE" sz="1100">
                <a:solidFill>
                  <a:schemeClr val="accent1">
                    <a:lumMod val="75000"/>
                  </a:schemeClr>
                </a:solidFill>
              </a:endParaRPr>
            </a:p>
          </xdr:txBody>
        </xdr:sp>
      </mc:Fallback>
    </mc:AlternateContent>
    <xdr:clientData/>
  </xdr:oneCellAnchor>
  <xdr:twoCellAnchor editAs="oneCell">
    <xdr:from>
      <xdr:col>17</xdr:col>
      <xdr:colOff>311726</xdr:colOff>
      <xdr:row>46</xdr:row>
      <xdr:rowOff>38207</xdr:rowOff>
    </xdr:from>
    <xdr:to>
      <xdr:col>19</xdr:col>
      <xdr:colOff>125955</xdr:colOff>
      <xdr:row>50</xdr:row>
      <xdr:rowOff>147202</xdr:rowOff>
    </xdr:to>
    <xdr:pic>
      <xdr:nvPicPr>
        <xdr:cNvPr id="19" name="Grafik 18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15" t="6855" r="13365" b="11652"/>
        <a:stretch/>
      </xdr:blipFill>
      <xdr:spPr>
        <a:xfrm>
          <a:off x="13056176" y="7629632"/>
          <a:ext cx="1185829" cy="737645"/>
        </a:xfrm>
        <a:prstGeom prst="rect">
          <a:avLst/>
        </a:prstGeom>
      </xdr:spPr>
    </xdr:pic>
    <xdr:clientData/>
  </xdr:twoCellAnchor>
  <xdr:twoCellAnchor editAs="oneCell">
    <xdr:from>
      <xdr:col>11</xdr:col>
      <xdr:colOff>415634</xdr:colOff>
      <xdr:row>46</xdr:row>
      <xdr:rowOff>51956</xdr:rowOff>
    </xdr:from>
    <xdr:to>
      <xdr:col>13</xdr:col>
      <xdr:colOff>333437</xdr:colOff>
      <xdr:row>51</xdr:row>
      <xdr:rowOff>8661</xdr:rowOff>
    </xdr:to>
    <xdr:pic>
      <xdr:nvPicPr>
        <xdr:cNvPr id="20" name="Grafik 19"/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94" t="7197" r="12735" b="16065"/>
        <a:stretch/>
      </xdr:blipFill>
      <xdr:spPr>
        <a:xfrm>
          <a:off x="9045284" y="7643381"/>
          <a:ext cx="1289403" cy="747280"/>
        </a:xfrm>
        <a:prstGeom prst="rect">
          <a:avLst/>
        </a:prstGeom>
      </xdr:spPr>
    </xdr:pic>
    <xdr:clientData/>
  </xdr:twoCellAnchor>
  <xdr:twoCellAnchor editAs="oneCell">
    <xdr:from>
      <xdr:col>11</xdr:col>
      <xdr:colOff>505288</xdr:colOff>
      <xdr:row>16</xdr:row>
      <xdr:rowOff>8659</xdr:rowOff>
    </xdr:from>
    <xdr:to>
      <xdr:col>13</xdr:col>
      <xdr:colOff>225137</xdr:colOff>
      <xdr:row>25</xdr:row>
      <xdr:rowOff>79795</xdr:rowOff>
    </xdr:to>
    <xdr:pic>
      <xdr:nvPicPr>
        <xdr:cNvPr id="21" name="Grafik 20"/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768" t="3648" r="11364" b="14535"/>
        <a:stretch/>
      </xdr:blipFill>
      <xdr:spPr>
        <a:xfrm>
          <a:off x="9134938" y="3056659"/>
          <a:ext cx="1091449" cy="747411"/>
        </a:xfrm>
        <a:prstGeom prst="rect">
          <a:avLst/>
        </a:prstGeom>
      </xdr:spPr>
    </xdr:pic>
    <xdr:clientData/>
  </xdr:twoCellAnchor>
  <xdr:twoCellAnchor editAs="oneCell">
    <xdr:from>
      <xdr:col>17</xdr:col>
      <xdr:colOff>415637</xdr:colOff>
      <xdr:row>16</xdr:row>
      <xdr:rowOff>34631</xdr:rowOff>
    </xdr:from>
    <xdr:to>
      <xdr:col>19</xdr:col>
      <xdr:colOff>86591</xdr:colOff>
      <xdr:row>25</xdr:row>
      <xdr:rowOff>77149</xdr:rowOff>
    </xdr:to>
    <xdr:pic>
      <xdr:nvPicPr>
        <xdr:cNvPr id="22" name="Grafik 21"/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37" t="8520" r="12796" b="13328"/>
        <a:stretch/>
      </xdr:blipFill>
      <xdr:spPr>
        <a:xfrm>
          <a:off x="13160087" y="3082631"/>
          <a:ext cx="1042554" cy="718793"/>
        </a:xfrm>
        <a:prstGeom prst="rect">
          <a:avLst/>
        </a:prstGeom>
      </xdr:spPr>
    </xdr:pic>
    <xdr:clientData/>
  </xdr:twoCellAnchor>
  <xdr:oneCellAnchor>
    <xdr:from>
      <xdr:col>15</xdr:col>
      <xdr:colOff>259772</xdr:colOff>
      <xdr:row>57</xdr:row>
      <xdr:rowOff>32038</xdr:rowOff>
    </xdr:from>
    <xdr:ext cx="3827318" cy="66159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feld 22"/>
            <xdr:cNvSpPr txBox="1"/>
          </xdr:nvSpPr>
          <xdr:spPr>
            <a:xfrm>
              <a:off x="11632622" y="9414163"/>
              <a:ext cx="3827318" cy="6615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b="0" i="1">
                            <a:effectLst/>
                            <a:latin typeface="Cambria Math"/>
                          </a:rPr>
                        </m:ctrlPr>
                      </m:sSubPr>
                      <m:e>
                        <m:r>
                          <a:rPr lang="de-DE" sz="1100" b="0" i="1">
                            <a:effectLst/>
                            <a:latin typeface="Cambria Math"/>
                          </a:rPr>
                          <m:t>𝑘</m:t>
                        </m:r>
                      </m:e>
                      <m:sub>
                        <m:r>
                          <a:rPr lang="de-DE" sz="1100" b="0" i="1">
                            <a:effectLst/>
                            <a:latin typeface="Cambria Math"/>
                          </a:rPr>
                          <m:t>𝐴</m:t>
                        </m:r>
                      </m:sub>
                    </m:sSub>
                    <m:r>
                      <a:rPr lang="de-DE" sz="1100" b="0" i="1">
                        <a:effectLst/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de-DE" sz="1100" i="1">
                            <a:effectLst/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i="1">
                                <a:effectLst/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𝐴</m:t>
                            </m:r>
                          </m:e>
                          <m:sub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𝜇</m:t>
                            </m:r>
                          </m:sub>
                        </m:sSub>
                        <m:r>
                          <a:rPr lang="de-DE" sz="11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∙</m:t>
                        </m:r>
                        <m:sSub>
                          <m:sSubPr>
                            <m:ctrlPr>
                              <a:rPr lang="de-DE" sz="1100" i="1">
                                <a:effectLst/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𝜈</m:t>
                            </m:r>
                          </m:e>
                          <m:sub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𝐴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i="1">
                                <a:effectLst/>
                                <a:latin typeface="Cambria Math"/>
                              </a:rPr>
                            </m:ctrlPr>
                          </m:sSubPr>
                          <m:e>
                            <m:sSub>
                              <m:sSubPr>
                                <m:ctrlPr>
                                  <a:rPr lang="de-DE" sz="1100" i="1">
                                    <a:effectLst/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𝐸</m:t>
                                </m:r>
                              </m:e>
                              <m:sub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∙</m:t>
                            </m:r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𝐴</m:t>
                            </m:r>
                          </m:e>
                          <m:sub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𝐴</m:t>
                            </m:r>
                          </m:sub>
                        </m:sSub>
                        <m:r>
                          <a:rPr lang="de-DE" sz="11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∙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de-DE" sz="1100" i="1">
                                <a:effectLst/>
                                <a:latin typeface="Cambria Math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de-DE" sz="1100" i="1">
                                    <a:effectLst/>
                                    <a:latin typeface="Cambria Math"/>
                                  </a:rPr>
                                </m:ctrlPr>
                              </m:fPr>
                              <m:num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1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de-DE" sz="1100" i="1">
                                        <a:effectLst/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𝐸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𝐴</m:t>
                                    </m:r>
                                  </m:sub>
                                </m:sSub>
                              </m:den>
                            </m:f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∙</m:t>
                            </m:r>
                            <m:d>
                              <m:dPr>
                                <m:ctrlPr>
                                  <a:rPr lang="de-DE" sz="1100" i="1">
                                    <a:effectLst/>
                                    <a:latin typeface="Cambria Math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100" i="1">
                                        <a:effectLst/>
                                        <a:latin typeface="Cambria Math"/>
                                        <a:ea typeface="Times New Roman"/>
                                      </a:rPr>
                                    </m:ctrlPr>
                                  </m:fPr>
                                  <m:num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Times New Roman"/>
                                        <a:cs typeface="Times New Roman"/>
                                      </a:rPr>
                                      <m:t>1+</m:t>
                                    </m:r>
                                    <m:sSubSup>
                                      <m:sSubSupPr>
                                        <m:ctrlP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</a:rPr>
                                        </m:ctrlPr>
                                      </m:sSubSupPr>
                                      <m:e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𝑄</m:t>
                                        </m:r>
                                      </m:e>
                                      <m:sub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𝐴</m:t>
                                        </m:r>
                                      </m:sub>
                                      <m:sup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2</m:t>
                                        </m:r>
                                      </m:sup>
                                    </m:sSubSup>
                                  </m:num>
                                  <m:den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Times New Roman"/>
                                        <a:cs typeface="Times New Roman"/>
                                      </a:rPr>
                                      <m:t>1−</m:t>
                                    </m:r>
                                    <m:sSubSup>
                                      <m:sSubSupPr>
                                        <m:ctrlP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</a:rPr>
                                        </m:ctrlPr>
                                      </m:sSubSupPr>
                                      <m:e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𝑄</m:t>
                                        </m:r>
                                      </m:e>
                                      <m:sub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𝐴</m:t>
                                        </m:r>
                                      </m:sub>
                                      <m:sup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2</m:t>
                                        </m:r>
                                      </m:sup>
                                    </m:sSubSup>
                                  </m:den>
                                </m:f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de-DE" sz="1100" i="1">
                                        <a:effectLst/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𝜈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𝐴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+</m:t>
                            </m:r>
                            <m:f>
                              <m:fPr>
                                <m:ctrlPr>
                                  <a:rPr lang="de-DE" sz="1100" i="1">
                                    <a:effectLst/>
                                    <a:latin typeface="Cambria Math"/>
                                  </a:rPr>
                                </m:ctrlPr>
                              </m:fPr>
                              <m:num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1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de-DE" sz="1100" i="1">
                                        <a:effectLst/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𝐸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𝐼</m:t>
                                    </m:r>
                                  </m:sub>
                                </m:sSub>
                              </m:den>
                            </m:f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∙</m:t>
                            </m:r>
                            <m:d>
                              <m:dPr>
                                <m:ctrlPr>
                                  <a:rPr lang="de-DE" sz="1100" i="1">
                                    <a:effectLst/>
                                    <a:latin typeface="Cambria Math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100" i="1">
                                        <a:effectLst/>
                                        <a:latin typeface="Cambria Math"/>
                                        <a:ea typeface="Times New Roman"/>
                                      </a:rPr>
                                    </m:ctrlPr>
                                  </m:fPr>
                                  <m:num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Times New Roman"/>
                                        <a:cs typeface="Times New Roman"/>
                                      </a:rPr>
                                      <m:t>1+</m:t>
                                    </m:r>
                                    <m:sSubSup>
                                      <m:sSubSupPr>
                                        <m:ctrlP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</a:rPr>
                                        </m:ctrlPr>
                                      </m:sSubSupPr>
                                      <m:e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𝑄</m:t>
                                        </m:r>
                                      </m:e>
                                      <m:sub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𝐼</m:t>
                                        </m:r>
                                      </m:sub>
                                      <m:sup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2</m:t>
                                        </m:r>
                                      </m:sup>
                                    </m:sSubSup>
                                  </m:num>
                                  <m:den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Times New Roman"/>
                                        <a:cs typeface="Times New Roman"/>
                                      </a:rPr>
                                      <m:t>1−</m:t>
                                    </m:r>
                                    <m:sSubSup>
                                      <m:sSubSupPr>
                                        <m:ctrlP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</a:rPr>
                                        </m:ctrlPr>
                                      </m:sSubSupPr>
                                      <m:e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𝑄</m:t>
                                        </m:r>
                                      </m:e>
                                      <m:sub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𝐼</m:t>
                                        </m:r>
                                      </m:sub>
                                      <m:sup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2</m:t>
                                        </m:r>
                                      </m:sup>
                                    </m:sSubSup>
                                  </m:den>
                                </m:f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de-DE" sz="1100" i="1">
                                        <a:effectLst/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𝜈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𝐼</m:t>
                                    </m:r>
                                  </m:sub>
                                </m:sSub>
                              </m:e>
                            </m:d>
                          </m:e>
                        </m:d>
                      </m:den>
                    </m:f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23" name="Textfeld 22"/>
            <xdr:cNvSpPr txBox="1"/>
          </xdr:nvSpPr>
          <xdr:spPr>
            <a:xfrm>
              <a:off x="11632622" y="9414163"/>
              <a:ext cx="3827318" cy="6615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 b="0" i="0">
                  <a:effectLst/>
                  <a:latin typeface="Cambria Math"/>
                </a:rPr>
                <a:t>𝑘_𝐴=</a:t>
              </a:r>
              <a:r>
                <a:rPr lang="de-DE" sz="1100" i="0">
                  <a:effectLst/>
                  <a:latin typeface="Cambria Math"/>
                </a:rPr>
                <a:t>(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𝐴_𝜇∙𝜈_𝐴)/(〖𝐸_𝐴∙𝐴〗_𝐴∙[1/𝐸_𝐴 ∙((</a:t>
              </a:r>
              <a:r>
                <a:rPr lang="de-DE" sz="1100" i="0">
                  <a:effectLst/>
                  <a:latin typeface="Cambria Math"/>
                  <a:ea typeface="Times New Roman"/>
                  <a:cs typeface="Times New Roman"/>
                </a:rPr>
                <a:t>1+𝑄_𝐴^2)/(1−𝑄_𝐴^2 )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+𝜈_𝐴 )+1/𝐸_𝐼 ∙((</a:t>
              </a:r>
              <a:r>
                <a:rPr lang="de-DE" sz="1100" i="0">
                  <a:effectLst/>
                  <a:latin typeface="Cambria Math"/>
                  <a:ea typeface="Times New Roman"/>
                  <a:cs typeface="Times New Roman"/>
                </a:rPr>
                <a:t>1+𝑄_𝐼^2)/(1−𝑄_𝐼^2 )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−𝜈_𝐼 )] 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15</xdr:col>
      <xdr:colOff>164523</xdr:colOff>
      <xdr:row>61</xdr:row>
      <xdr:rowOff>161924</xdr:rowOff>
    </xdr:from>
    <xdr:ext cx="3922568" cy="66159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feld 23"/>
            <xdr:cNvSpPr txBox="1"/>
          </xdr:nvSpPr>
          <xdr:spPr>
            <a:xfrm>
              <a:off x="11537373" y="10229849"/>
              <a:ext cx="3922568" cy="6615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b="0" i="1">
                            <a:effectLst/>
                            <a:latin typeface="Cambria Math"/>
                          </a:rPr>
                        </m:ctrlPr>
                      </m:sSubPr>
                      <m:e>
                        <m:r>
                          <a:rPr lang="de-DE" sz="1100" b="0" i="1">
                            <a:effectLst/>
                            <a:latin typeface="Cambria Math"/>
                          </a:rPr>
                          <m:t>𝑘</m:t>
                        </m:r>
                      </m:e>
                      <m:sub>
                        <m:r>
                          <a:rPr lang="de-DE" sz="1100" b="0" i="1">
                            <a:effectLst/>
                            <a:latin typeface="Cambria Math"/>
                          </a:rPr>
                          <m:t>𝐼</m:t>
                        </m:r>
                      </m:sub>
                    </m:sSub>
                    <m:r>
                      <a:rPr lang="de-DE" sz="1100" b="0" i="1">
                        <a:effectLst/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de-DE" sz="1100" i="1">
                            <a:effectLst/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i="1">
                                <a:effectLst/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𝐴</m:t>
                            </m:r>
                          </m:e>
                          <m:sub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𝜇</m:t>
                            </m:r>
                          </m:sub>
                        </m:sSub>
                        <m:r>
                          <a:rPr lang="de-DE" sz="11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∙</m:t>
                        </m:r>
                        <m:sSub>
                          <m:sSubPr>
                            <m:ctrlPr>
                              <a:rPr lang="de-DE" sz="1100" i="1">
                                <a:effectLst/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𝜈</m:t>
                            </m:r>
                          </m:e>
                          <m:sub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𝐼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i="1">
                                <a:effectLst/>
                                <a:latin typeface="Cambria Math"/>
                              </a:rPr>
                            </m:ctrlPr>
                          </m:sSubPr>
                          <m:e>
                            <m:sSub>
                              <m:sSubPr>
                                <m:ctrlPr>
                                  <a:rPr lang="de-DE" sz="1100" i="1">
                                    <a:effectLst/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𝐸</m:t>
                                </m:r>
                              </m:e>
                              <m:sub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𝐼</m:t>
                                </m:r>
                              </m:sub>
                            </m:sSub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∙</m:t>
                            </m:r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𝐴</m:t>
                            </m:r>
                          </m:e>
                          <m:sub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𝐼</m:t>
                            </m:r>
                          </m:sub>
                        </m:sSub>
                        <m:r>
                          <a:rPr lang="de-DE" sz="11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∙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de-DE" sz="1100" i="1">
                                <a:effectLst/>
                                <a:latin typeface="Cambria Math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de-DE" sz="1100" i="1">
                                    <a:effectLst/>
                                    <a:latin typeface="Cambria Math"/>
                                  </a:rPr>
                                </m:ctrlPr>
                              </m:fPr>
                              <m:num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1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de-DE" sz="1100" i="1">
                                        <a:effectLst/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𝐸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𝐴</m:t>
                                    </m:r>
                                  </m:sub>
                                </m:sSub>
                              </m:den>
                            </m:f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∙</m:t>
                            </m:r>
                            <m:d>
                              <m:dPr>
                                <m:ctrlPr>
                                  <a:rPr lang="de-DE" sz="1100" i="1">
                                    <a:effectLst/>
                                    <a:latin typeface="Cambria Math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100" i="1">
                                        <a:effectLst/>
                                        <a:latin typeface="Cambria Math"/>
                                        <a:ea typeface="Times New Roman"/>
                                      </a:rPr>
                                    </m:ctrlPr>
                                  </m:fPr>
                                  <m:num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Times New Roman"/>
                                        <a:cs typeface="Times New Roman"/>
                                      </a:rPr>
                                      <m:t>1+</m:t>
                                    </m:r>
                                    <m:sSubSup>
                                      <m:sSubSupPr>
                                        <m:ctrlP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</a:rPr>
                                        </m:ctrlPr>
                                      </m:sSubSupPr>
                                      <m:e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𝑄</m:t>
                                        </m:r>
                                      </m:e>
                                      <m:sub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𝐴</m:t>
                                        </m:r>
                                      </m:sub>
                                      <m:sup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2</m:t>
                                        </m:r>
                                      </m:sup>
                                    </m:sSubSup>
                                  </m:num>
                                  <m:den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Times New Roman"/>
                                        <a:cs typeface="Times New Roman"/>
                                      </a:rPr>
                                      <m:t>1−</m:t>
                                    </m:r>
                                    <m:sSubSup>
                                      <m:sSubSupPr>
                                        <m:ctrlP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</a:rPr>
                                        </m:ctrlPr>
                                      </m:sSubSupPr>
                                      <m:e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𝑄</m:t>
                                        </m:r>
                                      </m:e>
                                      <m:sub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𝐴</m:t>
                                        </m:r>
                                      </m:sub>
                                      <m:sup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2</m:t>
                                        </m:r>
                                      </m:sup>
                                    </m:sSubSup>
                                  </m:den>
                                </m:f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de-DE" sz="1100" i="1">
                                        <a:effectLst/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𝜈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𝐴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+</m:t>
                            </m:r>
                            <m:f>
                              <m:fPr>
                                <m:ctrlPr>
                                  <a:rPr lang="de-DE" sz="1100" i="1">
                                    <a:effectLst/>
                                    <a:latin typeface="Cambria Math"/>
                                  </a:rPr>
                                </m:ctrlPr>
                              </m:fPr>
                              <m:num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1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de-DE" sz="1100" i="1">
                                        <a:effectLst/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𝐸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𝐼</m:t>
                                    </m:r>
                                  </m:sub>
                                </m:sSub>
                              </m:den>
                            </m:f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∙</m:t>
                            </m:r>
                            <m:d>
                              <m:dPr>
                                <m:ctrlPr>
                                  <a:rPr lang="de-DE" sz="1100" i="1">
                                    <a:effectLst/>
                                    <a:latin typeface="Cambria Math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100" i="1">
                                        <a:effectLst/>
                                        <a:latin typeface="Cambria Math"/>
                                        <a:ea typeface="Times New Roman"/>
                                      </a:rPr>
                                    </m:ctrlPr>
                                  </m:fPr>
                                  <m:num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Times New Roman"/>
                                        <a:cs typeface="Times New Roman"/>
                                      </a:rPr>
                                      <m:t>1+</m:t>
                                    </m:r>
                                    <m:sSubSup>
                                      <m:sSubSupPr>
                                        <m:ctrlP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</a:rPr>
                                        </m:ctrlPr>
                                      </m:sSubSupPr>
                                      <m:e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𝑄</m:t>
                                        </m:r>
                                      </m:e>
                                      <m:sub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𝐼</m:t>
                                        </m:r>
                                      </m:sub>
                                      <m:sup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2</m:t>
                                        </m:r>
                                      </m:sup>
                                    </m:sSubSup>
                                  </m:num>
                                  <m:den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Times New Roman"/>
                                        <a:cs typeface="Times New Roman"/>
                                      </a:rPr>
                                      <m:t>1−</m:t>
                                    </m:r>
                                    <m:sSubSup>
                                      <m:sSubSupPr>
                                        <m:ctrlP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</a:rPr>
                                        </m:ctrlPr>
                                      </m:sSubSupPr>
                                      <m:e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𝑄</m:t>
                                        </m:r>
                                      </m:e>
                                      <m:sub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𝐼</m:t>
                                        </m:r>
                                      </m:sub>
                                      <m:sup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2</m:t>
                                        </m:r>
                                      </m:sup>
                                    </m:sSubSup>
                                  </m:den>
                                </m:f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de-DE" sz="1100" i="1">
                                        <a:effectLst/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𝜈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𝐼</m:t>
                                    </m:r>
                                  </m:sub>
                                </m:sSub>
                              </m:e>
                            </m:d>
                          </m:e>
                        </m:d>
                      </m:den>
                    </m:f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24" name="Textfeld 23"/>
            <xdr:cNvSpPr txBox="1"/>
          </xdr:nvSpPr>
          <xdr:spPr>
            <a:xfrm>
              <a:off x="11537373" y="10229849"/>
              <a:ext cx="3922568" cy="6615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 b="0" i="0">
                  <a:effectLst/>
                  <a:latin typeface="Cambria Math"/>
                </a:rPr>
                <a:t>𝑘_𝐼=</a:t>
              </a:r>
              <a:r>
                <a:rPr lang="de-DE" sz="1100" i="0">
                  <a:effectLst/>
                  <a:latin typeface="Cambria Math"/>
                </a:rPr>
                <a:t>(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𝐴_𝜇∙𝜈_𝐼)/(〖𝐸_𝐼∙𝐴〗_𝐼∙[1/𝐸_𝐴 ∙((</a:t>
              </a:r>
              <a:r>
                <a:rPr lang="de-DE" sz="1100" i="0">
                  <a:effectLst/>
                  <a:latin typeface="Cambria Math"/>
                  <a:ea typeface="Times New Roman"/>
                  <a:cs typeface="Times New Roman"/>
                </a:rPr>
                <a:t>1+𝑄_𝐴^2)/(1−𝑄_𝐴^2 )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+𝜈_𝐴 )+1/𝐸_𝐼 ∙((</a:t>
              </a:r>
              <a:r>
                <a:rPr lang="de-DE" sz="1100" i="0">
                  <a:effectLst/>
                  <a:latin typeface="Cambria Math"/>
                  <a:ea typeface="Times New Roman"/>
                  <a:cs typeface="Times New Roman"/>
                </a:rPr>
                <a:t>1+𝑄_𝐼^2)/(1−𝑄_𝐼^2 )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−𝜈_𝐼 )] )</a:t>
              </a:r>
              <a:endParaRPr lang="de-DE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388327</xdr:colOff>
      <xdr:row>44</xdr:row>
      <xdr:rowOff>15984</xdr:rowOff>
    </xdr:from>
    <xdr:to>
      <xdr:col>2</xdr:col>
      <xdr:colOff>2095500</xdr:colOff>
      <xdr:row>51</xdr:row>
      <xdr:rowOff>32009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768" t="3648" r="11364" b="14535"/>
        <a:stretch/>
      </xdr:blipFill>
      <xdr:spPr>
        <a:xfrm>
          <a:off x="693127" y="6959709"/>
          <a:ext cx="1707173" cy="1168550"/>
        </a:xfrm>
        <a:prstGeom prst="rect">
          <a:avLst/>
        </a:prstGeom>
      </xdr:spPr>
    </xdr:pic>
    <xdr:clientData/>
  </xdr:twoCellAnchor>
  <xdr:twoCellAnchor editAs="oneCell">
    <xdr:from>
      <xdr:col>2</xdr:col>
      <xdr:colOff>414969</xdr:colOff>
      <xdr:row>51</xdr:row>
      <xdr:rowOff>114567</xdr:rowOff>
    </xdr:from>
    <xdr:to>
      <xdr:col>2</xdr:col>
      <xdr:colOff>2111486</xdr:colOff>
      <xdr:row>58</xdr:row>
      <xdr:rowOff>105905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37" t="8520" r="12796" b="13328"/>
        <a:stretch/>
      </xdr:blipFill>
      <xdr:spPr>
        <a:xfrm>
          <a:off x="719769" y="8210817"/>
          <a:ext cx="1696517" cy="1171572"/>
        </a:xfrm>
        <a:prstGeom prst="rect">
          <a:avLst/>
        </a:prstGeom>
      </xdr:spPr>
    </xdr:pic>
    <xdr:clientData/>
  </xdr:twoCellAnchor>
  <xdr:twoCellAnchor editAs="oneCell">
    <xdr:from>
      <xdr:col>2</xdr:col>
      <xdr:colOff>131884</xdr:colOff>
      <xdr:row>59</xdr:row>
      <xdr:rowOff>153866</xdr:rowOff>
    </xdr:from>
    <xdr:to>
      <xdr:col>2</xdr:col>
      <xdr:colOff>2163084</xdr:colOff>
      <xdr:row>67</xdr:row>
      <xdr:rowOff>58616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94" t="7197" r="12735" b="16065"/>
        <a:stretch/>
      </xdr:blipFill>
      <xdr:spPr>
        <a:xfrm>
          <a:off x="436684" y="9621716"/>
          <a:ext cx="2031200" cy="1181100"/>
        </a:xfrm>
        <a:prstGeom prst="rect">
          <a:avLst/>
        </a:prstGeom>
      </xdr:spPr>
    </xdr:pic>
    <xdr:clientData/>
  </xdr:twoCellAnchor>
  <xdr:twoCellAnchor editAs="oneCell">
    <xdr:from>
      <xdr:col>2</xdr:col>
      <xdr:colOff>102579</xdr:colOff>
      <xdr:row>68</xdr:row>
      <xdr:rowOff>51288</xdr:rowOff>
    </xdr:from>
    <xdr:to>
      <xdr:col>2</xdr:col>
      <xdr:colOff>2150853</xdr:colOff>
      <xdr:row>75</xdr:row>
      <xdr:rowOff>137012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15" t="6855" r="13365" b="11652"/>
        <a:stretch/>
      </xdr:blipFill>
      <xdr:spPr>
        <a:xfrm>
          <a:off x="407379" y="10957413"/>
          <a:ext cx="2048274" cy="1285874"/>
        </a:xfrm>
        <a:prstGeom prst="rect">
          <a:avLst/>
        </a:prstGeom>
      </xdr:spPr>
    </xdr:pic>
    <xdr:clientData/>
  </xdr:twoCellAnchor>
  <xdr:oneCellAnchor>
    <xdr:from>
      <xdr:col>13</xdr:col>
      <xdr:colOff>322387</xdr:colOff>
      <xdr:row>26</xdr:row>
      <xdr:rowOff>44694</xdr:rowOff>
    </xdr:from>
    <xdr:ext cx="3656132" cy="549509"/>
    <xdr:sp macro="" textlink="">
      <xdr:nvSpPr>
        <xdr:cNvPr id="6" name="Textfeld 5"/>
        <xdr:cNvSpPr txBox="1"/>
      </xdr:nvSpPr>
      <xdr:spPr>
        <a:xfrm>
          <a:off x="10323637" y="3892794"/>
          <a:ext cx="3656132" cy="5495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9</xdr:col>
      <xdr:colOff>164521</xdr:colOff>
      <xdr:row>1</xdr:row>
      <xdr:rowOff>17317</xdr:rowOff>
    </xdr:from>
    <xdr:to>
      <xdr:col>15</xdr:col>
      <xdr:colOff>138546</xdr:colOff>
      <xdr:row>27</xdr:row>
      <xdr:rowOff>25976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242454</xdr:colOff>
      <xdr:row>1</xdr:row>
      <xdr:rowOff>25977</xdr:rowOff>
    </xdr:from>
    <xdr:to>
      <xdr:col>21</xdr:col>
      <xdr:colOff>181839</xdr:colOff>
      <xdr:row>27</xdr:row>
      <xdr:rowOff>17318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150532</xdr:colOff>
      <xdr:row>30</xdr:row>
      <xdr:rowOff>60615</xdr:rowOff>
    </xdr:from>
    <xdr:to>
      <xdr:col>15</xdr:col>
      <xdr:colOff>147204</xdr:colOff>
      <xdr:row>53</xdr:row>
      <xdr:rowOff>103910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277091</xdr:colOff>
      <xdr:row>30</xdr:row>
      <xdr:rowOff>77932</xdr:rowOff>
    </xdr:from>
    <xdr:to>
      <xdr:col>21</xdr:col>
      <xdr:colOff>259772</xdr:colOff>
      <xdr:row>53</xdr:row>
      <xdr:rowOff>86591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9</xdr:col>
      <xdr:colOff>493568</xdr:colOff>
      <xdr:row>56</xdr:row>
      <xdr:rowOff>66674</xdr:rowOff>
    </xdr:from>
    <xdr:ext cx="2147455" cy="84215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feld 10"/>
            <xdr:cNvSpPr txBox="1"/>
          </xdr:nvSpPr>
          <xdr:spPr>
            <a:xfrm>
              <a:off x="7810500" y="9063469"/>
              <a:ext cx="2147455" cy="8421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>
                <a:spcAft>
                  <a:spcPts val="0"/>
                </a:spcAft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𝐹</m:t>
                            </m:r>
                          </m:e>
                        </m:acc>
                      </m:e>
                      <m:sub>
                        <m: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𝐿</m:t>
                        </m:r>
                        <m: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1</m:t>
                        </m:r>
                        <m: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𝐴</m:t>
                        </m:r>
                      </m:sub>
                    </m:sSub>
                    <m:d>
                      <m:dPr>
                        <m:ctrlP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d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𝑥</m:t>
                            </m:r>
                          </m:e>
                        </m:acc>
                      </m:e>
                    </m:d>
                    <m:r>
                      <a:rPr lang="en-US" sz="1100">
                        <a:solidFill>
                          <a:srgbClr val="00000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=+</m:t>
                    </m:r>
                    <m:f>
                      <m:fPr>
                        <m:ctrlP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sSupPr>
                          <m:e>
                            <m: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𝑒</m:t>
                            </m:r>
                          </m:e>
                          <m:sup>
                            <m:r>
                              <a:rPr lang="en-US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−</m:t>
                            </m:r>
                            <m:r>
                              <a:rPr lang="en-US" sz="1100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en-US" sz="1100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𝐼</m:t>
                                </m:r>
                              </m:sub>
                            </m:sSub>
                            <m:r>
                              <a:rPr lang="en-US" sz="1100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)∙</m:t>
                            </m:r>
                            <m:acc>
                              <m:accPr>
                                <m:chr m:val="̅"/>
                                <m:ctrlP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accPr>
                              <m:e>
                                <m: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𝑥</m:t>
                                </m:r>
                              </m:e>
                            </m:acc>
                          </m:sup>
                        </m:sSup>
                        <m:r>
                          <a:rPr lang="en-US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−</m:t>
                        </m:r>
                        <m:r>
                          <a:rPr lang="en-US" sz="1100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1</m:t>
                        </m:r>
                      </m:num>
                      <m:den>
                        <m:d>
                          <m:dPr>
                            <m:ctrlP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en-US" sz="1100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𝐼</m:t>
                                </m:r>
                              </m:sub>
                            </m:sSub>
                          </m:e>
                        </m:d>
                      </m:den>
                    </m:f>
                    <m:r>
                      <m:rPr>
                        <m:nor/>
                      </m:rPr>
                      <a:rPr lang="en-US" sz="1100">
                        <a:solidFill>
                          <a:srgbClr val="000000"/>
                        </a:solidFill>
                        <a:effectLst/>
                        <a:latin typeface="+mn-lt"/>
                        <a:ea typeface="Times New Roman"/>
                        <a:cs typeface="Times New Roman"/>
                      </a:rPr>
                      <m:t> </m:t>
                    </m:r>
                  </m:oMath>
                </m:oMathPara>
              </a14:m>
              <a:endParaRPr lang="de-DE" sz="1400">
                <a:effectLst/>
                <a:latin typeface="+mn-lt"/>
                <a:ea typeface="Calibri"/>
                <a:cs typeface="Times New Roman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𝐹</m:t>
                            </m:r>
                          </m:e>
                        </m:acc>
                      </m:e>
                      <m:sub>
                        <m: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𝐿</m:t>
                        </m:r>
                        <m: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1</m:t>
                        </m:r>
                        <m: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𝐼</m:t>
                        </m:r>
                      </m:sub>
                    </m:sSub>
                    <m:d>
                      <m:dPr>
                        <m:ctrlP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</a:rPr>
                        </m:ctrlPr>
                      </m:d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𝑥</m:t>
                            </m:r>
                          </m:e>
                        </m:acc>
                      </m:e>
                    </m:d>
                    <m:r>
                      <a:rPr lang="en-US" sz="1100">
                        <a:solidFill>
                          <a:srgbClr val="00000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=</m:t>
                    </m:r>
                    <m:r>
                      <a:rPr lang="en-US" sz="1100" i="1">
                        <a:solidFill>
                          <a:srgbClr val="00000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−</m:t>
                    </m:r>
                    <m:f>
                      <m:fPr>
                        <m:ctrlP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𝑒</m:t>
                            </m:r>
                          </m:e>
                          <m:sup>
                            <m:r>
                              <a:rPr lang="en-US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−</m:t>
                            </m:r>
                            <m:r>
                              <a:rPr lang="en-US" sz="1100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en-US" sz="1100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𝐼</m:t>
                                </m:r>
                              </m:sub>
                            </m:sSub>
                            <m:r>
                              <a:rPr lang="en-US" sz="1100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)∙</m:t>
                            </m:r>
                            <m:acc>
                              <m:accPr>
                                <m:chr m:val="̅"/>
                                <m:ctrlP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</a:rPr>
                                </m:ctrlPr>
                              </m:accPr>
                              <m:e>
                                <m: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𝑥</m:t>
                                </m:r>
                              </m:e>
                            </m:acc>
                          </m:sup>
                        </m:sSup>
                        <m:r>
                          <a:rPr lang="en-US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−</m:t>
                        </m:r>
                        <m:r>
                          <a:rPr lang="en-US" sz="1100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1</m:t>
                        </m:r>
                      </m:num>
                      <m:den>
                        <m:d>
                          <m:dPr>
                            <m:ctrlP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en-US" sz="1100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0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𝐼</m:t>
                                </m:r>
                              </m:sub>
                            </m:sSub>
                          </m:e>
                        </m:d>
                        <m:r>
                          <a:rPr lang="de-DE" sz="1100" b="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  </m:t>
                        </m:r>
                      </m:den>
                    </m:f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1" name="Textfeld 10"/>
            <xdr:cNvSpPr txBox="1"/>
          </xdr:nvSpPr>
          <xdr:spPr>
            <a:xfrm>
              <a:off x="7810500" y="9063469"/>
              <a:ext cx="2147455" cy="8421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>
                <a:spcAft>
                  <a:spcPts val="0"/>
                </a:spcAft>
              </a:pP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𝐹 ̅_𝐿1𝐴 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cs typeface="Times New Roman"/>
                </a:rPr>
                <a:t>(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𝑥 ̅ )</a:t>
              </a:r>
              <a:r>
                <a:rPr lang="en-US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=+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cs typeface="Times New Roman"/>
                </a:rPr>
                <a:t>(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𝑒^(</a:t>
              </a:r>
              <a:r>
                <a:rPr lang="en-US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−(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𝑘_𝐴</a:t>
              </a:r>
              <a:r>
                <a:rPr lang="en-US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+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𝑘_𝐼</a:t>
              </a:r>
              <a:r>
                <a:rPr lang="en-US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)∙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𝑥 ̅ )</a:t>
              </a:r>
              <a:r>
                <a:rPr lang="en-US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−1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)/((𝑘_𝐴</a:t>
              </a:r>
              <a:r>
                <a:rPr lang="en-US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+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𝑘_𝐼 ) )</a:t>
              </a:r>
              <a:r>
                <a:rPr lang="en-US" sz="1100" i="0">
                  <a:solidFill>
                    <a:srgbClr val="000000"/>
                  </a:solidFill>
                  <a:effectLst/>
                  <a:latin typeface="+mn-lt"/>
                  <a:ea typeface="Calibri"/>
                  <a:cs typeface="Times New Roman"/>
                </a:rPr>
                <a:t> </a:t>
              </a:r>
              <a:r>
                <a:rPr lang="en-US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"</a:t>
              </a:r>
              <a:r>
                <a:rPr lang="en-US" sz="1100" i="0">
                  <a:solidFill>
                    <a:srgbClr val="000000"/>
                  </a:solidFill>
                  <a:effectLst/>
                  <a:latin typeface="Cambria Math"/>
                  <a:ea typeface="Times New Roman"/>
                  <a:cs typeface="Times New Roman"/>
                </a:rPr>
                <a:t> 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+mn-lt"/>
                  <a:ea typeface="Times New Roman"/>
                  <a:cs typeface="Times New Roman"/>
                </a:rPr>
                <a:t>"</a:t>
              </a:r>
              <a:endParaRPr lang="de-DE" sz="1400">
                <a:effectLst/>
                <a:latin typeface="+mn-lt"/>
                <a:ea typeface="Calibri"/>
                <a:cs typeface="Times New Roman"/>
              </a:endParaRPr>
            </a:p>
            <a:p>
              <a:pPr/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𝐹 ̅_𝐿1𝐼 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</a:rPr>
                <a:t>(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𝑥 ̅ )</a:t>
              </a:r>
              <a:r>
                <a:rPr lang="en-US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=−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</a:rPr>
                <a:t>(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𝑒^(</a:t>
              </a:r>
              <a:r>
                <a:rPr lang="en-US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−(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𝑘_𝐴</a:t>
              </a:r>
              <a:r>
                <a:rPr lang="en-US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+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𝑘_𝐼</a:t>
              </a:r>
              <a:r>
                <a:rPr lang="en-US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)∙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𝑥 ̅ )</a:t>
              </a:r>
              <a:r>
                <a:rPr lang="en-US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−1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)/((𝑘_𝐴</a:t>
              </a:r>
              <a:r>
                <a:rPr lang="en-US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+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𝑘_𝐼 )</a:t>
              </a:r>
              <a:r>
                <a:rPr lang="de-DE" sz="1100" b="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   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13</xdr:col>
      <xdr:colOff>27709</xdr:colOff>
      <xdr:row>58</xdr:row>
      <xdr:rowOff>83992</xdr:rowOff>
    </xdr:from>
    <xdr:ext cx="1478974" cy="2752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feld 11"/>
            <xdr:cNvSpPr txBox="1"/>
          </xdr:nvSpPr>
          <xdr:spPr>
            <a:xfrm>
              <a:off x="10020300" y="9435810"/>
              <a:ext cx="1478974" cy="2752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𝑝</m:t>
                            </m:r>
                          </m:e>
                        </m:acc>
                      </m:e>
                      <m:sub>
                        <m: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𝐿</m:t>
                        </m:r>
                        <m: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</a:rPr>
                        </m:ctrlPr>
                      </m:d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𝑥</m:t>
                            </m:r>
                          </m:e>
                        </m:acc>
                      </m:e>
                    </m:d>
                    <m:r>
                      <a:rPr lang="en-US" sz="1100">
                        <a:solidFill>
                          <a:srgbClr val="00000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=</m:t>
                    </m:r>
                    <m:sSup>
                      <m:sSupPr>
                        <m:ctrlP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</a:rPr>
                        </m:ctrlPr>
                      </m:sSupPr>
                      <m:e>
                        <m: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𝑒</m:t>
                        </m:r>
                      </m:e>
                      <m:sup>
                        <m:r>
                          <a:rPr lang="de-DE" sz="1100" i="1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−</m:t>
                        </m:r>
                        <m:r>
                          <a:rPr lang="de-DE" sz="1100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(</m:t>
                        </m:r>
                        <m:sSub>
                          <m:sSubPr>
                            <m:ctrlP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𝑘</m:t>
                            </m:r>
                          </m:e>
                          <m:sub>
                            <m: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𝐴</m:t>
                            </m:r>
                          </m:sub>
                        </m:sSub>
                        <m:r>
                          <a:rPr lang="de-DE" sz="1100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+</m:t>
                        </m:r>
                        <m:sSub>
                          <m:sSubPr>
                            <m:ctrlP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𝑘</m:t>
                            </m:r>
                          </m:e>
                          <m:sub>
                            <m: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𝐼</m:t>
                            </m:r>
                          </m:sub>
                        </m:sSub>
                        <m:r>
                          <a:rPr lang="de-DE" sz="1100">
                            <a:solidFill>
                              <a:srgbClr val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)∙</m:t>
                        </m:r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𝑥</m:t>
                            </m:r>
                          </m:e>
                        </m:acc>
                      </m:sup>
                    </m:sSup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2" name="Textfeld 11"/>
            <xdr:cNvSpPr txBox="1"/>
          </xdr:nvSpPr>
          <xdr:spPr>
            <a:xfrm>
              <a:off x="10020300" y="9435810"/>
              <a:ext cx="1478974" cy="2752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𝑝 ̅_𝐿1 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</a:rPr>
                <a:t>(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𝑥 ̅ )</a:t>
              </a:r>
              <a:r>
                <a:rPr lang="en-US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=</a:t>
              </a:r>
              <a:r>
                <a:rPr lang="de-DE" sz="1100" i="0">
                  <a:solidFill>
                    <a:srgbClr val="000000"/>
                  </a:solidFill>
                  <a:effectLst/>
                  <a:latin typeface="Cambria Math"/>
                  <a:ea typeface="Calibri"/>
                  <a:cs typeface="Times New Roman"/>
                </a:rPr>
                <a:t>𝑒^(−(𝑘_𝐴+𝑘_𝐼)∙𝑥 ̅ 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10</xdr:col>
      <xdr:colOff>10393</xdr:colOff>
      <xdr:row>62</xdr:row>
      <xdr:rowOff>23379</xdr:rowOff>
    </xdr:from>
    <xdr:ext cx="1903268" cy="84215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feld 12"/>
            <xdr:cNvSpPr txBox="1"/>
          </xdr:nvSpPr>
          <xdr:spPr>
            <a:xfrm>
              <a:off x="7933461" y="10050606"/>
              <a:ext cx="1903268" cy="8421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>
                <a:spcAft>
                  <a:spcPts val="0"/>
                </a:spcAft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𝐹</m:t>
                            </m:r>
                          </m:e>
                        </m:acc>
                      </m:e>
                      <m:sub>
                        <m:r>
                          <a:rPr lang="de-DE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𝐿</m:t>
                        </m:r>
                        <m:r>
                          <a:rPr lang="de-DE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2</m:t>
                        </m:r>
                        <m:r>
                          <a:rPr lang="de-DE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𝐴</m:t>
                        </m:r>
                      </m:sub>
                    </m:sSub>
                    <m:d>
                      <m:dPr>
                        <m:ctrlPr>
                          <a:rPr lang="de-DE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d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𝑥</m:t>
                            </m:r>
                          </m:e>
                        </m:acc>
                      </m:e>
                    </m:d>
                    <m:r>
                      <a:rPr lang="en-US" sz="1100">
                        <a:solidFill>
                          <a:srgbClr val="C0000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=+</m:t>
                    </m:r>
                    <m:f>
                      <m:fPr>
                        <m:ctrlPr>
                          <a:rPr lang="de-DE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sSupPr>
                          <m:e>
                            <m: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𝑒</m:t>
                            </m:r>
                          </m:e>
                          <m:sup>
                            <m:r>
                              <a:rPr lang="en-US" sz="1100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en-US" sz="1100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𝐼</m:t>
                                </m:r>
                              </m:sub>
                            </m:sSub>
                            <m:r>
                              <a:rPr lang="en-US" sz="1100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)∙</m:t>
                            </m:r>
                            <m:acc>
                              <m:accPr>
                                <m:chr m:val="̅"/>
                                <m:ctrlP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accPr>
                              <m:e>
                                <m: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𝑥</m:t>
                                </m:r>
                              </m:e>
                            </m:acc>
                          </m:sup>
                        </m:sSup>
                        <m:r>
                          <a:rPr lang="en-US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−</m:t>
                        </m:r>
                        <m:r>
                          <a:rPr lang="de-DE" sz="1100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1</m:t>
                        </m:r>
                      </m:num>
                      <m:den>
                        <m:d>
                          <m:dPr>
                            <m:ctrlP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en-US" sz="1100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𝐼</m:t>
                                </m:r>
                              </m:sub>
                            </m:sSub>
                          </m:e>
                        </m:d>
                      </m:den>
                    </m:f>
                    <m:r>
                      <m:rPr>
                        <m:nor/>
                      </m:rPr>
                      <a:rPr lang="en-US" sz="1100">
                        <a:solidFill>
                          <a:srgbClr val="C00000"/>
                        </a:solidFill>
                        <a:effectLst/>
                        <a:latin typeface="+mn-lt"/>
                        <a:ea typeface="Times New Roman"/>
                        <a:cs typeface="Times New Roman"/>
                      </a:rPr>
                      <m:t> </m:t>
                    </m:r>
                  </m:oMath>
                </m:oMathPara>
              </a14:m>
              <a:endParaRPr lang="de-DE" sz="1400">
                <a:solidFill>
                  <a:srgbClr val="C00000"/>
                </a:solidFill>
                <a:effectLst/>
                <a:latin typeface="+mn-lt"/>
                <a:ea typeface="Calibri"/>
                <a:cs typeface="Times New Roman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𝐹</m:t>
                            </m:r>
                          </m:e>
                        </m:acc>
                      </m:e>
                      <m:sub>
                        <m:r>
                          <a:rPr lang="de-DE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𝐿</m:t>
                        </m:r>
                        <m:r>
                          <a:rPr lang="de-DE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2</m:t>
                        </m:r>
                        <m:r>
                          <a:rPr lang="de-DE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𝐼</m:t>
                        </m:r>
                      </m:sub>
                    </m:sSub>
                    <m:d>
                      <m:dPr>
                        <m:ctrlPr>
                          <a:rPr lang="de-DE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</a:rPr>
                        </m:ctrlPr>
                      </m:d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𝑥</m:t>
                            </m:r>
                          </m:e>
                        </m:acc>
                      </m:e>
                    </m:d>
                    <m:r>
                      <a:rPr lang="en-US" sz="1100">
                        <a:solidFill>
                          <a:srgbClr val="C0000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=</m:t>
                    </m:r>
                    <m:r>
                      <a:rPr lang="de-DE" sz="1100" b="0" i="1">
                        <a:solidFill>
                          <a:srgbClr val="C0000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−</m:t>
                    </m:r>
                    <m:f>
                      <m:fPr>
                        <m:ctrlPr>
                          <a:rPr lang="de-DE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𝑒</m:t>
                            </m:r>
                          </m:e>
                          <m:sup>
                            <m:r>
                              <a:rPr lang="en-US" sz="1100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en-US" sz="1100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𝐼</m:t>
                                </m:r>
                              </m:sub>
                            </m:sSub>
                            <m:r>
                              <a:rPr lang="en-US" sz="1100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)∙</m:t>
                            </m:r>
                            <m:acc>
                              <m:accPr>
                                <m:chr m:val="̅"/>
                                <m:ctrlP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</a:rPr>
                                </m:ctrlPr>
                              </m:accPr>
                              <m:e>
                                <m: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𝑥</m:t>
                                </m:r>
                              </m:e>
                            </m:acc>
                          </m:sup>
                        </m:sSup>
                        <m:r>
                          <a:rPr lang="en-US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−</m:t>
                        </m:r>
                        <m:r>
                          <a:rPr lang="de-DE" sz="1100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1</m:t>
                        </m:r>
                      </m:num>
                      <m:den>
                        <m:d>
                          <m:dPr>
                            <m:ctrlP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en-US" sz="1100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C0000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𝐼</m:t>
                                </m:r>
                              </m:sub>
                            </m:sSub>
                          </m:e>
                        </m:d>
                      </m:den>
                    </m:f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3" name="Textfeld 12"/>
            <xdr:cNvSpPr txBox="1"/>
          </xdr:nvSpPr>
          <xdr:spPr>
            <a:xfrm>
              <a:off x="7933461" y="10050606"/>
              <a:ext cx="1903268" cy="8421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>
                <a:spcAft>
                  <a:spcPts val="0"/>
                </a:spcAft>
              </a:pP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𝐹 ̅_𝐿2𝐴 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cs typeface="Times New Roman"/>
                </a:rPr>
                <a:t>(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𝑥 ̅ )</a:t>
              </a:r>
              <a:r>
                <a:rPr lang="en-US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=+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cs typeface="Times New Roman"/>
                </a:rPr>
                <a:t>(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𝑒^(</a:t>
              </a:r>
              <a:r>
                <a:rPr lang="en-US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(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𝑘_𝐴</a:t>
              </a:r>
              <a:r>
                <a:rPr lang="en-US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+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𝑘_𝐼</a:t>
              </a:r>
              <a:r>
                <a:rPr lang="en-US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)∙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𝑥 ̅ )</a:t>
              </a:r>
              <a:r>
                <a:rPr lang="en-US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−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1)/((𝑘_𝐴</a:t>
              </a:r>
              <a:r>
                <a:rPr lang="en-US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+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𝑘_𝐼 ) )</a:t>
              </a:r>
              <a:r>
                <a:rPr lang="en-US" sz="1100" i="0">
                  <a:solidFill>
                    <a:srgbClr val="C00000"/>
                  </a:solidFill>
                  <a:effectLst/>
                  <a:latin typeface="+mn-lt"/>
                  <a:ea typeface="Calibri"/>
                  <a:cs typeface="Times New Roman"/>
                </a:rPr>
                <a:t> </a:t>
              </a:r>
              <a:r>
                <a:rPr lang="en-US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"</a:t>
              </a:r>
              <a:r>
                <a:rPr lang="en-US" sz="1100" i="0">
                  <a:solidFill>
                    <a:srgbClr val="C00000"/>
                  </a:solidFill>
                  <a:effectLst/>
                  <a:latin typeface="Cambria Math"/>
                  <a:ea typeface="Times New Roman"/>
                  <a:cs typeface="Times New Roman"/>
                </a:rPr>
                <a:t> 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+mn-lt"/>
                  <a:ea typeface="Times New Roman"/>
                  <a:cs typeface="Times New Roman"/>
                </a:rPr>
                <a:t>"</a:t>
              </a:r>
              <a:endParaRPr lang="de-DE" sz="1400">
                <a:solidFill>
                  <a:srgbClr val="C00000"/>
                </a:solidFill>
                <a:effectLst/>
                <a:latin typeface="+mn-lt"/>
                <a:ea typeface="Calibri"/>
                <a:cs typeface="Times New Roman"/>
              </a:endParaRPr>
            </a:p>
            <a:p>
              <a:pPr/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𝐹 ̅_𝐿2𝐼 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</a:rPr>
                <a:t>(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𝑥 ̅ )</a:t>
              </a:r>
              <a:r>
                <a:rPr lang="en-US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=</a:t>
              </a:r>
              <a:r>
                <a:rPr lang="de-DE" sz="1100" b="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−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</a:rPr>
                <a:t>(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𝑒^(</a:t>
              </a:r>
              <a:r>
                <a:rPr lang="en-US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(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𝑘_𝐴</a:t>
              </a:r>
              <a:r>
                <a:rPr lang="en-US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+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𝑘_𝐼</a:t>
              </a:r>
              <a:r>
                <a:rPr lang="en-US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)∙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𝑥 ̅ )</a:t>
              </a:r>
              <a:r>
                <a:rPr lang="en-US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−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1)/((𝑘_𝐴</a:t>
              </a:r>
              <a:r>
                <a:rPr lang="en-US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+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𝑘_𝐼 ) 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13</xdr:col>
      <xdr:colOff>43297</xdr:colOff>
      <xdr:row>63</xdr:row>
      <xdr:rowOff>109972</xdr:rowOff>
    </xdr:from>
    <xdr:ext cx="1368136" cy="2752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feld 13"/>
            <xdr:cNvSpPr txBox="1"/>
          </xdr:nvSpPr>
          <xdr:spPr>
            <a:xfrm>
              <a:off x="10035888" y="10301722"/>
              <a:ext cx="1368136" cy="2752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𝑝</m:t>
                            </m:r>
                          </m:e>
                        </m:acc>
                      </m:e>
                      <m:sub>
                        <m:r>
                          <a:rPr lang="de-DE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𝐿</m:t>
                        </m:r>
                        <m:r>
                          <a:rPr lang="de-DE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2</m:t>
                        </m:r>
                      </m:sub>
                    </m:sSub>
                    <m:d>
                      <m:dPr>
                        <m:ctrlPr>
                          <a:rPr lang="de-DE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</a:rPr>
                        </m:ctrlPr>
                      </m:d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𝑥</m:t>
                            </m:r>
                          </m:e>
                        </m:acc>
                      </m:e>
                    </m:d>
                    <m:r>
                      <a:rPr lang="en-US" sz="1100">
                        <a:solidFill>
                          <a:srgbClr val="C0000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=</m:t>
                    </m:r>
                    <m:sSup>
                      <m:sSupPr>
                        <m:ctrlPr>
                          <a:rPr lang="de-DE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</a:rPr>
                        </m:ctrlPr>
                      </m:sSupPr>
                      <m:e>
                        <m:r>
                          <a:rPr lang="de-DE" sz="110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𝑒</m:t>
                        </m:r>
                      </m:e>
                      <m:sup>
                        <m:r>
                          <a:rPr lang="de-DE" sz="1100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(</m:t>
                        </m:r>
                        <m:sSub>
                          <m:sSubPr>
                            <m:ctrlP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𝑘</m:t>
                            </m:r>
                          </m:e>
                          <m:sub>
                            <m: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𝐴</m:t>
                            </m:r>
                          </m:sub>
                        </m:sSub>
                        <m:r>
                          <a:rPr lang="de-DE" sz="1100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+</m:t>
                        </m:r>
                        <m:sSub>
                          <m:sSubPr>
                            <m:ctrlP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𝑘</m:t>
                            </m:r>
                          </m:e>
                          <m:sub>
                            <m: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𝐼</m:t>
                            </m:r>
                          </m:sub>
                        </m:sSub>
                        <m:r>
                          <a:rPr lang="de-DE" sz="1100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)∙</m:t>
                        </m:r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𝑥</m:t>
                            </m:r>
                          </m:e>
                        </m:acc>
                      </m:sup>
                    </m:sSup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4" name="Textfeld 13"/>
            <xdr:cNvSpPr txBox="1"/>
          </xdr:nvSpPr>
          <xdr:spPr>
            <a:xfrm>
              <a:off x="10035888" y="10301722"/>
              <a:ext cx="1368136" cy="2752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𝑝 ̅_𝐿2 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</a:rPr>
                <a:t>(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𝑥 ̅ )</a:t>
              </a:r>
              <a:r>
                <a:rPr lang="en-US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=</a:t>
              </a:r>
              <a:r>
                <a:rPr lang="de-DE" sz="11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𝑒^((𝑘_𝐴+𝑘_𝐼)∙𝑥 ̅ 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13</xdr:col>
      <xdr:colOff>160192</xdr:colOff>
      <xdr:row>74</xdr:row>
      <xdr:rowOff>127288</xdr:rowOff>
    </xdr:from>
    <xdr:ext cx="4249882" cy="4880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feld 17"/>
            <xdr:cNvSpPr txBox="1"/>
          </xdr:nvSpPr>
          <xdr:spPr>
            <a:xfrm>
              <a:off x="10313842" y="12376438"/>
              <a:ext cx="4249882" cy="4880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𝑝</m:t>
                            </m:r>
                          </m:e>
                        </m:acc>
                      </m:e>
                      <m:sub>
                        <m: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𝐿</m:t>
                        </m:r>
                        <m: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4</m:t>
                        </m:r>
                      </m:sub>
                    </m:sSub>
                    <m:d>
                      <m:dPr>
                        <m:ctrlP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</a:rPr>
                        </m:ctrlPr>
                      </m:d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𝑥</m:t>
                            </m:r>
                          </m:e>
                        </m:acc>
                      </m:e>
                    </m:d>
                    <m:r>
                      <a:rPr lang="de-DE" sz="1100" i="1">
                        <a:solidFill>
                          <a:srgbClr val="00B05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=1</m:t>
                    </m:r>
                    <m:r>
                      <a:rPr lang="de-DE" sz="1100" b="0" i="1">
                        <a:solidFill>
                          <a:srgbClr val="00B05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+</m:t>
                    </m:r>
                    <m:sSub>
                      <m:sSubPr>
                        <m:ctrlP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</a:rPr>
                        </m:ctrlPr>
                      </m:sSubPr>
                      <m:e>
                        <m: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𝑘</m:t>
                        </m:r>
                      </m:e>
                      <m:sub>
                        <m: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𝐴</m:t>
                        </m:r>
                      </m:sub>
                    </m:sSub>
                    <m:r>
                      <a:rPr lang="de-DE" sz="1100" i="1">
                        <a:solidFill>
                          <a:srgbClr val="00B05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∙</m:t>
                    </m:r>
                    <m:d>
                      <m:dPr>
                        <m:ctrlP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</a:rPr>
                                </m:ctrlPr>
                              </m:sSupPr>
                              <m:e>
                                <m:r>
                                  <a:rPr lang="en-US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𝑒</m:t>
                                </m:r>
                              </m:e>
                              <m:sup>
                                <m: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−</m:t>
                                </m:r>
                                <m:d>
                                  <m:dPr>
                                    <m:ctrlP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</a:rPr>
                                    </m:ctrlPr>
                                  </m:dPr>
                                  <m:e>
                                    <m:sSub>
                                      <m:sSubPr>
                                        <m:ctrlPr>
                                          <a:rPr lang="de-DE" sz="1100" i="1">
                                            <a:solidFill>
                                              <a:srgbClr val="00B050"/>
                                            </a:solidFill>
                                            <a:effectLst/>
                                            <a:latin typeface="Cambria Math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de-DE" sz="1100" i="1">
                                            <a:solidFill>
                                              <a:srgbClr val="00B050"/>
                                            </a:solidFill>
                                            <a:effectLst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𝑘</m:t>
                                        </m:r>
                                      </m:e>
                                      <m:sub>
                                        <m:r>
                                          <a:rPr lang="de-DE" sz="1100" i="1">
                                            <a:solidFill>
                                              <a:srgbClr val="00B050"/>
                                            </a:solidFill>
                                            <a:effectLst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𝐴</m:t>
                                        </m:r>
                                      </m:sub>
                                    </m:sSub>
                                    <m: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+</m:t>
                                    </m:r>
                                    <m:sSub>
                                      <m:sSubPr>
                                        <m:ctrlPr>
                                          <a:rPr lang="de-DE" sz="1100" i="1">
                                            <a:solidFill>
                                              <a:srgbClr val="00B050"/>
                                            </a:solidFill>
                                            <a:effectLst/>
                                            <a:latin typeface="Cambria Math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de-DE" sz="1100" i="1">
                                            <a:solidFill>
                                              <a:srgbClr val="00B050"/>
                                            </a:solidFill>
                                            <a:effectLst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𝑘</m:t>
                                        </m:r>
                                      </m:e>
                                      <m:sub>
                                        <m:r>
                                          <a:rPr lang="de-DE" sz="1100" i="1">
                                            <a:solidFill>
                                              <a:srgbClr val="00B050"/>
                                            </a:solidFill>
                                            <a:effectLst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𝐼</m:t>
                                        </m:r>
                                      </m:sub>
                                    </m:sSub>
                                  </m:e>
                                </m:d>
                                <m: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∙</m:t>
                                </m:r>
                                <m:d>
                                  <m:dPr>
                                    <m:ctrlP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</a:rPr>
                                    </m:ctrlPr>
                                  </m:dPr>
                                  <m:e>
                                    <m: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1−</m:t>
                                    </m:r>
                                    <m:acc>
                                      <m:accPr>
                                        <m:chr m:val="̅"/>
                                        <m:ctrlPr>
                                          <a:rPr lang="de-DE" sz="1100" i="1">
                                            <a:solidFill>
                                              <a:srgbClr val="00B050"/>
                                            </a:solidFill>
                                            <a:effectLst/>
                                            <a:latin typeface="Cambria Math"/>
                                          </a:rPr>
                                        </m:ctrlPr>
                                      </m:accPr>
                                      <m:e>
                                        <m:r>
                                          <a:rPr lang="en-US" sz="1100" i="1">
                                            <a:solidFill>
                                              <a:srgbClr val="00B050"/>
                                            </a:solidFill>
                                            <a:effectLst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𝑥</m:t>
                                        </m:r>
                                      </m:e>
                                    </m:acc>
                                  </m:e>
                                </m:d>
                              </m:sup>
                            </m:sSup>
                            <m: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−1</m:t>
                            </m:r>
                          </m:num>
                          <m:den>
                            <m:d>
                              <m:dPr>
                                <m:ctrlP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𝐴</m:t>
                                    </m:r>
                                  </m:sub>
                                </m:sSub>
                                <m: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𝐼</m:t>
                                    </m:r>
                                  </m:sub>
                                </m:sSub>
                              </m:e>
                            </m:d>
                          </m:den>
                        </m:f>
                      </m:e>
                    </m:d>
                    <m:r>
                      <a:rPr lang="de-DE" sz="1100" b="0" i="1">
                        <a:solidFill>
                          <a:srgbClr val="00B05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−</m:t>
                    </m:r>
                    <m:sSub>
                      <m:sSubPr>
                        <m:ctrlP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𝑘</m:t>
                        </m:r>
                      </m:e>
                      <m:sub>
                        <m:r>
                          <a:rPr lang="en-US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𝐼</m:t>
                        </m:r>
                      </m:sub>
                    </m:sSub>
                    <m:r>
                      <a:rPr lang="de-DE" sz="1100" i="1">
                        <a:solidFill>
                          <a:srgbClr val="00B05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∙</m:t>
                    </m:r>
                    <m:d>
                      <m:dPr>
                        <m:ctrlP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cs typeface="Times New Roman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0" lang="de-DE" sz="11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rgbClr val="00B05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kumimoji="0" lang="de-DE" sz="11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rgbClr val="00B05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kumimoji="0" lang="en-US" sz="11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rgbClr val="00B05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𝑒</m:t>
                                </m:r>
                              </m:e>
                              <m:sup>
                                <m:r>
                                  <a:rPr kumimoji="0" lang="de-DE" sz="11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rgbClr val="00B05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−</m:t>
                                </m:r>
                                <m:d>
                                  <m:dPr>
                                    <m:ctrlPr>
                                      <a:rPr kumimoji="0" lang="de-DE" sz="11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rgbClr val="00B05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sSub>
                                      <m:sSubPr>
                                        <m:ctrlPr>
                                          <a:rPr kumimoji="0" lang="de-DE" sz="1100" b="0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srgbClr val="00B050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kumimoji="0" lang="de-DE" sz="1100" b="0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srgbClr val="00B050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𝑘</m:t>
                                        </m:r>
                                      </m:e>
                                      <m:sub>
                                        <m:r>
                                          <a:rPr kumimoji="0" lang="de-DE" sz="1100" b="0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srgbClr val="00B050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𝐴</m:t>
                                        </m:r>
                                      </m:sub>
                                    </m:sSub>
                                    <m:r>
                                      <a:rPr kumimoji="0" lang="de-DE" sz="11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rgbClr val="00B05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+</m:t>
                                    </m:r>
                                    <m:sSub>
                                      <m:sSubPr>
                                        <m:ctrlPr>
                                          <a:rPr kumimoji="0" lang="de-DE" sz="1100" b="0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srgbClr val="00B050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kumimoji="0" lang="de-DE" sz="1100" b="0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srgbClr val="00B050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𝑘</m:t>
                                        </m:r>
                                      </m:e>
                                      <m:sub>
                                        <m:r>
                                          <a:rPr kumimoji="0" lang="de-DE" sz="1100" b="0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srgbClr val="00B050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𝐼</m:t>
                                        </m:r>
                                      </m:sub>
                                    </m:sSub>
                                  </m:e>
                                </m:d>
                                <m:r>
                                  <a:rPr kumimoji="0" lang="de-DE" sz="11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rgbClr val="00B05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∙</m:t>
                                </m:r>
                                <m:acc>
                                  <m:accPr>
                                    <m:chr m:val="̅"/>
                                    <m:ctrlPr>
                                      <a:rPr kumimoji="0" lang="de-DE" sz="11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rgbClr val="00B05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accPr>
                                  <m:e>
                                    <m:r>
                                      <a:rPr kumimoji="0" lang="en-US" sz="11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rgbClr val="00B05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𝑥</m:t>
                                    </m:r>
                                  </m:e>
                                </m:acc>
                              </m:sup>
                            </m:sSup>
                            <m:r>
                              <a:rPr kumimoji="0" lang="de-DE" sz="11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rgbClr val="00B05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Calibri"/>
                                <a:cs typeface="Times New Roman"/>
                              </a:rPr>
                              <m:t>−1</m:t>
                            </m:r>
                          </m:num>
                          <m:den>
                            <m:d>
                              <m:dPr>
                                <m:ctrlPr>
                                  <a:rPr kumimoji="0" lang="de-DE" sz="11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rgbClr val="00B05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kumimoji="0" lang="de-DE" sz="11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rgbClr val="00B05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0" lang="de-DE" sz="11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rgbClr val="00B05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kumimoji="0" lang="de-DE" sz="11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rgbClr val="00B05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𝐴</m:t>
                                    </m:r>
                                  </m:sub>
                                </m:sSub>
                                <m:r>
                                  <a:rPr kumimoji="0" lang="de-DE" sz="11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rgbClr val="00B05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kumimoji="0" lang="de-DE" sz="11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rgbClr val="00B05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0" lang="de-DE" sz="11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rgbClr val="00B05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kumimoji="0" lang="de-DE" sz="11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rgbClr val="00B05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𝐼</m:t>
                                    </m:r>
                                  </m:sub>
                                </m:sSub>
                              </m:e>
                            </m:d>
                          </m:den>
                        </m:f>
                      </m:e>
                    </m:d>
                  </m:oMath>
                </m:oMathPara>
              </a14:m>
              <a:endParaRPr lang="de-DE" sz="1100">
                <a:solidFill>
                  <a:schemeClr val="accent1">
                    <a:lumMod val="75000"/>
                  </a:schemeClr>
                </a:solidFill>
              </a:endParaRPr>
            </a:p>
          </xdr:txBody>
        </xdr:sp>
      </mc:Choice>
      <mc:Fallback xmlns="">
        <xdr:sp macro="" textlink="">
          <xdr:nvSpPr>
            <xdr:cNvPr id="18" name="Textfeld 17"/>
            <xdr:cNvSpPr txBox="1"/>
          </xdr:nvSpPr>
          <xdr:spPr>
            <a:xfrm>
              <a:off x="10313842" y="12376438"/>
              <a:ext cx="4249882" cy="4880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𝑝 ̅_𝐿4 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</a:rPr>
                <a:t>(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𝑥 ̅ )=1</a:t>
              </a:r>
              <a:r>
                <a:rPr lang="de-DE" sz="1100" b="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+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𝑘_𝐴∙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</a:rPr>
                <a:t>((</a:t>
              </a:r>
              <a:r>
                <a:rPr lang="en-US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𝑒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^(−(𝑘_𝐴+𝑘_𝐼 )∙(1−</a:t>
              </a:r>
              <a:r>
                <a:rPr lang="en-US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𝑥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 ̅</a:t>
              </a:r>
              <a:r>
                <a:rPr lang="en-US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 ) 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)−1)/((𝑘_𝐴+𝑘_𝐼 ) ))</a:t>
              </a:r>
              <a:r>
                <a:rPr lang="de-DE" sz="1100" b="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−</a:t>
              </a:r>
              <a:r>
                <a:rPr lang="en-US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𝑘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_</a:t>
              </a:r>
              <a:r>
                <a:rPr lang="en-US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𝐼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∙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cs typeface="Times New Roman"/>
                </a:rPr>
                <a:t>(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(</a:t>
              </a:r>
              <a:r>
                <a:rPr kumimoji="0" lang="en-US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𝑒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^(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−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(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𝑘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_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𝐴+𝑘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_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𝐼 )∙</a:t>
              </a:r>
              <a:r>
                <a:rPr kumimoji="0" lang="en-US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𝑥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 ̅</a:t>
              </a:r>
              <a:r>
                <a:rPr kumimoji="0" lang="en-US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 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)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−1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)/((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𝑘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_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𝐴+𝑘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_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𝐼 ) </a:t>
              </a:r>
              <a:r>
                <a:rPr kumimoji="0" lang="de-DE" sz="11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))</a:t>
              </a:r>
              <a:endParaRPr lang="de-DE" sz="1100">
                <a:solidFill>
                  <a:schemeClr val="accent1">
                    <a:lumMod val="75000"/>
                  </a:schemeClr>
                </a:solidFill>
              </a:endParaRPr>
            </a:p>
          </xdr:txBody>
        </xdr:sp>
      </mc:Fallback>
    </mc:AlternateContent>
    <xdr:clientData/>
  </xdr:oneCellAnchor>
  <xdr:oneCellAnchor>
    <xdr:from>
      <xdr:col>10</xdr:col>
      <xdr:colOff>113433</xdr:colOff>
      <xdr:row>68</xdr:row>
      <xdr:rowOff>138545</xdr:rowOff>
    </xdr:from>
    <xdr:ext cx="2372592" cy="101311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feld 15"/>
            <xdr:cNvSpPr txBox="1"/>
          </xdr:nvSpPr>
          <xdr:spPr>
            <a:xfrm>
              <a:off x="8190633" y="11349470"/>
              <a:ext cx="2372592" cy="10131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>
                <a:spcAft>
                  <a:spcPts val="0"/>
                </a:spcAft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𝐹</m:t>
                            </m:r>
                          </m:e>
                        </m:acc>
                      </m:e>
                      <m:sub>
                        <m: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𝐿</m:t>
                        </m:r>
                        <m: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3</m:t>
                        </m:r>
                        <m: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𝐴</m:t>
                        </m:r>
                      </m:sub>
                    </m:sSub>
                    <m:d>
                      <m:dPr>
                        <m:ctrlP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d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𝑥</m:t>
                            </m:r>
                          </m:e>
                        </m:acc>
                      </m:e>
                    </m:d>
                    <m:r>
                      <a:rPr lang="de-DE" sz="1100" i="1">
                        <a:solidFill>
                          <a:srgbClr val="7030A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=</m:t>
                    </m:r>
                    <m:r>
                      <a:rPr lang="de-DE" sz="1100" b="0" i="1">
                        <a:solidFill>
                          <a:srgbClr val="7030A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+</m:t>
                    </m:r>
                    <m:f>
                      <m:fPr>
                        <m:ctrlP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sSupPr>
                          <m:e>
                            <m:r>
                              <a:rPr lang="en-US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𝑒</m:t>
                            </m:r>
                          </m:e>
                          <m:sup>
                            <m: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−</m:t>
                            </m:r>
                            <m:d>
                              <m:dPr>
                                <m:ctrlP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𝐴</m:t>
                                    </m:r>
                                  </m:sub>
                                </m:sSub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𝐼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∙(1−</m:t>
                            </m:r>
                            <m:acc>
                              <m:accPr>
                                <m:chr m:val="̅"/>
                                <m:ctrlP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accPr>
                              <m:e>
                                <m:r>
                                  <a:rPr lang="en-US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𝑥</m:t>
                                </m:r>
                              </m:e>
                            </m:acc>
                            <m: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)</m:t>
                            </m:r>
                          </m:sup>
                        </m:sSup>
                        <m: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−1</m:t>
                        </m:r>
                      </m:num>
                      <m:den>
                        <m:d>
                          <m:dPr>
                            <m:ctrlP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𝐼</m:t>
                                </m:r>
                              </m:sub>
                            </m:sSub>
                          </m:e>
                        </m:d>
                      </m:den>
                    </m:f>
                    <m:r>
                      <m:rPr>
                        <m:nor/>
                      </m:rPr>
                      <a:rPr lang="de-DE" sz="1050">
                        <a:solidFill>
                          <a:srgbClr val="7030A0"/>
                        </a:solidFill>
                        <a:effectLst/>
                        <a:latin typeface="Arial Narrow"/>
                        <a:ea typeface="Times New Roman"/>
                        <a:cs typeface="Times New Roman"/>
                      </a:rPr>
                      <m:t>    </m:t>
                    </m:r>
                    <m:r>
                      <m:rPr>
                        <m:nor/>
                      </m:rPr>
                      <a:rPr lang="de-DE" sz="1100">
                        <a:solidFill>
                          <a:srgbClr val="7030A0"/>
                        </a:solidFill>
                        <a:effectLst/>
                        <a:latin typeface="Arial Narrow"/>
                        <a:ea typeface="Times New Roman"/>
                        <a:cs typeface="Times New Roman"/>
                      </a:rPr>
                      <m:t>   </m:t>
                    </m:r>
                    <m:r>
                      <m:rPr>
                        <m:nor/>
                      </m:rPr>
                      <a:rPr lang="de-DE" sz="1100">
                        <a:solidFill>
                          <a:srgbClr val="7030A0"/>
                        </a:solidFill>
                        <a:effectLst/>
                        <a:latin typeface="Arial Narrow"/>
                        <a:ea typeface="Calibri"/>
                        <a:cs typeface="Times New Roman"/>
                      </a:rPr>
                      <m:t> </m:t>
                    </m:r>
                  </m:oMath>
                </m:oMathPara>
              </a14:m>
              <a:endParaRPr lang="de-DE" sz="1400">
                <a:solidFill>
                  <a:srgbClr val="7030A0"/>
                </a:solidFill>
                <a:effectLst/>
                <a:latin typeface="+mn-lt"/>
                <a:ea typeface="Calibri"/>
                <a:cs typeface="Times New Roman"/>
              </a:endParaRPr>
            </a:p>
            <a:p>
              <a:pPr>
                <a:spcAft>
                  <a:spcPts val="0"/>
                </a:spcAft>
              </a:pPr>
              <a:r>
                <a:rPr lang="de-DE" sz="1100">
                  <a:solidFill>
                    <a:srgbClr val="7030A0"/>
                  </a:solidFill>
                  <a:effectLst/>
                  <a:ea typeface="Calibri"/>
                  <a:cs typeface="Times New Roman"/>
                </a:rPr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de-DE" sz="1100" i="1">
                          <a:solidFill>
                            <a:srgbClr val="7030A0"/>
                          </a:solidFill>
                          <a:effectLst/>
                          <a:latin typeface="Cambria Math"/>
                          <a:ea typeface="Calibri"/>
                          <a:cs typeface="Times New Roman"/>
                        </a:rPr>
                      </m:ctrlPr>
                    </m:sSubPr>
                    <m:e>
                      <m:acc>
                        <m:accPr>
                          <m:chr m:val="̅"/>
                          <m:ctrlPr>
                            <a:rPr lang="de-DE" sz="1100" i="1">
                              <a:solidFill>
                                <a:srgbClr val="7030A0"/>
                              </a:solidFill>
                              <a:effectLst/>
                              <a:latin typeface="Cambria Math"/>
                              <a:ea typeface="Calibri"/>
                              <a:cs typeface="Times New Roman"/>
                            </a:rPr>
                          </m:ctrlPr>
                        </m:accPr>
                        <m:e>
                          <m:r>
                            <a:rPr lang="de-DE" sz="1100" i="1">
                              <a:solidFill>
                                <a:srgbClr val="7030A0"/>
                              </a:solidFill>
                              <a:effectLst/>
                              <a:latin typeface="Cambria Math"/>
                              <a:ea typeface="Calibri"/>
                              <a:cs typeface="Times New Roman"/>
                            </a:rPr>
                            <m:t>𝐹</m:t>
                          </m:r>
                        </m:e>
                      </m:acc>
                    </m:e>
                    <m:sub>
                      <m:r>
                        <a:rPr lang="de-DE" sz="1100" i="1">
                          <a:solidFill>
                            <a:srgbClr val="7030A0"/>
                          </a:solidFill>
                          <a:effectLst/>
                          <a:latin typeface="Cambria Math"/>
                          <a:ea typeface="Calibri"/>
                          <a:cs typeface="Times New Roman"/>
                        </a:rPr>
                        <m:t>𝐿</m:t>
                      </m:r>
                      <m:r>
                        <a:rPr lang="de-DE" sz="1100" i="1">
                          <a:solidFill>
                            <a:srgbClr val="7030A0"/>
                          </a:solidFill>
                          <a:effectLst/>
                          <a:latin typeface="Cambria Math"/>
                          <a:ea typeface="Calibri"/>
                          <a:cs typeface="Times New Roman"/>
                        </a:rPr>
                        <m:t>3</m:t>
                      </m:r>
                      <m:r>
                        <a:rPr lang="de-DE" sz="1100" i="1">
                          <a:solidFill>
                            <a:srgbClr val="7030A0"/>
                          </a:solidFill>
                          <a:effectLst/>
                          <a:latin typeface="Cambria Math"/>
                          <a:ea typeface="Calibri"/>
                          <a:cs typeface="Times New Roman"/>
                        </a:rPr>
                        <m:t>𝐼</m:t>
                      </m:r>
                    </m:sub>
                  </m:sSub>
                  <m:d>
                    <m:dPr>
                      <m:ctrlPr>
                        <a:rPr lang="de-DE" sz="1100" i="1">
                          <a:solidFill>
                            <a:srgbClr val="7030A0"/>
                          </a:solidFill>
                          <a:effectLst/>
                          <a:latin typeface="Cambria Math"/>
                          <a:ea typeface="Calibri"/>
                          <a:cs typeface="Times New Roman"/>
                        </a:rPr>
                      </m:ctrlPr>
                    </m:dPr>
                    <m:e>
                      <m:acc>
                        <m:accPr>
                          <m:chr m:val="̅"/>
                          <m:ctrlPr>
                            <a:rPr lang="de-DE" sz="1100" i="1">
                              <a:solidFill>
                                <a:srgbClr val="7030A0"/>
                              </a:solidFill>
                              <a:effectLst/>
                              <a:latin typeface="Cambria Math"/>
                              <a:ea typeface="Calibri"/>
                              <a:cs typeface="Times New Roman"/>
                            </a:rPr>
                          </m:ctrlPr>
                        </m:accPr>
                        <m:e>
                          <m:r>
                            <a:rPr lang="de-DE" sz="1100" i="1">
                              <a:solidFill>
                                <a:srgbClr val="7030A0"/>
                              </a:solidFill>
                              <a:effectLst/>
                              <a:latin typeface="Cambria Math"/>
                              <a:ea typeface="Calibri"/>
                              <a:cs typeface="Times New Roman"/>
                            </a:rPr>
                            <m:t>𝑥</m:t>
                          </m:r>
                        </m:e>
                      </m:acc>
                    </m:e>
                  </m:d>
                  <m:r>
                    <a:rPr lang="de-DE" sz="1100" i="1">
                      <a:solidFill>
                        <a:srgbClr val="7030A0"/>
                      </a:solidFill>
                      <a:effectLst/>
                      <a:latin typeface="Cambria Math"/>
                      <a:ea typeface="Calibri"/>
                      <a:cs typeface="Times New Roman"/>
                    </a:rPr>
                    <m:t>=</m:t>
                  </m:r>
                  <m:r>
                    <a:rPr lang="de-DE" sz="1100" b="0" i="1">
                      <a:solidFill>
                        <a:srgbClr val="7030A0"/>
                      </a:solidFill>
                      <a:effectLst/>
                      <a:latin typeface="Cambria Math"/>
                      <a:ea typeface="Calibri"/>
                      <a:cs typeface="Times New Roman"/>
                    </a:rPr>
                    <m:t>−</m:t>
                  </m:r>
                  <m:f>
                    <m:fPr>
                      <m:ctrlPr>
                        <a:rPr lang="de-DE" sz="1100" i="1">
                          <a:solidFill>
                            <a:srgbClr val="7030A0"/>
                          </a:solidFill>
                          <a:effectLst/>
                          <a:latin typeface="Cambria Math"/>
                          <a:ea typeface="Calibri"/>
                          <a:cs typeface="Times New Roman"/>
                        </a:rPr>
                      </m:ctrlPr>
                    </m:fPr>
                    <m:num>
                      <m:sSup>
                        <m:sSupPr>
                          <m:ctrlPr>
                            <a:rPr lang="de-DE" sz="1100" i="1">
                              <a:solidFill>
                                <a:srgbClr val="7030A0"/>
                              </a:solidFill>
                              <a:effectLst/>
                              <a:latin typeface="Cambria Math"/>
                              <a:ea typeface="Calibri"/>
                              <a:cs typeface="Times New Roman"/>
                            </a:rPr>
                          </m:ctrlPr>
                        </m:sSupPr>
                        <m:e>
                          <m:r>
                            <a:rPr lang="en-US" sz="1100" i="1">
                              <a:solidFill>
                                <a:srgbClr val="7030A0"/>
                              </a:solidFill>
                              <a:effectLst/>
                              <a:latin typeface="Cambria Math"/>
                              <a:ea typeface="Calibri"/>
                              <a:cs typeface="Times New Roman"/>
                            </a:rPr>
                            <m:t>𝑒</m:t>
                          </m:r>
                        </m:e>
                        <m:sup>
                          <m:r>
                            <a:rPr lang="de-DE" sz="1100" i="1">
                              <a:solidFill>
                                <a:srgbClr val="7030A0"/>
                              </a:solidFill>
                              <a:effectLst/>
                              <a:latin typeface="Cambria Math"/>
                              <a:ea typeface="Calibri"/>
                              <a:cs typeface="Times New Roman"/>
                            </a:rPr>
                            <m:t>−</m:t>
                          </m:r>
                          <m:d>
                            <m:dPr>
                              <m:ctrlPr>
                                <a:rPr lang="de-DE" sz="1100" i="1">
                                  <a:solidFill>
                                    <a:srgbClr val="7030A0"/>
                                  </a:solidFill>
                                  <a:effectLst/>
                                  <a:latin typeface="Cambria Math"/>
                                  <a:ea typeface="Calibri"/>
                                  <a:cs typeface="Times New Roman"/>
                                </a:rPr>
                              </m:ctrlPr>
                            </m:dPr>
                            <m:e>
                              <m:sSub>
                                <m:sSubPr>
                                  <m:ctrlPr>
                                    <a:rPr lang="de-DE" sz="1100" i="1">
                                      <a:solidFill>
                                        <a:srgbClr val="7030A0"/>
                                      </a:solidFill>
                                      <a:effectLst/>
                                      <a:latin typeface="Cambria Math"/>
                                      <a:ea typeface="Calibri"/>
                                      <a:cs typeface="Times New Roman"/>
                                    </a:rPr>
                                  </m:ctrlPr>
                                </m:sSubPr>
                                <m:e>
                                  <m:r>
                                    <a:rPr lang="de-DE" sz="1100" i="1">
                                      <a:solidFill>
                                        <a:srgbClr val="7030A0"/>
                                      </a:solidFill>
                                      <a:effectLst/>
                                      <a:latin typeface="Cambria Math"/>
                                      <a:ea typeface="Calibri"/>
                                      <a:cs typeface="Times New Roman"/>
                                    </a:rPr>
                                    <m:t>𝑘</m:t>
                                  </m:r>
                                </m:e>
                                <m:sub>
                                  <m:r>
                                    <a:rPr lang="de-DE" sz="1100" i="1">
                                      <a:solidFill>
                                        <a:srgbClr val="7030A0"/>
                                      </a:solidFill>
                                      <a:effectLst/>
                                      <a:latin typeface="Cambria Math"/>
                                      <a:ea typeface="Calibri"/>
                                      <a:cs typeface="Times New Roman"/>
                                    </a:rPr>
                                    <m:t>𝐴</m:t>
                                  </m:r>
                                </m:sub>
                              </m:sSub>
                              <m:r>
                                <a:rPr lang="de-DE" sz="1100" i="1">
                                  <a:solidFill>
                                    <a:srgbClr val="7030A0"/>
                                  </a:solidFill>
                                  <a:effectLst/>
                                  <a:latin typeface="Cambria Math"/>
                                  <a:ea typeface="Calibri"/>
                                  <a:cs typeface="Times New Roman"/>
                                </a:rPr>
                                <m:t>+</m:t>
                              </m:r>
                              <m:sSub>
                                <m:sSubPr>
                                  <m:ctrlPr>
                                    <a:rPr lang="de-DE" sz="1100" i="1">
                                      <a:solidFill>
                                        <a:srgbClr val="7030A0"/>
                                      </a:solidFill>
                                      <a:effectLst/>
                                      <a:latin typeface="Cambria Math"/>
                                      <a:ea typeface="Calibri"/>
                                      <a:cs typeface="Times New Roman"/>
                                    </a:rPr>
                                  </m:ctrlPr>
                                </m:sSubPr>
                                <m:e>
                                  <m:r>
                                    <a:rPr lang="de-DE" sz="1100" i="1">
                                      <a:solidFill>
                                        <a:srgbClr val="7030A0"/>
                                      </a:solidFill>
                                      <a:effectLst/>
                                      <a:latin typeface="Cambria Math"/>
                                      <a:ea typeface="Calibri"/>
                                      <a:cs typeface="Times New Roman"/>
                                    </a:rPr>
                                    <m:t>𝑘</m:t>
                                  </m:r>
                                </m:e>
                                <m:sub>
                                  <m:r>
                                    <a:rPr lang="de-DE" sz="1100" i="1">
                                      <a:solidFill>
                                        <a:srgbClr val="7030A0"/>
                                      </a:solidFill>
                                      <a:effectLst/>
                                      <a:latin typeface="Cambria Math"/>
                                      <a:ea typeface="Calibri"/>
                                      <a:cs typeface="Times New Roman"/>
                                    </a:rPr>
                                    <m:t>𝐼</m:t>
                                  </m:r>
                                </m:sub>
                              </m:sSub>
                            </m:e>
                          </m:d>
                          <m:r>
                            <a:rPr lang="de-DE" sz="1100" i="1">
                              <a:solidFill>
                                <a:srgbClr val="7030A0"/>
                              </a:solidFill>
                              <a:effectLst/>
                              <a:latin typeface="Cambria Math"/>
                              <a:ea typeface="Calibri"/>
                              <a:cs typeface="Times New Roman"/>
                            </a:rPr>
                            <m:t>∙</m:t>
                          </m:r>
                          <m:acc>
                            <m:accPr>
                              <m:chr m:val="̅"/>
                              <m:ctrlPr>
                                <a:rPr lang="de-DE" sz="1100" i="1">
                                  <a:solidFill>
                                    <a:srgbClr val="7030A0"/>
                                  </a:solidFill>
                                  <a:effectLst/>
                                  <a:latin typeface="Cambria Math"/>
                                  <a:ea typeface="Calibri"/>
                                  <a:cs typeface="Times New Roman"/>
                                </a:rPr>
                              </m:ctrlPr>
                            </m:accPr>
                            <m:e>
                              <m:r>
                                <a:rPr lang="en-US" sz="1100" i="1">
                                  <a:solidFill>
                                    <a:srgbClr val="7030A0"/>
                                  </a:solidFill>
                                  <a:effectLst/>
                                  <a:latin typeface="Cambria Math"/>
                                  <a:ea typeface="Calibri"/>
                                  <a:cs typeface="Times New Roman"/>
                                </a:rPr>
                                <m:t>𝑥</m:t>
                              </m:r>
                            </m:e>
                          </m:acc>
                        </m:sup>
                      </m:sSup>
                      <m:r>
                        <a:rPr lang="de-DE" sz="1100" i="1">
                          <a:solidFill>
                            <a:srgbClr val="7030A0"/>
                          </a:solidFill>
                          <a:effectLst/>
                          <a:latin typeface="Cambria Math"/>
                          <a:ea typeface="Calibri"/>
                          <a:cs typeface="Times New Roman"/>
                        </a:rPr>
                        <m:t>−1</m:t>
                      </m:r>
                    </m:num>
                    <m:den>
                      <m:d>
                        <m:dPr>
                          <m:ctrlPr>
                            <a:rPr lang="de-DE" sz="1100" i="1">
                              <a:solidFill>
                                <a:srgbClr val="7030A0"/>
                              </a:solidFill>
                              <a:effectLst/>
                              <a:latin typeface="Cambria Math"/>
                              <a:ea typeface="Calibri"/>
                              <a:cs typeface="Times New Roman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de-DE" sz="1100" i="1">
                                  <a:solidFill>
                                    <a:srgbClr val="7030A0"/>
                                  </a:solidFill>
                                  <a:effectLst/>
                                  <a:latin typeface="Cambria Math"/>
                                  <a:ea typeface="Calibri"/>
                                  <a:cs typeface="Times New Roman"/>
                                </a:rPr>
                              </m:ctrlPr>
                            </m:sSubPr>
                            <m:e>
                              <m:r>
                                <a:rPr lang="de-DE" sz="1100" i="1">
                                  <a:solidFill>
                                    <a:srgbClr val="7030A0"/>
                                  </a:solidFill>
                                  <a:effectLst/>
                                  <a:latin typeface="Cambria Math"/>
                                  <a:ea typeface="Calibri"/>
                                  <a:cs typeface="Times New Roman"/>
                                </a:rPr>
                                <m:t>𝑘</m:t>
                              </m:r>
                            </m:e>
                            <m:sub>
                              <m:r>
                                <a:rPr lang="de-DE" sz="1100" i="1">
                                  <a:solidFill>
                                    <a:srgbClr val="7030A0"/>
                                  </a:solidFill>
                                  <a:effectLst/>
                                  <a:latin typeface="Cambria Math"/>
                                  <a:ea typeface="Calibri"/>
                                  <a:cs typeface="Times New Roman"/>
                                </a:rPr>
                                <m:t>𝐴</m:t>
                              </m:r>
                            </m:sub>
                          </m:sSub>
                          <m:r>
                            <a:rPr lang="de-DE" sz="1100" i="1">
                              <a:solidFill>
                                <a:srgbClr val="7030A0"/>
                              </a:solidFill>
                              <a:effectLst/>
                              <a:latin typeface="Cambria Math"/>
                              <a:ea typeface="Calibri"/>
                              <a:cs typeface="Times New Roman"/>
                            </a:rPr>
                            <m:t>+</m:t>
                          </m:r>
                          <m:sSub>
                            <m:sSubPr>
                              <m:ctrlPr>
                                <a:rPr lang="de-DE" sz="1100" i="1">
                                  <a:solidFill>
                                    <a:srgbClr val="7030A0"/>
                                  </a:solidFill>
                                  <a:effectLst/>
                                  <a:latin typeface="Cambria Math"/>
                                  <a:ea typeface="Calibri"/>
                                  <a:cs typeface="Times New Roman"/>
                                </a:rPr>
                              </m:ctrlPr>
                            </m:sSubPr>
                            <m:e>
                              <m:r>
                                <a:rPr lang="de-DE" sz="1100" i="1">
                                  <a:solidFill>
                                    <a:srgbClr val="7030A0"/>
                                  </a:solidFill>
                                  <a:effectLst/>
                                  <a:latin typeface="Cambria Math"/>
                                  <a:ea typeface="Calibri"/>
                                  <a:cs typeface="Times New Roman"/>
                                </a:rPr>
                                <m:t>𝑘</m:t>
                              </m:r>
                            </m:e>
                            <m:sub>
                              <m:r>
                                <a:rPr lang="de-DE" sz="1100" i="1">
                                  <a:solidFill>
                                    <a:srgbClr val="7030A0"/>
                                  </a:solidFill>
                                  <a:effectLst/>
                                  <a:latin typeface="Cambria Math"/>
                                  <a:ea typeface="Calibri"/>
                                  <a:cs typeface="Times New Roman"/>
                                </a:rPr>
                                <m:t>𝐼</m:t>
                              </m:r>
                            </m:sub>
                          </m:sSub>
                        </m:e>
                      </m:d>
                    </m:den>
                  </m:f>
                  <m:r>
                    <m:rPr>
                      <m:nor/>
                    </m:rPr>
                    <a:rPr lang="de-DE" sz="1100">
                      <a:effectLst/>
                      <a:latin typeface="Arial Narrow"/>
                      <a:ea typeface="Calibri"/>
                      <a:cs typeface="Times New Roman"/>
                    </a:rPr>
                    <m:t> </m:t>
                  </m:r>
                </m:oMath>
              </a14:m>
              <a:endParaRPr lang="de-DE" sz="1400">
                <a:effectLst/>
                <a:latin typeface="+mn-lt"/>
                <a:ea typeface="Calibri"/>
                <a:cs typeface="Times New Roman"/>
              </a:endParaRPr>
            </a:p>
            <a:p>
              <a:endParaRPr lang="de-DE" sz="1100"/>
            </a:p>
          </xdr:txBody>
        </xdr:sp>
      </mc:Choice>
      <mc:Fallback xmlns="">
        <xdr:sp macro="" textlink="">
          <xdr:nvSpPr>
            <xdr:cNvPr id="16" name="Textfeld 15"/>
            <xdr:cNvSpPr txBox="1"/>
          </xdr:nvSpPr>
          <xdr:spPr>
            <a:xfrm>
              <a:off x="8190633" y="11349470"/>
              <a:ext cx="2372592" cy="10131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>
                <a:spcAft>
                  <a:spcPts val="0"/>
                </a:spcAft>
              </a:pP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𝐹 ̅_𝐿3𝐴 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cs typeface="Times New Roman"/>
                </a:rPr>
                <a:t>(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𝑥 ̅ )=</a:t>
              </a:r>
              <a:r>
                <a:rPr lang="de-DE" sz="1100" b="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+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cs typeface="Times New Roman"/>
                </a:rPr>
                <a:t>(</a:t>
              </a:r>
              <a:r>
                <a:rPr lang="en-US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𝑒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^(−(𝑘_𝐴+𝑘_𝐼 )∙(1−</a:t>
              </a:r>
              <a:r>
                <a:rPr lang="en-US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𝑥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 ̅))−1)/((𝑘_𝐴+𝑘_𝐼 ) )</a:t>
              </a:r>
              <a:r>
                <a:rPr lang="de-DE" sz="105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 "</a:t>
              </a:r>
              <a:r>
                <a:rPr lang="de-DE" sz="1050" i="0">
                  <a:solidFill>
                    <a:srgbClr val="7030A0"/>
                  </a:solidFill>
                  <a:effectLst/>
                  <a:latin typeface="Cambria Math"/>
                  <a:ea typeface="Times New Roman"/>
                  <a:cs typeface="Times New Roman"/>
                </a:rPr>
                <a:t>    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Times New Roman"/>
                  <a:cs typeface="Times New Roman"/>
                </a:rPr>
                <a:t>   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 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Arial Narrow"/>
                  <a:ea typeface="Calibri"/>
                  <a:cs typeface="Times New Roman"/>
                </a:rPr>
                <a:t>"</a:t>
              </a:r>
              <a:endParaRPr lang="de-DE" sz="1400">
                <a:solidFill>
                  <a:srgbClr val="7030A0"/>
                </a:solidFill>
                <a:effectLst/>
                <a:latin typeface="+mn-lt"/>
                <a:ea typeface="Calibri"/>
                <a:cs typeface="Times New Roman"/>
              </a:endParaRPr>
            </a:p>
            <a:p>
              <a:pPr>
                <a:spcAft>
                  <a:spcPts val="0"/>
                </a:spcAft>
              </a:pPr>
              <a:r>
                <a:rPr lang="de-DE" sz="1100">
                  <a:solidFill>
                    <a:srgbClr val="7030A0"/>
                  </a:solidFill>
                  <a:effectLst/>
                  <a:ea typeface="Calibri"/>
                  <a:cs typeface="Times New Roman"/>
                </a:rPr>
                <a:t> 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𝐹 ̅_𝐿3𝐼 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cs typeface="Times New Roman"/>
                </a:rPr>
                <a:t>(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𝑥 ̅ )=</a:t>
              </a:r>
              <a:r>
                <a:rPr lang="de-DE" sz="1100" b="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−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cs typeface="Times New Roman"/>
                </a:rPr>
                <a:t>(</a:t>
              </a:r>
              <a:r>
                <a:rPr lang="en-US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𝑒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^(−(𝑘_𝐴+𝑘_𝐼 )∙</a:t>
              </a:r>
              <a:r>
                <a:rPr lang="en-US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𝑥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 ̅</a:t>
              </a:r>
              <a:r>
                <a:rPr lang="en-US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 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)−1)/((𝑘_𝐴+𝑘_𝐼 ) ) "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 </a:t>
              </a:r>
              <a:r>
                <a:rPr lang="de-DE" sz="1100" i="0">
                  <a:effectLst/>
                  <a:latin typeface="Arial Narrow"/>
                  <a:ea typeface="Calibri"/>
                  <a:cs typeface="Times New Roman"/>
                </a:rPr>
                <a:t>"</a:t>
              </a:r>
              <a:endParaRPr lang="de-DE" sz="1400">
                <a:effectLst/>
                <a:latin typeface="+mn-lt"/>
                <a:ea typeface="Calibri"/>
                <a:cs typeface="Times New Roman"/>
              </a:endParaRPr>
            </a:p>
            <a:p>
              <a:endParaRPr lang="de-DE" sz="1100"/>
            </a:p>
          </xdr:txBody>
        </xdr:sp>
      </mc:Fallback>
    </mc:AlternateContent>
    <xdr:clientData/>
  </xdr:oneCellAnchor>
  <xdr:twoCellAnchor editAs="oneCell">
    <xdr:from>
      <xdr:col>17</xdr:col>
      <xdr:colOff>311726</xdr:colOff>
      <xdr:row>46</xdr:row>
      <xdr:rowOff>38207</xdr:rowOff>
    </xdr:from>
    <xdr:to>
      <xdr:col>19</xdr:col>
      <xdr:colOff>125955</xdr:colOff>
      <xdr:row>50</xdr:row>
      <xdr:rowOff>147202</xdr:rowOff>
    </xdr:to>
    <xdr:pic>
      <xdr:nvPicPr>
        <xdr:cNvPr id="19" name="Grafik 18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15" t="6855" r="13365" b="11652"/>
        <a:stretch/>
      </xdr:blipFill>
      <xdr:spPr>
        <a:xfrm>
          <a:off x="13040590" y="7640889"/>
          <a:ext cx="1182365" cy="749768"/>
        </a:xfrm>
        <a:prstGeom prst="rect">
          <a:avLst/>
        </a:prstGeom>
      </xdr:spPr>
    </xdr:pic>
    <xdr:clientData/>
  </xdr:twoCellAnchor>
  <xdr:twoCellAnchor editAs="oneCell">
    <xdr:from>
      <xdr:col>11</xdr:col>
      <xdr:colOff>415634</xdr:colOff>
      <xdr:row>46</xdr:row>
      <xdr:rowOff>51956</xdr:rowOff>
    </xdr:from>
    <xdr:to>
      <xdr:col>13</xdr:col>
      <xdr:colOff>333437</xdr:colOff>
      <xdr:row>51</xdr:row>
      <xdr:rowOff>8661</xdr:rowOff>
    </xdr:to>
    <xdr:pic>
      <xdr:nvPicPr>
        <xdr:cNvPr id="21" name="Grafik 20"/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94" t="7197" r="12735" b="16065"/>
        <a:stretch/>
      </xdr:blipFill>
      <xdr:spPr>
        <a:xfrm>
          <a:off x="9040089" y="7654638"/>
          <a:ext cx="1285939" cy="762000"/>
        </a:xfrm>
        <a:prstGeom prst="rect">
          <a:avLst/>
        </a:prstGeom>
      </xdr:spPr>
    </xdr:pic>
    <xdr:clientData/>
  </xdr:twoCellAnchor>
  <xdr:twoCellAnchor editAs="oneCell">
    <xdr:from>
      <xdr:col>11</xdr:col>
      <xdr:colOff>505288</xdr:colOff>
      <xdr:row>16</xdr:row>
      <xdr:rowOff>8659</xdr:rowOff>
    </xdr:from>
    <xdr:to>
      <xdr:col>13</xdr:col>
      <xdr:colOff>225137</xdr:colOff>
      <xdr:row>25</xdr:row>
      <xdr:rowOff>79795</xdr:rowOff>
    </xdr:to>
    <xdr:pic>
      <xdr:nvPicPr>
        <xdr:cNvPr id="23" name="Grafik 22"/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768" t="3648" r="11364" b="14535"/>
        <a:stretch/>
      </xdr:blipFill>
      <xdr:spPr>
        <a:xfrm>
          <a:off x="9129743" y="2996045"/>
          <a:ext cx="1087985" cy="755204"/>
        </a:xfrm>
        <a:prstGeom prst="rect">
          <a:avLst/>
        </a:prstGeom>
      </xdr:spPr>
    </xdr:pic>
    <xdr:clientData/>
  </xdr:twoCellAnchor>
  <xdr:twoCellAnchor editAs="oneCell">
    <xdr:from>
      <xdr:col>17</xdr:col>
      <xdr:colOff>415637</xdr:colOff>
      <xdr:row>16</xdr:row>
      <xdr:rowOff>34631</xdr:rowOff>
    </xdr:from>
    <xdr:to>
      <xdr:col>19</xdr:col>
      <xdr:colOff>86591</xdr:colOff>
      <xdr:row>25</xdr:row>
      <xdr:rowOff>77149</xdr:rowOff>
    </xdr:to>
    <xdr:pic>
      <xdr:nvPicPr>
        <xdr:cNvPr id="24" name="Grafik 23"/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37" t="8520" r="12796" b="13328"/>
        <a:stretch/>
      </xdr:blipFill>
      <xdr:spPr>
        <a:xfrm>
          <a:off x="13144501" y="3022017"/>
          <a:ext cx="1039090" cy="726586"/>
        </a:xfrm>
        <a:prstGeom prst="rect">
          <a:avLst/>
        </a:prstGeom>
      </xdr:spPr>
    </xdr:pic>
    <xdr:clientData/>
  </xdr:twoCellAnchor>
  <xdr:oneCellAnchor>
    <xdr:from>
      <xdr:col>15</xdr:col>
      <xdr:colOff>259772</xdr:colOff>
      <xdr:row>57</xdr:row>
      <xdr:rowOff>32038</xdr:rowOff>
    </xdr:from>
    <xdr:ext cx="3827318" cy="66159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feld 19"/>
            <xdr:cNvSpPr txBox="1"/>
          </xdr:nvSpPr>
          <xdr:spPr>
            <a:xfrm>
              <a:off x="11620499" y="9453129"/>
              <a:ext cx="3827318" cy="6615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b="0" i="1">
                            <a:effectLst/>
                            <a:latin typeface="Cambria Math"/>
                          </a:rPr>
                        </m:ctrlPr>
                      </m:sSubPr>
                      <m:e>
                        <m:r>
                          <a:rPr lang="de-DE" sz="1100" b="0" i="1">
                            <a:effectLst/>
                            <a:latin typeface="Cambria Math"/>
                          </a:rPr>
                          <m:t>𝑘</m:t>
                        </m:r>
                      </m:e>
                      <m:sub>
                        <m:r>
                          <a:rPr lang="de-DE" sz="1100" b="0" i="1">
                            <a:effectLst/>
                            <a:latin typeface="Cambria Math"/>
                          </a:rPr>
                          <m:t>𝐴</m:t>
                        </m:r>
                      </m:sub>
                    </m:sSub>
                    <m:r>
                      <a:rPr lang="de-DE" sz="1100" b="0" i="1">
                        <a:effectLst/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de-DE" sz="1100" i="1">
                            <a:effectLst/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i="1">
                                <a:effectLst/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𝐴</m:t>
                            </m:r>
                          </m:e>
                          <m:sub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𝜇</m:t>
                            </m:r>
                          </m:sub>
                        </m:sSub>
                        <m:r>
                          <a:rPr lang="de-DE" sz="11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∙</m:t>
                        </m:r>
                        <m:sSub>
                          <m:sSubPr>
                            <m:ctrlPr>
                              <a:rPr lang="de-DE" sz="1100" i="1">
                                <a:effectLst/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𝜈</m:t>
                            </m:r>
                          </m:e>
                          <m:sub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𝐴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i="1">
                                <a:effectLst/>
                                <a:latin typeface="Cambria Math"/>
                              </a:rPr>
                            </m:ctrlPr>
                          </m:sSubPr>
                          <m:e>
                            <m:sSub>
                              <m:sSubPr>
                                <m:ctrlPr>
                                  <a:rPr lang="de-DE" sz="1100" i="1">
                                    <a:effectLst/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𝐸</m:t>
                                </m:r>
                              </m:e>
                              <m:sub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∙</m:t>
                            </m:r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𝐴</m:t>
                            </m:r>
                          </m:e>
                          <m:sub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𝐴</m:t>
                            </m:r>
                          </m:sub>
                        </m:sSub>
                        <m:r>
                          <a:rPr lang="de-DE" sz="11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∙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de-DE" sz="1100" i="1">
                                <a:effectLst/>
                                <a:latin typeface="Cambria Math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de-DE" sz="1100" i="1">
                                    <a:effectLst/>
                                    <a:latin typeface="Cambria Math"/>
                                  </a:rPr>
                                </m:ctrlPr>
                              </m:fPr>
                              <m:num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1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de-DE" sz="1100" i="1">
                                        <a:effectLst/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𝐸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𝐴</m:t>
                                    </m:r>
                                  </m:sub>
                                </m:sSub>
                              </m:den>
                            </m:f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∙</m:t>
                            </m:r>
                            <m:d>
                              <m:dPr>
                                <m:ctrlPr>
                                  <a:rPr lang="de-DE" sz="1100" i="1">
                                    <a:effectLst/>
                                    <a:latin typeface="Cambria Math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100" i="1">
                                        <a:effectLst/>
                                        <a:latin typeface="Cambria Math"/>
                                        <a:ea typeface="Times New Roman"/>
                                      </a:rPr>
                                    </m:ctrlPr>
                                  </m:fPr>
                                  <m:num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Times New Roman"/>
                                        <a:cs typeface="Times New Roman"/>
                                      </a:rPr>
                                      <m:t>1+</m:t>
                                    </m:r>
                                    <m:sSubSup>
                                      <m:sSubSupPr>
                                        <m:ctrlP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</a:rPr>
                                        </m:ctrlPr>
                                      </m:sSubSupPr>
                                      <m:e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𝑄</m:t>
                                        </m:r>
                                      </m:e>
                                      <m:sub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𝐴</m:t>
                                        </m:r>
                                      </m:sub>
                                      <m:sup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2</m:t>
                                        </m:r>
                                      </m:sup>
                                    </m:sSubSup>
                                  </m:num>
                                  <m:den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Times New Roman"/>
                                        <a:cs typeface="Times New Roman"/>
                                      </a:rPr>
                                      <m:t>1−</m:t>
                                    </m:r>
                                    <m:sSubSup>
                                      <m:sSubSupPr>
                                        <m:ctrlP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</a:rPr>
                                        </m:ctrlPr>
                                      </m:sSubSupPr>
                                      <m:e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𝑄</m:t>
                                        </m:r>
                                      </m:e>
                                      <m:sub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𝐴</m:t>
                                        </m:r>
                                      </m:sub>
                                      <m:sup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2</m:t>
                                        </m:r>
                                      </m:sup>
                                    </m:sSubSup>
                                  </m:den>
                                </m:f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de-DE" sz="1100" i="1">
                                        <a:effectLst/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𝜈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𝐴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+</m:t>
                            </m:r>
                            <m:f>
                              <m:fPr>
                                <m:ctrlPr>
                                  <a:rPr lang="de-DE" sz="1100" i="1">
                                    <a:effectLst/>
                                    <a:latin typeface="Cambria Math"/>
                                  </a:rPr>
                                </m:ctrlPr>
                              </m:fPr>
                              <m:num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1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de-DE" sz="1100" i="1">
                                        <a:effectLst/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𝐸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𝐼</m:t>
                                    </m:r>
                                  </m:sub>
                                </m:sSub>
                              </m:den>
                            </m:f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∙</m:t>
                            </m:r>
                            <m:d>
                              <m:dPr>
                                <m:ctrlPr>
                                  <a:rPr lang="de-DE" sz="1100" i="1">
                                    <a:effectLst/>
                                    <a:latin typeface="Cambria Math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100" i="1">
                                        <a:effectLst/>
                                        <a:latin typeface="Cambria Math"/>
                                        <a:ea typeface="Times New Roman"/>
                                      </a:rPr>
                                    </m:ctrlPr>
                                  </m:fPr>
                                  <m:num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Times New Roman"/>
                                        <a:cs typeface="Times New Roman"/>
                                      </a:rPr>
                                      <m:t>1+</m:t>
                                    </m:r>
                                    <m:sSubSup>
                                      <m:sSubSupPr>
                                        <m:ctrlP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</a:rPr>
                                        </m:ctrlPr>
                                      </m:sSubSupPr>
                                      <m:e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𝑄</m:t>
                                        </m:r>
                                      </m:e>
                                      <m:sub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𝐼</m:t>
                                        </m:r>
                                      </m:sub>
                                      <m:sup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2</m:t>
                                        </m:r>
                                      </m:sup>
                                    </m:sSubSup>
                                  </m:num>
                                  <m:den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Times New Roman"/>
                                        <a:cs typeface="Times New Roman"/>
                                      </a:rPr>
                                      <m:t>1−</m:t>
                                    </m:r>
                                    <m:sSubSup>
                                      <m:sSubSupPr>
                                        <m:ctrlP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</a:rPr>
                                        </m:ctrlPr>
                                      </m:sSubSupPr>
                                      <m:e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𝑄</m:t>
                                        </m:r>
                                      </m:e>
                                      <m:sub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𝐼</m:t>
                                        </m:r>
                                      </m:sub>
                                      <m:sup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2</m:t>
                                        </m:r>
                                      </m:sup>
                                    </m:sSubSup>
                                  </m:den>
                                </m:f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de-DE" sz="1100" i="1">
                                        <a:effectLst/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𝜈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𝐼</m:t>
                                    </m:r>
                                  </m:sub>
                                </m:sSub>
                              </m:e>
                            </m:d>
                          </m:e>
                        </m:d>
                      </m:den>
                    </m:f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20" name="Textfeld 19"/>
            <xdr:cNvSpPr txBox="1"/>
          </xdr:nvSpPr>
          <xdr:spPr>
            <a:xfrm>
              <a:off x="11620499" y="9453129"/>
              <a:ext cx="3827318" cy="6615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 b="0" i="0">
                  <a:effectLst/>
                  <a:latin typeface="Cambria Math"/>
                </a:rPr>
                <a:t>𝑘_𝐴=</a:t>
              </a:r>
              <a:r>
                <a:rPr lang="de-DE" sz="1100" i="0">
                  <a:effectLst/>
                  <a:latin typeface="Cambria Math"/>
                </a:rPr>
                <a:t>(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𝐴_𝜇∙𝜈_𝐴)/(〖𝐸_𝐴∙𝐴〗_𝐴∙[1/𝐸_𝐴 ∙((</a:t>
              </a:r>
              <a:r>
                <a:rPr lang="de-DE" sz="1100" i="0">
                  <a:effectLst/>
                  <a:latin typeface="Cambria Math"/>
                  <a:ea typeface="Times New Roman"/>
                  <a:cs typeface="Times New Roman"/>
                </a:rPr>
                <a:t>1+𝑄_𝐴^2)/(1−𝑄_𝐴^2 )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+𝜈_𝐴 )+1/𝐸_𝐼 ∙((</a:t>
              </a:r>
              <a:r>
                <a:rPr lang="de-DE" sz="1100" i="0">
                  <a:effectLst/>
                  <a:latin typeface="Cambria Math"/>
                  <a:ea typeface="Times New Roman"/>
                  <a:cs typeface="Times New Roman"/>
                </a:rPr>
                <a:t>1+𝑄_𝐼^2)/(1−𝑄_𝐼^2 )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−𝜈_𝐼 )] 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15</xdr:col>
      <xdr:colOff>164523</xdr:colOff>
      <xdr:row>61</xdr:row>
      <xdr:rowOff>161924</xdr:rowOff>
    </xdr:from>
    <xdr:ext cx="3922568" cy="66159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feld 24"/>
            <xdr:cNvSpPr txBox="1"/>
          </xdr:nvSpPr>
          <xdr:spPr>
            <a:xfrm>
              <a:off x="11525250" y="10275742"/>
              <a:ext cx="3922568" cy="6615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b="0" i="1">
                            <a:effectLst/>
                            <a:latin typeface="Cambria Math"/>
                          </a:rPr>
                        </m:ctrlPr>
                      </m:sSubPr>
                      <m:e>
                        <m:r>
                          <a:rPr lang="de-DE" sz="1100" b="0" i="1">
                            <a:effectLst/>
                            <a:latin typeface="Cambria Math"/>
                          </a:rPr>
                          <m:t>𝑘</m:t>
                        </m:r>
                      </m:e>
                      <m:sub>
                        <m:r>
                          <a:rPr lang="de-DE" sz="1100" b="0" i="1">
                            <a:effectLst/>
                            <a:latin typeface="Cambria Math"/>
                          </a:rPr>
                          <m:t>𝐼</m:t>
                        </m:r>
                      </m:sub>
                    </m:sSub>
                    <m:r>
                      <a:rPr lang="de-DE" sz="1100" b="0" i="1">
                        <a:effectLst/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de-DE" sz="1100" i="1">
                            <a:effectLst/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i="1">
                                <a:effectLst/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𝐴</m:t>
                            </m:r>
                          </m:e>
                          <m:sub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𝜇</m:t>
                            </m:r>
                          </m:sub>
                        </m:sSub>
                        <m:r>
                          <a:rPr lang="de-DE" sz="11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∙</m:t>
                        </m:r>
                        <m:sSub>
                          <m:sSubPr>
                            <m:ctrlPr>
                              <a:rPr lang="de-DE" sz="1100" i="1">
                                <a:effectLst/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𝜈</m:t>
                            </m:r>
                          </m:e>
                          <m:sub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𝐼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i="1">
                                <a:effectLst/>
                                <a:latin typeface="Cambria Math"/>
                              </a:rPr>
                            </m:ctrlPr>
                          </m:sSubPr>
                          <m:e>
                            <m:sSub>
                              <m:sSubPr>
                                <m:ctrlPr>
                                  <a:rPr lang="de-DE" sz="1100" i="1">
                                    <a:effectLst/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𝐸</m:t>
                                </m:r>
                              </m:e>
                              <m:sub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𝐼</m:t>
                                </m:r>
                              </m:sub>
                            </m:sSub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∙</m:t>
                            </m:r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𝐴</m:t>
                            </m:r>
                          </m:e>
                          <m:sub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𝐼</m:t>
                            </m:r>
                          </m:sub>
                        </m:sSub>
                        <m:r>
                          <a:rPr lang="de-DE" sz="11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∙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de-DE" sz="1100" i="1">
                                <a:effectLst/>
                                <a:latin typeface="Cambria Math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de-DE" sz="1100" i="1">
                                    <a:effectLst/>
                                    <a:latin typeface="Cambria Math"/>
                                  </a:rPr>
                                </m:ctrlPr>
                              </m:fPr>
                              <m:num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1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de-DE" sz="1100" i="1">
                                        <a:effectLst/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𝐸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𝐴</m:t>
                                    </m:r>
                                  </m:sub>
                                </m:sSub>
                              </m:den>
                            </m:f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∙</m:t>
                            </m:r>
                            <m:d>
                              <m:dPr>
                                <m:ctrlPr>
                                  <a:rPr lang="de-DE" sz="1100" i="1">
                                    <a:effectLst/>
                                    <a:latin typeface="Cambria Math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100" i="1">
                                        <a:effectLst/>
                                        <a:latin typeface="Cambria Math"/>
                                        <a:ea typeface="Times New Roman"/>
                                      </a:rPr>
                                    </m:ctrlPr>
                                  </m:fPr>
                                  <m:num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Times New Roman"/>
                                        <a:cs typeface="Times New Roman"/>
                                      </a:rPr>
                                      <m:t>1+</m:t>
                                    </m:r>
                                    <m:sSubSup>
                                      <m:sSubSupPr>
                                        <m:ctrlP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</a:rPr>
                                        </m:ctrlPr>
                                      </m:sSubSupPr>
                                      <m:e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𝑄</m:t>
                                        </m:r>
                                      </m:e>
                                      <m:sub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𝐴</m:t>
                                        </m:r>
                                      </m:sub>
                                      <m:sup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2</m:t>
                                        </m:r>
                                      </m:sup>
                                    </m:sSubSup>
                                  </m:num>
                                  <m:den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Times New Roman"/>
                                        <a:cs typeface="Times New Roman"/>
                                      </a:rPr>
                                      <m:t>1−</m:t>
                                    </m:r>
                                    <m:sSubSup>
                                      <m:sSubSupPr>
                                        <m:ctrlP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</a:rPr>
                                        </m:ctrlPr>
                                      </m:sSubSupPr>
                                      <m:e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𝑄</m:t>
                                        </m:r>
                                      </m:e>
                                      <m:sub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𝐴</m:t>
                                        </m:r>
                                      </m:sub>
                                      <m:sup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2</m:t>
                                        </m:r>
                                      </m:sup>
                                    </m:sSubSup>
                                  </m:den>
                                </m:f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de-DE" sz="1100" i="1">
                                        <a:effectLst/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𝜈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𝐴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+</m:t>
                            </m:r>
                            <m:f>
                              <m:fPr>
                                <m:ctrlPr>
                                  <a:rPr lang="de-DE" sz="1100" i="1">
                                    <a:effectLst/>
                                    <a:latin typeface="Cambria Math"/>
                                  </a:rPr>
                                </m:ctrlPr>
                              </m:fPr>
                              <m:num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1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de-DE" sz="1100" i="1">
                                        <a:effectLst/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𝐸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𝐼</m:t>
                                    </m:r>
                                  </m:sub>
                                </m:sSub>
                              </m:den>
                            </m:f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∙</m:t>
                            </m:r>
                            <m:d>
                              <m:dPr>
                                <m:ctrlPr>
                                  <a:rPr lang="de-DE" sz="1100" i="1">
                                    <a:effectLst/>
                                    <a:latin typeface="Cambria Math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100" i="1">
                                        <a:effectLst/>
                                        <a:latin typeface="Cambria Math"/>
                                        <a:ea typeface="Times New Roman"/>
                                      </a:rPr>
                                    </m:ctrlPr>
                                  </m:fPr>
                                  <m:num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Times New Roman"/>
                                        <a:cs typeface="Times New Roman"/>
                                      </a:rPr>
                                      <m:t>1+</m:t>
                                    </m:r>
                                    <m:sSubSup>
                                      <m:sSubSupPr>
                                        <m:ctrlP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</a:rPr>
                                        </m:ctrlPr>
                                      </m:sSubSupPr>
                                      <m:e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𝑄</m:t>
                                        </m:r>
                                      </m:e>
                                      <m:sub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𝐼</m:t>
                                        </m:r>
                                      </m:sub>
                                      <m:sup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2</m:t>
                                        </m:r>
                                      </m:sup>
                                    </m:sSubSup>
                                  </m:num>
                                  <m:den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Times New Roman"/>
                                        <a:cs typeface="Times New Roman"/>
                                      </a:rPr>
                                      <m:t>1−</m:t>
                                    </m:r>
                                    <m:sSubSup>
                                      <m:sSubSupPr>
                                        <m:ctrlP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</a:rPr>
                                        </m:ctrlPr>
                                      </m:sSubSupPr>
                                      <m:e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𝑄</m:t>
                                        </m:r>
                                      </m:e>
                                      <m:sub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𝐼</m:t>
                                        </m:r>
                                      </m:sub>
                                      <m:sup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Times New Roman"/>
                                            <a:cs typeface="Times New Roman"/>
                                          </a:rPr>
                                          <m:t>2</m:t>
                                        </m:r>
                                      </m:sup>
                                    </m:sSubSup>
                                  </m:den>
                                </m:f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de-DE" sz="1100" i="1">
                                        <a:effectLst/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𝜈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𝐼</m:t>
                                    </m:r>
                                  </m:sub>
                                </m:sSub>
                              </m:e>
                            </m:d>
                          </m:e>
                        </m:d>
                      </m:den>
                    </m:f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25" name="Textfeld 24"/>
            <xdr:cNvSpPr txBox="1"/>
          </xdr:nvSpPr>
          <xdr:spPr>
            <a:xfrm>
              <a:off x="11525250" y="10275742"/>
              <a:ext cx="3922568" cy="6615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 b="0" i="0">
                  <a:effectLst/>
                  <a:latin typeface="Cambria Math"/>
                </a:rPr>
                <a:t>𝑘_𝐼=</a:t>
              </a:r>
              <a:r>
                <a:rPr lang="de-DE" sz="1100" i="0">
                  <a:effectLst/>
                  <a:latin typeface="Cambria Math"/>
                </a:rPr>
                <a:t>(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𝐴_𝜇∙𝜈_𝐼)/(〖𝐸_𝐼∙𝐴〗_𝐼∙[1/𝐸_𝐴 ∙((</a:t>
              </a:r>
              <a:r>
                <a:rPr lang="de-DE" sz="1100" i="0">
                  <a:effectLst/>
                  <a:latin typeface="Cambria Math"/>
                  <a:ea typeface="Times New Roman"/>
                  <a:cs typeface="Times New Roman"/>
                </a:rPr>
                <a:t>1+𝑄_𝐴^2)/(1−𝑄_𝐴^2 )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+𝜈_𝐴 )+1/𝐸_𝐼 ∙((</a:t>
              </a:r>
              <a:r>
                <a:rPr lang="de-DE" sz="1100" i="0">
                  <a:effectLst/>
                  <a:latin typeface="Cambria Math"/>
                  <a:ea typeface="Times New Roman"/>
                  <a:cs typeface="Times New Roman"/>
                </a:rPr>
                <a:t>1+𝑄_𝐼^2)/(1−𝑄_𝐼^2 )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−𝜈_𝐼 )] 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13</xdr:col>
      <xdr:colOff>266699</xdr:colOff>
      <xdr:row>69</xdr:row>
      <xdr:rowOff>14287</xdr:rowOff>
    </xdr:from>
    <xdr:ext cx="3629025" cy="64383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feld 21"/>
            <xdr:cNvSpPr txBox="1"/>
          </xdr:nvSpPr>
          <xdr:spPr>
            <a:xfrm>
              <a:off x="10420349" y="11387137"/>
              <a:ext cx="3629025" cy="6438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>
                <a:spcAft>
                  <a:spcPts val="0"/>
                </a:spcAft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𝑝</m:t>
                            </m:r>
                          </m:e>
                        </m:acc>
                      </m:e>
                      <m:sub>
                        <m: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𝐿</m:t>
                        </m:r>
                        <m: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3</m:t>
                        </m:r>
                      </m:sub>
                    </m:sSub>
                    <m:d>
                      <m:dPr>
                        <m:ctrlP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d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𝑥</m:t>
                            </m:r>
                          </m:e>
                        </m:acc>
                      </m:e>
                    </m:d>
                    <m:r>
                      <a:rPr lang="de-DE" sz="1100" i="1">
                        <a:solidFill>
                          <a:srgbClr val="7030A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=1−</m:t>
                    </m:r>
                    <m:sSub>
                      <m:sSubPr>
                        <m:ctrlP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sSubPr>
                      <m:e>
                        <m: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𝑘</m:t>
                        </m:r>
                      </m:e>
                      <m:sub>
                        <m: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𝐴</m:t>
                        </m:r>
                      </m:sub>
                    </m:sSub>
                    <m:r>
                      <a:rPr lang="de-DE" sz="1100" i="1">
                        <a:solidFill>
                          <a:srgbClr val="7030A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∙</m:t>
                    </m:r>
                    <m:f>
                      <m:fPr>
                        <m:ctrlP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sSupPr>
                          <m:e>
                            <m:r>
                              <a:rPr lang="en-US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𝑒</m:t>
                            </m:r>
                          </m:e>
                          <m:sup>
                            <m: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−</m:t>
                            </m:r>
                            <m:d>
                              <m:dPr>
                                <m:ctrlP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𝐴</m:t>
                                    </m:r>
                                  </m:sub>
                                </m:sSub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𝐼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∙</m:t>
                            </m:r>
                            <m:d>
                              <m:dPr>
                                <m:ctrlP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dPr>
                              <m:e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1−</m:t>
                                </m:r>
                                <m:acc>
                                  <m:accPr>
                                    <m:chr m:val="̅"/>
                                    <m:ctrlP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</m:ctrlPr>
                                  </m:accPr>
                                  <m:e>
                                    <m:r>
                                      <a:rPr lang="en-US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𝑥</m:t>
                                    </m:r>
                                  </m:e>
                                </m:acc>
                              </m:e>
                            </m:d>
                          </m:sup>
                        </m:sSup>
                        <m: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−1</m:t>
                        </m:r>
                      </m:num>
                      <m:den>
                        <m:d>
                          <m:dPr>
                            <m:ctrlP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𝐼</m:t>
                                </m:r>
                              </m:sub>
                            </m:sSub>
                          </m:e>
                        </m:d>
                      </m:den>
                    </m:f>
                    <m:r>
                      <a:rPr lang="de-DE" sz="1100" i="1">
                        <a:solidFill>
                          <a:srgbClr val="7030A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+</m:t>
                    </m:r>
                    <m:sSub>
                      <m:sSubPr>
                        <m:ctrlP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𝑘</m:t>
                        </m:r>
                      </m:e>
                      <m:sub>
                        <m:r>
                          <a:rPr lang="en-US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𝐼</m:t>
                        </m:r>
                      </m:sub>
                    </m:sSub>
                    <m:r>
                      <a:rPr lang="de-DE" sz="1100" i="1">
                        <a:solidFill>
                          <a:srgbClr val="7030A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∙</m:t>
                    </m:r>
                    <m:f>
                      <m:fPr>
                        <m:ctrlP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sSupPr>
                          <m:e>
                            <m:r>
                              <a:rPr lang="en-US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𝑒</m:t>
                            </m:r>
                          </m:e>
                          <m:sup>
                            <m: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−</m:t>
                            </m:r>
                            <m:d>
                              <m:dPr>
                                <m:ctrlP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𝐴</m:t>
                                    </m:r>
                                  </m:sub>
                                </m:sSub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solidFill>
                                          <a:srgbClr val="7030A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𝐼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∙</m:t>
                            </m:r>
                            <m:acc>
                              <m:accPr>
                                <m:chr m:val="̅"/>
                                <m:ctrlP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accPr>
                              <m:e>
                                <m:r>
                                  <a:rPr lang="en-US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𝑥</m:t>
                                </m:r>
                              </m:e>
                            </m:acc>
                          </m:sup>
                        </m:sSup>
                        <m:r>
                          <a:rPr lang="de-DE" sz="1100" i="1">
                            <a:solidFill>
                              <a:srgbClr val="7030A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−1</m:t>
                        </m:r>
                      </m:num>
                      <m:den>
                        <m:d>
                          <m:dPr>
                            <m:ctrlP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de-DE" sz="1100" i="1">
                                <a:solidFill>
                                  <a:srgbClr val="7030A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7030A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𝐼</m:t>
                                </m:r>
                              </m:sub>
                            </m:sSub>
                          </m:e>
                        </m:d>
                      </m:den>
                    </m:f>
                  </m:oMath>
                </m:oMathPara>
              </a14:m>
              <a:endParaRPr lang="de-DE" sz="1400">
                <a:effectLst/>
                <a:latin typeface="+mn-lt"/>
                <a:ea typeface="Calibri"/>
                <a:cs typeface="Times New Roman"/>
              </a:endParaRPr>
            </a:p>
            <a:p>
              <a:endParaRPr lang="de-DE" sz="1100"/>
            </a:p>
          </xdr:txBody>
        </xdr:sp>
      </mc:Choice>
      <mc:Fallback xmlns="">
        <xdr:sp macro="" textlink="">
          <xdr:nvSpPr>
            <xdr:cNvPr id="22" name="Textfeld 21"/>
            <xdr:cNvSpPr txBox="1"/>
          </xdr:nvSpPr>
          <xdr:spPr>
            <a:xfrm>
              <a:off x="10420349" y="11387137"/>
              <a:ext cx="3629025" cy="6438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>
                <a:spcAft>
                  <a:spcPts val="0"/>
                </a:spcAft>
              </a:pP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𝑝 ̅_𝐿3 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cs typeface="Times New Roman"/>
                </a:rPr>
                <a:t>(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𝑥 ̅ )=1−𝑘_𝐴∙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cs typeface="Times New Roman"/>
                </a:rPr>
                <a:t>(</a:t>
              </a:r>
              <a:r>
                <a:rPr lang="en-US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𝑒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^(−(𝑘_𝐴+𝑘_𝐼 )∙(1−</a:t>
              </a:r>
              <a:r>
                <a:rPr lang="en-US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𝑥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 ̅</a:t>
              </a:r>
              <a:r>
                <a:rPr lang="en-US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 ) 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)−1)/((𝑘_𝐴+𝑘_𝐼 ) )+</a:t>
              </a:r>
              <a:r>
                <a:rPr lang="en-US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𝑘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_</a:t>
              </a:r>
              <a:r>
                <a:rPr lang="en-US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𝐼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∙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cs typeface="Times New Roman"/>
                </a:rPr>
                <a:t>(</a:t>
              </a:r>
              <a:r>
                <a:rPr lang="en-US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𝑒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^(−(𝑘_𝐴+𝑘_𝐼 )∙</a:t>
              </a:r>
              <a:r>
                <a:rPr lang="en-US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𝑥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 ̅</a:t>
              </a:r>
              <a:r>
                <a:rPr lang="en-US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 </a:t>
              </a:r>
              <a:r>
                <a:rPr lang="de-DE" sz="1100" i="0">
                  <a:solidFill>
                    <a:srgbClr val="7030A0"/>
                  </a:solidFill>
                  <a:effectLst/>
                  <a:latin typeface="Cambria Math"/>
                  <a:ea typeface="Calibri"/>
                  <a:cs typeface="Times New Roman"/>
                </a:rPr>
                <a:t>)−1)/((𝑘_𝐴+𝑘_𝐼 ) )</a:t>
              </a:r>
              <a:endParaRPr lang="de-DE" sz="1400">
                <a:effectLst/>
                <a:latin typeface="+mn-lt"/>
                <a:ea typeface="Calibri"/>
                <a:cs typeface="Times New Roman"/>
              </a:endParaRPr>
            </a:p>
            <a:p>
              <a:endParaRPr lang="de-DE" sz="1100"/>
            </a:p>
          </xdr:txBody>
        </xdr:sp>
      </mc:Fallback>
    </mc:AlternateContent>
    <xdr:clientData/>
  </xdr:oneCellAnchor>
  <xdr:oneCellAnchor>
    <xdr:from>
      <xdr:col>10</xdr:col>
      <xdr:colOff>57149</xdr:colOff>
      <xdr:row>74</xdr:row>
      <xdr:rowOff>14287</xdr:rowOff>
    </xdr:from>
    <xdr:ext cx="2600325" cy="10429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feld 25"/>
            <xdr:cNvSpPr txBox="1"/>
          </xdr:nvSpPr>
          <xdr:spPr>
            <a:xfrm>
              <a:off x="8134349" y="12263437"/>
              <a:ext cx="2600325" cy="10429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>
                <a:spcAft>
                  <a:spcPts val="0"/>
                </a:spcAft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𝐹</m:t>
                            </m:r>
                          </m:e>
                        </m:acc>
                      </m:e>
                      <m:sub>
                        <m: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𝐿</m:t>
                        </m:r>
                        <m: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4</m:t>
                        </m:r>
                        <m: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𝐴</m:t>
                        </m:r>
                      </m:sub>
                    </m:sSub>
                    <m:d>
                      <m:dPr>
                        <m:ctrlP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d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𝑥</m:t>
                            </m:r>
                          </m:e>
                        </m:acc>
                      </m:e>
                    </m:d>
                    <m:r>
                      <a:rPr lang="de-DE" sz="1100" i="1">
                        <a:solidFill>
                          <a:srgbClr val="00B05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=</m:t>
                    </m:r>
                    <m:r>
                      <a:rPr lang="de-DE" sz="1100" b="0" i="1">
                        <a:solidFill>
                          <a:srgbClr val="00B05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−</m:t>
                    </m:r>
                    <m:f>
                      <m:fPr>
                        <m:ctrlP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sSupPr>
                          <m:e>
                            <m:r>
                              <a:rPr lang="en-US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𝑒</m:t>
                            </m:r>
                          </m:e>
                          <m:sup>
                            <m: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−</m:t>
                            </m:r>
                            <m:d>
                              <m:dPr>
                                <m:ctrlP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𝐴</m:t>
                                    </m:r>
                                  </m:sub>
                                </m:sSub>
                                <m: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𝐼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∙(1−</m:t>
                            </m:r>
                            <m:acc>
                              <m:accPr>
                                <m:chr m:val="̅"/>
                                <m:ctrlP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accPr>
                              <m:e>
                                <m:r>
                                  <a:rPr lang="en-US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𝑥</m:t>
                                </m:r>
                              </m:e>
                            </m:acc>
                            <m: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)</m:t>
                            </m:r>
                          </m:sup>
                        </m:sSup>
                        <m: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−1</m:t>
                        </m:r>
                      </m:num>
                      <m:den>
                        <m:d>
                          <m:dPr>
                            <m:ctrlP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𝐼</m:t>
                                </m:r>
                              </m:sub>
                            </m:sSub>
                          </m:e>
                        </m:d>
                      </m:den>
                    </m:f>
                    <m:r>
                      <m:rPr>
                        <m:nor/>
                      </m:rPr>
                      <a:rPr lang="de-DE" sz="1050">
                        <a:solidFill>
                          <a:srgbClr val="00B050"/>
                        </a:solidFill>
                        <a:effectLst/>
                        <a:latin typeface="Arial Narrow"/>
                        <a:ea typeface="Times New Roman"/>
                        <a:cs typeface="Times New Roman"/>
                      </a:rPr>
                      <m:t>    </m:t>
                    </m:r>
                    <m:r>
                      <m:rPr>
                        <m:nor/>
                      </m:rPr>
                      <a:rPr lang="de-DE" sz="1100">
                        <a:solidFill>
                          <a:srgbClr val="00B050"/>
                        </a:solidFill>
                        <a:effectLst/>
                        <a:latin typeface="Arial Narrow"/>
                        <a:ea typeface="Times New Roman"/>
                        <a:cs typeface="Times New Roman"/>
                      </a:rPr>
                      <m:t>   </m:t>
                    </m:r>
                    <m:r>
                      <m:rPr>
                        <m:nor/>
                      </m:rPr>
                      <a:rPr lang="de-DE" sz="1100">
                        <a:solidFill>
                          <a:srgbClr val="00B050"/>
                        </a:solidFill>
                        <a:effectLst/>
                        <a:latin typeface="Arial Narrow"/>
                        <a:ea typeface="Calibri"/>
                        <a:cs typeface="Times New Roman"/>
                      </a:rPr>
                      <m:t> </m:t>
                    </m:r>
                  </m:oMath>
                </m:oMathPara>
              </a14:m>
              <a:endParaRPr lang="de-DE" sz="1400">
                <a:solidFill>
                  <a:srgbClr val="00B050"/>
                </a:solidFill>
                <a:effectLst/>
                <a:latin typeface="+mn-lt"/>
                <a:ea typeface="Calibri"/>
                <a:cs typeface="Times New Roman"/>
              </a:endParaRPr>
            </a:p>
            <a:p>
              <a:pPr>
                <a:spcAft>
                  <a:spcPts val="0"/>
                </a:spcAft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𝐹</m:t>
                            </m:r>
                          </m:e>
                        </m:acc>
                      </m:e>
                      <m:sub>
                        <m: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𝐿</m:t>
                        </m:r>
                        <m:r>
                          <a:rPr lang="en-US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4</m:t>
                        </m:r>
                        <m: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𝐼</m:t>
                        </m:r>
                      </m:sub>
                    </m:sSub>
                    <m:d>
                      <m:dPr>
                        <m:ctrlP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d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𝑥</m:t>
                            </m:r>
                          </m:e>
                        </m:acc>
                      </m:e>
                    </m:d>
                    <m:r>
                      <a:rPr lang="en-US" sz="1100" i="1">
                        <a:solidFill>
                          <a:srgbClr val="00B05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=</m:t>
                    </m:r>
                    <m:r>
                      <a:rPr lang="de-DE" sz="1100" b="0" i="1">
                        <a:solidFill>
                          <a:srgbClr val="00B05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+</m:t>
                    </m:r>
                    <m:f>
                      <m:fPr>
                        <m:ctrlPr>
                          <a:rPr lang="de-DE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sSupPr>
                          <m:e>
                            <m:r>
                              <a:rPr lang="en-US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𝑒</m:t>
                            </m:r>
                          </m:e>
                          <m:sup>
                            <m:r>
                              <a:rPr lang="en-US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−</m:t>
                            </m:r>
                            <m:d>
                              <m:dPr>
                                <m:ctrlP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𝐴</m:t>
                                    </m:r>
                                  </m:sub>
                                </m:sSub>
                                <m:r>
                                  <a:rPr lang="en-US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solidFill>
                                          <a:srgbClr val="00B05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𝐼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en-US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∙</m:t>
                            </m:r>
                            <m:acc>
                              <m:accPr>
                                <m:chr m:val="̅"/>
                                <m:ctrlP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accPr>
                              <m:e>
                                <m:r>
                                  <a:rPr lang="en-US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𝑥</m:t>
                                </m:r>
                              </m:e>
                            </m:acc>
                          </m:sup>
                        </m:sSup>
                        <m:r>
                          <a:rPr lang="en-US" sz="1100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−1</m:t>
                        </m:r>
                      </m:num>
                      <m:den>
                        <m:d>
                          <m:dPr>
                            <m:ctrlPr>
                              <a:rPr lang="de-DE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en-US" sz="1100" i="1">
                                <a:solidFill>
                                  <a:srgbClr val="00B05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rgbClr val="00B050"/>
                                    </a:solidFill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𝐼</m:t>
                                </m:r>
                              </m:sub>
                            </m:sSub>
                          </m:e>
                        </m:d>
                      </m:den>
                    </m:f>
                    <m:r>
                      <m:rPr>
                        <m:nor/>
                      </m:rPr>
                      <a:rPr lang="en-US" sz="1050">
                        <a:effectLst/>
                        <a:latin typeface="Arial Narrow"/>
                        <a:ea typeface="Times New Roman"/>
                        <a:cs typeface="Times New Roman"/>
                      </a:rPr>
                      <m:t>    </m:t>
                    </m:r>
                    <m:r>
                      <m:rPr>
                        <m:nor/>
                      </m:rPr>
                      <a:rPr lang="en-US" sz="1100">
                        <a:effectLst/>
                        <a:latin typeface="Arial Narrow"/>
                        <a:ea typeface="Times New Roman"/>
                        <a:cs typeface="Times New Roman"/>
                      </a:rPr>
                      <m:t>   </m:t>
                    </m:r>
                  </m:oMath>
                </m:oMathPara>
              </a14:m>
              <a:endParaRPr lang="de-DE" sz="1400">
                <a:effectLst/>
                <a:latin typeface="+mn-lt"/>
                <a:ea typeface="Calibri"/>
                <a:cs typeface="Times New Roman"/>
              </a:endParaRPr>
            </a:p>
            <a:p>
              <a:endParaRPr lang="de-DE" sz="1100"/>
            </a:p>
          </xdr:txBody>
        </xdr:sp>
      </mc:Choice>
      <mc:Fallback xmlns="">
        <xdr:sp macro="" textlink="">
          <xdr:nvSpPr>
            <xdr:cNvPr id="26" name="Textfeld 25"/>
            <xdr:cNvSpPr txBox="1"/>
          </xdr:nvSpPr>
          <xdr:spPr>
            <a:xfrm>
              <a:off x="8134349" y="12263437"/>
              <a:ext cx="2600325" cy="10429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>
                <a:spcAft>
                  <a:spcPts val="0"/>
                </a:spcAft>
              </a:pP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𝐹 ̅_𝐿4𝐴 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cs typeface="Times New Roman"/>
                </a:rPr>
                <a:t>(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𝑥 ̅ )=</a:t>
              </a:r>
              <a:r>
                <a:rPr lang="de-DE" sz="1100" b="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−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cs typeface="Times New Roman"/>
                </a:rPr>
                <a:t>(</a:t>
              </a:r>
              <a:r>
                <a:rPr lang="en-US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𝑒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^(−(𝑘_𝐴+𝑘_𝐼 )∙(1−</a:t>
              </a:r>
              <a:r>
                <a:rPr lang="en-US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𝑥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 ̅))−1)/((𝑘_𝐴+𝑘_𝐼 ) )</a:t>
              </a:r>
              <a:r>
                <a:rPr lang="de-DE" sz="105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 "</a:t>
              </a:r>
              <a:r>
                <a:rPr lang="de-DE" sz="1050" i="0">
                  <a:solidFill>
                    <a:srgbClr val="00B050"/>
                  </a:solidFill>
                  <a:effectLst/>
                  <a:latin typeface="Cambria Math"/>
                  <a:ea typeface="Times New Roman"/>
                  <a:cs typeface="Times New Roman"/>
                </a:rPr>
                <a:t>    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Times New Roman"/>
                  <a:cs typeface="Times New Roman"/>
                </a:rPr>
                <a:t>   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 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Arial Narrow"/>
                  <a:ea typeface="Calibri"/>
                  <a:cs typeface="Times New Roman"/>
                </a:rPr>
                <a:t>"</a:t>
              </a:r>
              <a:endParaRPr lang="de-DE" sz="1400">
                <a:solidFill>
                  <a:srgbClr val="00B050"/>
                </a:solidFill>
                <a:effectLst/>
                <a:latin typeface="+mn-lt"/>
                <a:ea typeface="Calibri"/>
                <a:cs typeface="Times New Roman"/>
              </a:endParaRPr>
            </a:p>
            <a:p>
              <a:pPr>
                <a:spcAft>
                  <a:spcPts val="0"/>
                </a:spcAft>
              </a:pP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𝐹 ̅_𝐿</a:t>
              </a:r>
              <a:r>
                <a:rPr lang="en-US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4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𝐼 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cs typeface="Times New Roman"/>
                </a:rPr>
                <a:t>(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𝑥 ̅ )</a:t>
              </a:r>
              <a:r>
                <a:rPr lang="en-US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=</a:t>
              </a:r>
              <a:r>
                <a:rPr lang="de-DE" sz="1100" b="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+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cs typeface="Times New Roman"/>
                </a:rPr>
                <a:t>(</a:t>
              </a:r>
              <a:r>
                <a:rPr lang="en-US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𝑒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^(</a:t>
              </a:r>
              <a:r>
                <a:rPr lang="en-US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−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(𝑘_𝐴</a:t>
              </a:r>
              <a:r>
                <a:rPr lang="en-US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+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𝑘_𝐼 )</a:t>
              </a:r>
              <a:r>
                <a:rPr lang="en-US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∙𝑥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 ̅</a:t>
              </a:r>
              <a:r>
                <a:rPr lang="en-US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 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)</a:t>
              </a:r>
              <a:r>
                <a:rPr lang="en-US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−1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)/((𝑘_𝐴</a:t>
              </a:r>
              <a:r>
                <a:rPr lang="en-US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+</a:t>
              </a:r>
              <a:r>
                <a:rPr lang="de-DE" sz="110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𝑘_𝐼 ) )</a:t>
              </a:r>
              <a:r>
                <a:rPr lang="en-US" sz="1050" i="0">
                  <a:solidFill>
                    <a:srgbClr val="00B050"/>
                  </a:solidFill>
                  <a:effectLst/>
                  <a:latin typeface="Cambria Math"/>
                  <a:ea typeface="Calibri"/>
                  <a:cs typeface="Times New Roman"/>
                </a:rPr>
                <a:t> "</a:t>
              </a:r>
              <a:r>
                <a:rPr lang="en-US" sz="1050" i="0">
                  <a:effectLst/>
                  <a:latin typeface="Cambria Math"/>
                  <a:ea typeface="Times New Roman"/>
                  <a:cs typeface="Times New Roman"/>
                </a:rPr>
                <a:t>    </a:t>
              </a:r>
              <a:r>
                <a:rPr lang="en-US" sz="1100" i="0">
                  <a:effectLst/>
                  <a:latin typeface="Cambria Math"/>
                  <a:ea typeface="Times New Roman"/>
                  <a:cs typeface="Times New Roman"/>
                </a:rPr>
                <a:t>   </a:t>
              </a:r>
              <a:r>
                <a:rPr lang="de-DE" sz="1100" i="0">
                  <a:effectLst/>
                  <a:latin typeface="Arial Narrow"/>
                  <a:ea typeface="Times New Roman"/>
                  <a:cs typeface="Times New Roman"/>
                </a:rPr>
                <a:t>"</a:t>
              </a:r>
              <a:endParaRPr lang="de-DE" sz="1400">
                <a:effectLst/>
                <a:latin typeface="+mn-lt"/>
                <a:ea typeface="Calibri"/>
                <a:cs typeface="Times New Roman"/>
              </a:endParaRPr>
            </a:p>
            <a:p>
              <a:endParaRPr lang="de-DE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388327</xdr:colOff>
      <xdr:row>43</xdr:row>
      <xdr:rowOff>15984</xdr:rowOff>
    </xdr:from>
    <xdr:to>
      <xdr:col>2</xdr:col>
      <xdr:colOff>2095500</xdr:colOff>
      <xdr:row>50</xdr:row>
      <xdr:rowOff>32009</xdr:rowOff>
    </xdr:to>
    <xdr:pic>
      <xdr:nvPicPr>
        <xdr:cNvPr id="15" name="Grafik 1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768" t="3648" r="11364" b="14535"/>
        <a:stretch/>
      </xdr:blipFill>
      <xdr:spPr>
        <a:xfrm>
          <a:off x="691395" y="7203029"/>
          <a:ext cx="1707173" cy="1185002"/>
        </a:xfrm>
        <a:prstGeom prst="rect">
          <a:avLst/>
        </a:prstGeom>
      </xdr:spPr>
    </xdr:pic>
    <xdr:clientData/>
  </xdr:twoCellAnchor>
  <xdr:twoCellAnchor editAs="oneCell">
    <xdr:from>
      <xdr:col>2</xdr:col>
      <xdr:colOff>414969</xdr:colOff>
      <xdr:row>50</xdr:row>
      <xdr:rowOff>114567</xdr:rowOff>
    </xdr:from>
    <xdr:to>
      <xdr:col>2</xdr:col>
      <xdr:colOff>2111486</xdr:colOff>
      <xdr:row>57</xdr:row>
      <xdr:rowOff>114564</xdr:rowOff>
    </xdr:to>
    <xdr:pic>
      <xdr:nvPicPr>
        <xdr:cNvPr id="17" name="Grafik 16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37" t="8520" r="12796" b="13328"/>
        <a:stretch/>
      </xdr:blipFill>
      <xdr:spPr>
        <a:xfrm>
          <a:off x="718037" y="8470590"/>
          <a:ext cx="1696517" cy="1186293"/>
        </a:xfrm>
        <a:prstGeom prst="rect">
          <a:avLst/>
        </a:prstGeom>
      </xdr:spPr>
    </xdr:pic>
    <xdr:clientData/>
  </xdr:twoCellAnchor>
  <xdr:twoCellAnchor editAs="oneCell">
    <xdr:from>
      <xdr:col>2</xdr:col>
      <xdr:colOff>131884</xdr:colOff>
      <xdr:row>58</xdr:row>
      <xdr:rowOff>153866</xdr:rowOff>
    </xdr:from>
    <xdr:to>
      <xdr:col>2</xdr:col>
      <xdr:colOff>2163084</xdr:colOff>
      <xdr:row>66</xdr:row>
      <xdr:rowOff>58616</xdr:rowOff>
    </xdr:to>
    <xdr:pic>
      <xdr:nvPicPr>
        <xdr:cNvPr id="18" name="Grafik 17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94" t="7197" r="12735" b="16065"/>
        <a:stretch/>
      </xdr:blipFill>
      <xdr:spPr>
        <a:xfrm>
          <a:off x="432288" y="9415097"/>
          <a:ext cx="2031200" cy="1179634"/>
        </a:xfrm>
        <a:prstGeom prst="rect">
          <a:avLst/>
        </a:prstGeom>
      </xdr:spPr>
    </xdr:pic>
    <xdr:clientData/>
  </xdr:twoCellAnchor>
  <xdr:twoCellAnchor editAs="oneCell">
    <xdr:from>
      <xdr:col>2</xdr:col>
      <xdr:colOff>102579</xdr:colOff>
      <xdr:row>67</xdr:row>
      <xdr:rowOff>51288</xdr:rowOff>
    </xdr:from>
    <xdr:to>
      <xdr:col>2</xdr:col>
      <xdr:colOff>2150853</xdr:colOff>
      <xdr:row>74</xdr:row>
      <xdr:rowOff>146537</xdr:rowOff>
    </xdr:to>
    <xdr:pic>
      <xdr:nvPicPr>
        <xdr:cNvPr id="19" name="Grafik 18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15" t="6855" r="13365" b="11652"/>
        <a:stretch/>
      </xdr:blipFill>
      <xdr:spPr>
        <a:xfrm>
          <a:off x="402983" y="10748596"/>
          <a:ext cx="2048274" cy="1274884"/>
        </a:xfrm>
        <a:prstGeom prst="rect">
          <a:avLst/>
        </a:prstGeom>
      </xdr:spPr>
    </xdr:pic>
    <xdr:clientData/>
  </xdr:twoCellAnchor>
  <xdr:oneCellAnchor>
    <xdr:from>
      <xdr:col>13</xdr:col>
      <xdr:colOff>322387</xdr:colOff>
      <xdr:row>26</xdr:row>
      <xdr:rowOff>44694</xdr:rowOff>
    </xdr:from>
    <xdr:ext cx="3656132" cy="54950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/>
            <xdr:cNvSpPr txBox="1"/>
          </xdr:nvSpPr>
          <xdr:spPr>
            <a:xfrm>
              <a:off x="9862041" y="3700829"/>
              <a:ext cx="3656132" cy="5495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endParaRPr lang="de-DE" sz="1100"/>
            </a:p>
          </xdr:txBody>
        </xdr:sp>
      </mc:Choice>
      <mc:Fallback xmlns="">
        <xdr:sp macro="" textlink="">
          <xdr:nvSpPr>
            <xdr:cNvPr id="9" name="Textfeld 8"/>
            <xdr:cNvSpPr txBox="1"/>
          </xdr:nvSpPr>
          <xdr:spPr>
            <a:xfrm>
              <a:off x="9862041" y="3700829"/>
              <a:ext cx="3656132" cy="5495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 xmlns:a14="http://schemas.microsoft.com/office/drawing/2010/main"/>
              <a:endParaRPr lang="de-DE" sz="1100"/>
            </a:p>
          </xdr:txBody>
        </xdr:sp>
      </mc:Fallback>
    </mc:AlternateContent>
    <xdr:clientData/>
  </xdr:oneCellAnchor>
  <xdr:twoCellAnchor>
    <xdr:from>
      <xdr:col>9</xdr:col>
      <xdr:colOff>164521</xdr:colOff>
      <xdr:row>1</xdr:row>
      <xdr:rowOff>17318</xdr:rowOff>
    </xdr:from>
    <xdr:to>
      <xdr:col>15</xdr:col>
      <xdr:colOff>138546</xdr:colOff>
      <xdr:row>25</xdr:row>
      <xdr:rowOff>0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242454</xdr:colOff>
      <xdr:row>1</xdr:row>
      <xdr:rowOff>25977</xdr:rowOff>
    </xdr:from>
    <xdr:to>
      <xdr:col>21</xdr:col>
      <xdr:colOff>181839</xdr:colOff>
      <xdr:row>25</xdr:row>
      <xdr:rowOff>8658</xdr:rowOff>
    </xdr:to>
    <xdr:graphicFrame macro="">
      <xdr:nvGraphicFramePr>
        <xdr:cNvPr id="22" name="Diagramm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150532</xdr:colOff>
      <xdr:row>25</xdr:row>
      <xdr:rowOff>190500</xdr:rowOff>
    </xdr:from>
    <xdr:to>
      <xdr:col>15</xdr:col>
      <xdr:colOff>147204</xdr:colOff>
      <xdr:row>49</xdr:row>
      <xdr:rowOff>103909</xdr:rowOff>
    </xdr:to>
    <xdr:graphicFrame macro="">
      <xdr:nvGraphicFramePr>
        <xdr:cNvPr id="23" name="Diagramm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259773</xdr:colOff>
      <xdr:row>26</xdr:row>
      <xdr:rowOff>8659</xdr:rowOff>
    </xdr:from>
    <xdr:to>
      <xdr:col>21</xdr:col>
      <xdr:colOff>242454</xdr:colOff>
      <xdr:row>49</xdr:row>
      <xdr:rowOff>138544</xdr:rowOff>
    </xdr:to>
    <xdr:graphicFrame macro="">
      <xdr:nvGraphicFramePr>
        <xdr:cNvPr id="24" name="Diagram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C1:U89"/>
  <sheetViews>
    <sheetView topLeftCell="A56" zoomScaleNormal="100" workbookViewId="0">
      <selection activeCell="C89" sqref="C89"/>
    </sheetView>
  </sheetViews>
  <sheetFormatPr baseColWidth="10" defaultRowHeight="12.75" x14ac:dyDescent="0.2"/>
  <cols>
    <col min="1" max="1" width="3" customWidth="1"/>
    <col min="2" max="2" width="2.33203125" customWidth="1"/>
    <col min="3" max="3" width="38.83203125" customWidth="1"/>
    <col min="5" max="5" width="31.6640625" customWidth="1"/>
    <col min="6" max="6" width="10.5" customWidth="1"/>
    <col min="7" max="7" width="10" customWidth="1"/>
    <col min="8" max="8" width="9.33203125" customWidth="1"/>
    <col min="9" max="9" width="12.6640625" customWidth="1"/>
    <col min="10" max="10" width="10.6640625" customWidth="1"/>
    <col min="11" max="11" width="12.33203125" bestFit="1" customWidth="1"/>
    <col min="22" max="22" width="8.33203125" customWidth="1"/>
  </cols>
  <sheetData>
    <row r="1" spans="3:21" ht="15.75" x14ac:dyDescent="0.25">
      <c r="C1" s="196"/>
      <c r="D1" s="197"/>
      <c r="E1" s="198" t="s">
        <v>73</v>
      </c>
      <c r="F1" s="335" t="s">
        <v>86</v>
      </c>
      <c r="G1" s="345" t="s">
        <v>87</v>
      </c>
      <c r="H1" s="336" t="s">
        <v>88</v>
      </c>
      <c r="I1" s="337" t="s">
        <v>89</v>
      </c>
      <c r="J1" s="313" t="s">
        <v>111</v>
      </c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</row>
    <row r="2" spans="3:21" ht="33.75" thickBot="1" x14ac:dyDescent="0.25">
      <c r="C2" s="338"/>
      <c r="D2" s="339"/>
      <c r="E2" s="340" t="s">
        <v>45</v>
      </c>
      <c r="F2" s="341" t="s">
        <v>43</v>
      </c>
      <c r="G2" s="341" t="s">
        <v>44</v>
      </c>
      <c r="H2" s="341" t="s">
        <v>104</v>
      </c>
      <c r="I2" s="342" t="s">
        <v>105</v>
      </c>
      <c r="J2" s="203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</row>
    <row r="3" spans="3:21" x14ac:dyDescent="0.2">
      <c r="C3" s="204" t="s">
        <v>13</v>
      </c>
      <c r="D3" s="197"/>
      <c r="E3" s="198" t="s">
        <v>73</v>
      </c>
      <c r="F3" s="205" t="s">
        <v>33</v>
      </c>
      <c r="G3" s="206" t="s">
        <v>34</v>
      </c>
      <c r="H3" s="207" t="s">
        <v>35</v>
      </c>
      <c r="I3" s="208" t="s">
        <v>35</v>
      </c>
      <c r="J3" s="209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</row>
    <row r="4" spans="3:21" x14ac:dyDescent="0.2">
      <c r="C4" s="210" t="s">
        <v>8</v>
      </c>
      <c r="D4" s="211"/>
      <c r="E4" s="211"/>
      <c r="F4" s="212"/>
      <c r="G4" s="213"/>
      <c r="H4" s="214"/>
      <c r="I4" s="215"/>
      <c r="J4" s="216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</row>
    <row r="5" spans="3:21" ht="16.5" x14ac:dyDescent="0.3">
      <c r="C5" s="217" t="s">
        <v>4</v>
      </c>
      <c r="D5" s="218" t="s">
        <v>50</v>
      </c>
      <c r="E5" s="219" t="s">
        <v>123</v>
      </c>
      <c r="F5" s="161">
        <f>100*2^0.5</f>
        <v>141.42135623730951</v>
      </c>
      <c r="G5" s="162">
        <f>100*2^0.5</f>
        <v>141.42135623730951</v>
      </c>
      <c r="H5" s="163">
        <f>100*2^0.5</f>
        <v>141.42135623730951</v>
      </c>
      <c r="I5" s="164">
        <f>100*2^0.5</f>
        <v>141.42135623730951</v>
      </c>
      <c r="J5" s="22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</row>
    <row r="6" spans="3:21" ht="15.75" x14ac:dyDescent="0.3">
      <c r="C6" s="217" t="s">
        <v>0</v>
      </c>
      <c r="D6" s="218" t="s">
        <v>51</v>
      </c>
      <c r="E6" s="219" t="s">
        <v>121</v>
      </c>
      <c r="F6" s="73">
        <v>100</v>
      </c>
      <c r="G6" s="74">
        <v>100</v>
      </c>
      <c r="H6" s="75">
        <v>100</v>
      </c>
      <c r="I6" s="76">
        <v>100</v>
      </c>
      <c r="J6" s="22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</row>
    <row r="7" spans="3:21" ht="15.75" x14ac:dyDescent="0.3">
      <c r="C7" s="217" t="s">
        <v>5</v>
      </c>
      <c r="D7" s="218" t="s">
        <v>52</v>
      </c>
      <c r="E7" s="219"/>
      <c r="F7" s="73">
        <v>0</v>
      </c>
      <c r="G7" s="74">
        <v>0</v>
      </c>
      <c r="H7" s="75">
        <v>0</v>
      </c>
      <c r="I7" s="76">
        <v>0</v>
      </c>
      <c r="J7" s="22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</row>
    <row r="8" spans="3:21" ht="15.75" x14ac:dyDescent="0.3">
      <c r="C8" s="217" t="s">
        <v>72</v>
      </c>
      <c r="D8" s="218" t="s">
        <v>15</v>
      </c>
      <c r="E8" s="219" t="s">
        <v>122</v>
      </c>
      <c r="F8" s="391">
        <v>600</v>
      </c>
      <c r="G8" s="392">
        <v>600</v>
      </c>
      <c r="H8" s="393">
        <v>200</v>
      </c>
      <c r="I8" s="394">
        <v>200</v>
      </c>
      <c r="J8" s="22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</row>
    <row r="9" spans="3:21" hidden="1" x14ac:dyDescent="0.2">
      <c r="C9" s="217" t="s">
        <v>6</v>
      </c>
      <c r="D9" s="218" t="s">
        <v>16</v>
      </c>
      <c r="E9" s="211"/>
      <c r="F9" s="73"/>
      <c r="G9" s="74"/>
      <c r="H9" s="75"/>
      <c r="I9" s="76"/>
      <c r="J9" s="22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</row>
    <row r="10" spans="3:21" x14ac:dyDescent="0.2">
      <c r="C10" s="210" t="s">
        <v>75</v>
      </c>
      <c r="D10" s="218"/>
      <c r="E10" s="211"/>
      <c r="F10" s="73"/>
      <c r="G10" s="74"/>
      <c r="H10" s="75"/>
      <c r="I10" s="76"/>
      <c r="J10" s="22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</row>
    <row r="11" spans="3:21" ht="15.75" x14ac:dyDescent="0.3">
      <c r="C11" s="217" t="s">
        <v>70</v>
      </c>
      <c r="D11" s="218" t="s">
        <v>53</v>
      </c>
      <c r="E11" s="211"/>
      <c r="F11" s="130">
        <v>100</v>
      </c>
      <c r="G11" s="131">
        <v>100</v>
      </c>
      <c r="H11" s="132">
        <v>100</v>
      </c>
      <c r="I11" s="133">
        <v>100</v>
      </c>
      <c r="J11" s="224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</row>
    <row r="12" spans="3:21" x14ac:dyDescent="0.2">
      <c r="C12" s="210" t="s">
        <v>9</v>
      </c>
      <c r="D12" s="218"/>
      <c r="E12" s="225"/>
      <c r="F12" s="73"/>
      <c r="G12" s="74"/>
      <c r="H12" s="75"/>
      <c r="I12" s="76"/>
      <c r="J12" s="22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</row>
    <row r="13" spans="3:21" ht="15.75" x14ac:dyDescent="0.3">
      <c r="C13" s="217" t="s">
        <v>1</v>
      </c>
      <c r="D13" s="218" t="s">
        <v>54</v>
      </c>
      <c r="E13" s="226" t="s">
        <v>40</v>
      </c>
      <c r="F13" s="77">
        <v>200000</v>
      </c>
      <c r="G13" s="78">
        <v>200000</v>
      </c>
      <c r="H13" s="79">
        <v>200000</v>
      </c>
      <c r="I13" s="80">
        <v>200000</v>
      </c>
      <c r="J13" s="224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</row>
    <row r="14" spans="3:21" ht="15.75" x14ac:dyDescent="0.3">
      <c r="C14" s="217" t="s">
        <v>2</v>
      </c>
      <c r="D14" s="218" t="s">
        <v>55</v>
      </c>
      <c r="E14" s="226" t="s">
        <v>40</v>
      </c>
      <c r="F14" s="77">
        <v>200000</v>
      </c>
      <c r="G14" s="78">
        <v>200000</v>
      </c>
      <c r="H14" s="79">
        <v>200000</v>
      </c>
      <c r="I14" s="80">
        <v>200000</v>
      </c>
      <c r="J14" s="224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</row>
    <row r="15" spans="3:21" ht="14.25" x14ac:dyDescent="0.25">
      <c r="C15" s="217" t="s">
        <v>3</v>
      </c>
      <c r="D15" s="218" t="s">
        <v>56</v>
      </c>
      <c r="E15" s="218" t="s">
        <v>120</v>
      </c>
      <c r="F15" s="81">
        <v>0.3</v>
      </c>
      <c r="G15" s="82">
        <v>0.3</v>
      </c>
      <c r="H15" s="83">
        <v>0.3</v>
      </c>
      <c r="I15" s="84">
        <v>0.3</v>
      </c>
      <c r="J15" s="231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</row>
    <row r="16" spans="3:21" ht="14.25" x14ac:dyDescent="0.25">
      <c r="C16" s="217" t="s">
        <v>7</v>
      </c>
      <c r="D16" s="218" t="s">
        <v>71</v>
      </c>
      <c r="E16" s="218" t="s">
        <v>120</v>
      </c>
      <c r="F16" s="81">
        <v>0.3</v>
      </c>
      <c r="G16" s="82">
        <v>0.3</v>
      </c>
      <c r="H16" s="83">
        <v>0.3</v>
      </c>
      <c r="I16" s="84">
        <v>0.3</v>
      </c>
      <c r="J16" s="231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</row>
    <row r="17" spans="3:21" ht="13.5" thickBot="1" x14ac:dyDescent="0.25">
      <c r="C17" s="232" t="s">
        <v>14</v>
      </c>
      <c r="D17" s="233" t="s">
        <v>31</v>
      </c>
      <c r="E17" s="350" t="s">
        <v>124</v>
      </c>
      <c r="F17" s="85">
        <v>0.2</v>
      </c>
      <c r="G17" s="86">
        <v>0.2</v>
      </c>
      <c r="H17" s="87">
        <v>0.2</v>
      </c>
      <c r="I17" s="88">
        <v>0.2</v>
      </c>
      <c r="J17" s="231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</row>
    <row r="18" spans="3:21" hidden="1" x14ac:dyDescent="0.2">
      <c r="C18" s="234" t="s">
        <v>10</v>
      </c>
      <c r="D18" s="235"/>
      <c r="E18" s="323"/>
      <c r="F18" s="236"/>
      <c r="G18" s="236"/>
      <c r="H18" s="236"/>
      <c r="I18" s="237"/>
      <c r="J18" s="238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</row>
    <row r="19" spans="3:21" ht="15.75" hidden="1" x14ac:dyDescent="0.3">
      <c r="C19" s="201" t="s">
        <v>12</v>
      </c>
      <c r="D19" s="235" t="s">
        <v>20</v>
      </c>
      <c r="E19" s="323"/>
      <c r="F19" s="239"/>
      <c r="G19" s="239"/>
      <c r="H19" s="239"/>
      <c r="I19" s="240"/>
      <c r="J19" s="241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</row>
    <row r="20" spans="3:21" ht="15.75" hidden="1" x14ac:dyDescent="0.3">
      <c r="C20" s="201" t="s">
        <v>11</v>
      </c>
      <c r="D20" s="235" t="s">
        <v>21</v>
      </c>
      <c r="E20" s="323"/>
      <c r="F20" s="239"/>
      <c r="G20" s="239"/>
      <c r="H20" s="239"/>
      <c r="I20" s="240"/>
      <c r="J20" s="241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</row>
    <row r="21" spans="3:21" ht="15.75" hidden="1" x14ac:dyDescent="0.3">
      <c r="C21" s="201" t="s">
        <v>22</v>
      </c>
      <c r="D21" s="235" t="s">
        <v>27</v>
      </c>
      <c r="E21" s="323"/>
      <c r="F21" s="239"/>
      <c r="G21" s="239"/>
      <c r="H21" s="239"/>
      <c r="I21" s="240"/>
      <c r="J21" s="241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</row>
    <row r="22" spans="3:21" ht="15.75" hidden="1" x14ac:dyDescent="0.3">
      <c r="C22" s="201" t="s">
        <v>18</v>
      </c>
      <c r="D22" s="235" t="s">
        <v>19</v>
      </c>
      <c r="E22" s="323"/>
      <c r="F22" s="239"/>
      <c r="G22" s="239"/>
      <c r="H22" s="239"/>
      <c r="I22" s="240"/>
      <c r="J22" s="241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</row>
    <row r="23" spans="3:21" ht="14.25" thickBot="1" x14ac:dyDescent="0.3">
      <c r="C23" s="201"/>
      <c r="D23" s="235"/>
      <c r="E23" s="323"/>
      <c r="F23" s="242"/>
      <c r="G23" s="243"/>
      <c r="H23" s="244"/>
      <c r="I23" s="245"/>
      <c r="J23" s="241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</row>
    <row r="24" spans="3:21" x14ac:dyDescent="0.2">
      <c r="C24" s="204" t="s">
        <v>36</v>
      </c>
      <c r="D24" s="246"/>
      <c r="E24" s="324"/>
      <c r="F24" s="247"/>
      <c r="G24" s="248"/>
      <c r="H24" s="249"/>
      <c r="I24" s="250"/>
      <c r="J24" s="22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</row>
    <row r="25" spans="3:21" x14ac:dyDescent="0.2">
      <c r="C25" s="210" t="s">
        <v>17</v>
      </c>
      <c r="D25" s="226"/>
      <c r="E25" s="290"/>
      <c r="F25" s="212"/>
      <c r="G25" s="221"/>
      <c r="H25" s="222"/>
      <c r="I25" s="223"/>
      <c r="J25" s="22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</row>
    <row r="26" spans="3:21" ht="15.75" x14ac:dyDescent="0.3">
      <c r="C26" s="251" t="s">
        <v>23</v>
      </c>
      <c r="D26" s="252" t="s">
        <v>57</v>
      </c>
      <c r="E26" s="252" t="s">
        <v>113</v>
      </c>
      <c r="F26" s="253">
        <f t="shared" ref="F26:I27" si="0">F6/F5</f>
        <v>0.70710678118654746</v>
      </c>
      <c r="G26" s="254">
        <f t="shared" si="0"/>
        <v>0.70710678118654746</v>
      </c>
      <c r="H26" s="255">
        <f t="shared" si="0"/>
        <v>0.70710678118654746</v>
      </c>
      <c r="I26" s="256">
        <f t="shared" si="0"/>
        <v>0.70710678118654746</v>
      </c>
      <c r="J26" s="257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</row>
    <row r="27" spans="3:21" ht="15.75" x14ac:dyDescent="0.3">
      <c r="C27" s="251" t="s">
        <v>24</v>
      </c>
      <c r="D27" s="252" t="s">
        <v>58</v>
      </c>
      <c r="E27" s="252" t="s">
        <v>114</v>
      </c>
      <c r="F27" s="212">
        <f t="shared" si="0"/>
        <v>0</v>
      </c>
      <c r="G27" s="221">
        <f t="shared" si="0"/>
        <v>0</v>
      </c>
      <c r="H27" s="222">
        <f t="shared" si="0"/>
        <v>0</v>
      </c>
      <c r="I27" s="223">
        <f t="shared" si="0"/>
        <v>0</v>
      </c>
      <c r="J27" s="22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</row>
    <row r="28" spans="3:21" ht="15.75" x14ac:dyDescent="0.3">
      <c r="C28" s="217" t="s">
        <v>25</v>
      </c>
      <c r="D28" s="218" t="s">
        <v>59</v>
      </c>
      <c r="E28" s="218" t="s">
        <v>115</v>
      </c>
      <c r="F28" s="227">
        <f t="shared" ref="F28:I29" si="1">PI()/4*(F5^2-F6^2)</f>
        <v>7853.981633974483</v>
      </c>
      <c r="G28" s="228">
        <f t="shared" si="1"/>
        <v>7853.981633974483</v>
      </c>
      <c r="H28" s="229">
        <f t="shared" si="1"/>
        <v>7853.981633974483</v>
      </c>
      <c r="I28" s="230">
        <f t="shared" si="1"/>
        <v>7853.981633974483</v>
      </c>
      <c r="J28" s="224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</row>
    <row r="29" spans="3:21" ht="15.75" x14ac:dyDescent="0.3">
      <c r="C29" s="217" t="s">
        <v>26</v>
      </c>
      <c r="D29" s="218" t="s">
        <v>60</v>
      </c>
      <c r="E29" s="218" t="s">
        <v>116</v>
      </c>
      <c r="F29" s="227">
        <f t="shared" si="1"/>
        <v>7853.981633974483</v>
      </c>
      <c r="G29" s="228">
        <f t="shared" si="1"/>
        <v>7853.981633974483</v>
      </c>
      <c r="H29" s="229">
        <f t="shared" si="1"/>
        <v>7853.981633974483</v>
      </c>
      <c r="I29" s="230">
        <f t="shared" si="1"/>
        <v>7853.981633974483</v>
      </c>
      <c r="J29" s="224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</row>
    <row r="30" spans="3:21" ht="15.75" hidden="1" x14ac:dyDescent="0.3">
      <c r="C30" s="217" t="s">
        <v>18</v>
      </c>
      <c r="D30" s="218" t="s">
        <v>60</v>
      </c>
      <c r="E30" s="218" t="s">
        <v>116</v>
      </c>
      <c r="F30" s="212"/>
      <c r="G30" s="221"/>
      <c r="H30" s="222"/>
      <c r="I30" s="223"/>
      <c r="J30" s="22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</row>
    <row r="31" spans="3:21" ht="15.75" x14ac:dyDescent="0.3">
      <c r="C31" s="217" t="s">
        <v>102</v>
      </c>
      <c r="D31" s="218" t="s">
        <v>61</v>
      </c>
      <c r="E31" s="218" t="s">
        <v>117</v>
      </c>
      <c r="F31" s="227">
        <f>F17*PI()*F6*F8</f>
        <v>37699.111843077517</v>
      </c>
      <c r="G31" s="228">
        <f t="shared" ref="G31:I31" si="2">G17*PI()*G6*G8</f>
        <v>37699.111843077517</v>
      </c>
      <c r="H31" s="258">
        <f t="shared" si="2"/>
        <v>12566.370614359172</v>
      </c>
      <c r="I31" s="230">
        <f t="shared" si="2"/>
        <v>12566.370614359172</v>
      </c>
      <c r="J31" s="22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</row>
    <row r="32" spans="3:21" ht="15.75" x14ac:dyDescent="0.3">
      <c r="C32" s="259" t="s">
        <v>47</v>
      </c>
      <c r="D32" s="252" t="s">
        <v>62</v>
      </c>
      <c r="E32" s="260" t="s">
        <v>41</v>
      </c>
      <c r="F32" s="315">
        <f>F31*F15/(F13*F28*(1/F13*((1+F26^2)/(1-F26^2)+F15)+1/F14*((1+F27^2)/(1-F27^2)-F16)))</f>
        <v>0.36000000000000004</v>
      </c>
      <c r="G32" s="316">
        <f>G31*G15/(G13*G28*(1/G13*((1+G26^2)/(1-G26^2)+G15)+1/G14*((1+G27^2)/(1-G27^2)-G16)))</f>
        <v>0.36000000000000004</v>
      </c>
      <c r="H32" s="317">
        <f>H31*(H15/(H13*H28*(1/H13*((1+H26^2)/(1-H26^2)+H15)+1/H14*((1+H27^2)/(1-H27^2)-H16))))</f>
        <v>0.12000000000000002</v>
      </c>
      <c r="I32" s="343">
        <f t="shared" ref="I32" si="3">I31*(I15/(I13*I28*(1/I13*((1+I26^2)/(1-I26^2)+I15)+1/I14*((1+I27^2)/(1-I27^2)-I16))))</f>
        <v>0.12000000000000002</v>
      </c>
      <c r="J32" s="261"/>
      <c r="K32" s="262"/>
      <c r="L32" s="200"/>
      <c r="M32" s="200"/>
      <c r="N32" s="200"/>
      <c r="O32" s="200"/>
      <c r="P32" s="200"/>
      <c r="Q32" s="200"/>
      <c r="R32" s="200"/>
      <c r="S32" s="200"/>
      <c r="T32" s="200"/>
      <c r="U32" s="200"/>
    </row>
    <row r="33" spans="3:21" ht="16.5" thickBot="1" x14ac:dyDescent="0.35">
      <c r="C33" s="263" t="s">
        <v>47</v>
      </c>
      <c r="D33" s="264" t="s">
        <v>76</v>
      </c>
      <c r="E33" s="265" t="s">
        <v>41</v>
      </c>
      <c r="F33" s="318">
        <f>F31*(F16/(F14*F29*(1/F13*((1+F26^2)/(1-F26^2)+F15)+1/F14*((1+F27^2)/(1-F27^2)-F16))))</f>
        <v>0.3600000000000001</v>
      </c>
      <c r="G33" s="319">
        <f t="shared" ref="G33:I33" si="4">G31*(G16/(G14*G29*(1/G13*((1+G26^2)/(1-G26^2)+G15)+1/G14*((1+G27^2)/(1-G27^2)-G16))))</f>
        <v>0.3600000000000001</v>
      </c>
      <c r="H33" s="320">
        <f t="shared" si="4"/>
        <v>0.12000000000000002</v>
      </c>
      <c r="I33" s="344">
        <f t="shared" si="4"/>
        <v>0.12000000000000002</v>
      </c>
      <c r="J33" s="266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</row>
    <row r="34" spans="3:21" ht="14.25" thickBot="1" x14ac:dyDescent="0.3">
      <c r="C34" s="267"/>
      <c r="D34" s="239"/>
      <c r="E34" s="268"/>
      <c r="F34" s="269"/>
      <c r="G34" s="270"/>
      <c r="H34" s="271"/>
      <c r="I34" s="272"/>
      <c r="J34" s="266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</row>
    <row r="35" spans="3:21" x14ac:dyDescent="0.2">
      <c r="C35" s="273" t="s">
        <v>32</v>
      </c>
      <c r="D35" s="274" t="s">
        <v>49</v>
      </c>
      <c r="E35" s="275"/>
      <c r="F35" s="247"/>
      <c r="G35" s="248"/>
      <c r="H35" s="249"/>
      <c r="I35" s="250"/>
      <c r="J35" s="22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</row>
    <row r="36" spans="3:21" ht="15.75" x14ac:dyDescent="0.3">
      <c r="C36" s="217" t="s">
        <v>154</v>
      </c>
      <c r="D36" s="218" t="s">
        <v>63</v>
      </c>
      <c r="E36" s="276"/>
      <c r="F36" s="277">
        <f>F6/F13*F11*((1+F26^2)/(1-F26^2)+F15)</f>
        <v>0.16499999999999995</v>
      </c>
      <c r="G36" s="278">
        <f>G6/G13*G11*((1+G26^2)/(1-G26^2)+G15)</f>
        <v>0.16499999999999995</v>
      </c>
      <c r="H36" s="279">
        <f>H6/H13*H11*((1+H26^2)/(1-H26^2)+H15)</f>
        <v>0.16499999999999995</v>
      </c>
      <c r="I36" s="280">
        <f>I6/I13*I11*((1+I26^2)/(1-I26^2)+I15)</f>
        <v>0.16499999999999995</v>
      </c>
      <c r="J36" s="281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</row>
    <row r="37" spans="3:21" ht="15.75" x14ac:dyDescent="0.3">
      <c r="C37" s="217" t="s">
        <v>156</v>
      </c>
      <c r="D37" s="218" t="s">
        <v>64</v>
      </c>
      <c r="E37" s="276"/>
      <c r="F37" s="277">
        <f>-F6/F14*F11*((1+F27^2)/(1-F27^2)-F16)</f>
        <v>-3.4999999999999996E-2</v>
      </c>
      <c r="G37" s="278">
        <f>-G6/G14*G11*((1+G27^2)/(1-G27^2)-G16)</f>
        <v>-3.4999999999999996E-2</v>
      </c>
      <c r="H37" s="279">
        <f>-H6/H14*H11*((1+H27^2)/(1-H27^2)-H16)</f>
        <v>-3.4999999999999996E-2</v>
      </c>
      <c r="I37" s="280">
        <f>-I6/I14*I11*((1+I27^2)/(1-I27^2)-I16)</f>
        <v>-3.4999999999999996E-2</v>
      </c>
      <c r="J37" s="281"/>
      <c r="K37" s="282" t="s">
        <v>41</v>
      </c>
      <c r="L37" s="282" t="s">
        <v>41</v>
      </c>
      <c r="M37" s="200"/>
      <c r="N37" s="200"/>
      <c r="O37" s="200"/>
      <c r="P37" s="200"/>
      <c r="Q37" s="200"/>
      <c r="R37" s="200"/>
      <c r="S37" s="200"/>
      <c r="T37" s="200"/>
      <c r="U37" s="200"/>
    </row>
    <row r="38" spans="3:21" ht="15.75" x14ac:dyDescent="0.3">
      <c r="C38" s="217" t="s">
        <v>30</v>
      </c>
      <c r="D38" s="218" t="s">
        <v>65</v>
      </c>
      <c r="E38" s="325" t="s">
        <v>148</v>
      </c>
      <c r="F38" s="277">
        <f>F36-F37</f>
        <v>0.19999999999999996</v>
      </c>
      <c r="G38" s="278">
        <f t="shared" ref="G38:I38" si="5">G36-G37</f>
        <v>0.19999999999999996</v>
      </c>
      <c r="H38" s="279">
        <f t="shared" si="5"/>
        <v>0.19999999999999996</v>
      </c>
      <c r="I38" s="280">
        <f t="shared" si="5"/>
        <v>0.19999999999999996</v>
      </c>
      <c r="J38" s="281"/>
      <c r="K38" s="283" t="s">
        <v>49</v>
      </c>
      <c r="L38" s="284" t="s">
        <v>41</v>
      </c>
      <c r="M38" s="285" t="s">
        <v>41</v>
      </c>
      <c r="N38" s="200"/>
      <c r="O38" s="200"/>
      <c r="P38" s="200"/>
      <c r="Q38" s="200"/>
      <c r="R38" s="200"/>
      <c r="S38" s="200"/>
      <c r="T38" s="200"/>
      <c r="U38" s="200"/>
    </row>
    <row r="39" spans="3:21" ht="15.75" x14ac:dyDescent="0.3">
      <c r="C39" s="286" t="s">
        <v>155</v>
      </c>
      <c r="D39" s="287" t="s">
        <v>101</v>
      </c>
      <c r="E39" s="325" t="s">
        <v>119</v>
      </c>
      <c r="F39" s="351">
        <f>F32+F33</f>
        <v>0.7200000000000002</v>
      </c>
      <c r="G39" s="352">
        <f t="shared" ref="G39:I39" si="6">G32+G33</f>
        <v>0.7200000000000002</v>
      </c>
      <c r="H39" s="353">
        <f>H32+H33</f>
        <v>0.24000000000000005</v>
      </c>
      <c r="I39" s="354">
        <f t="shared" si="6"/>
        <v>0.24000000000000005</v>
      </c>
      <c r="J39" s="288"/>
      <c r="K39" s="283"/>
      <c r="L39" s="284"/>
      <c r="M39" s="284"/>
      <c r="N39" s="289"/>
      <c r="O39" s="200"/>
      <c r="P39" s="200"/>
      <c r="Q39" s="200"/>
      <c r="R39" s="200"/>
      <c r="S39" s="200"/>
      <c r="T39" s="200"/>
      <c r="U39" s="200"/>
    </row>
    <row r="40" spans="3:21" ht="15.75" x14ac:dyDescent="0.3">
      <c r="C40" s="327" t="s">
        <v>157</v>
      </c>
      <c r="D40" s="218" t="s">
        <v>107</v>
      </c>
      <c r="E40" s="218"/>
      <c r="F40" s="291">
        <f>(2.71818^(-F39)-1)/F39</f>
        <v>-0.7128258543271252</v>
      </c>
      <c r="G40" s="292">
        <f>(2.71818^G39-1)/G39</f>
        <v>1.4644136096413458</v>
      </c>
      <c r="H40" s="293">
        <f>(2.71818^(-H$39)-1)/H$39</f>
        <v>-0.88902111065595646</v>
      </c>
      <c r="I40" s="328">
        <f>-(2.71818^(-I39)-1)/I39</f>
        <v>0.88902111065595646</v>
      </c>
      <c r="J40" s="288"/>
      <c r="K40" s="283"/>
      <c r="L40" s="284"/>
      <c r="M40" s="284"/>
      <c r="N40" s="289"/>
      <c r="O40" s="200"/>
      <c r="P40" s="200"/>
      <c r="Q40" s="200"/>
      <c r="R40" s="200"/>
      <c r="S40" s="200"/>
      <c r="T40" s="200"/>
      <c r="U40" s="200"/>
    </row>
    <row r="41" spans="3:21" ht="15.75" x14ac:dyDescent="0.3">
      <c r="C41" s="327" t="s">
        <v>158</v>
      </c>
      <c r="D41" s="218" t="s">
        <v>108</v>
      </c>
      <c r="E41" s="218"/>
      <c r="F41" s="291">
        <f>-(2.71818^(-F39)-1)/F39</f>
        <v>0.7128258543271252</v>
      </c>
      <c r="G41" s="292">
        <f>-(2.71818^G39-1)/G39</f>
        <v>-1.4644136096413458</v>
      </c>
      <c r="H41" s="293">
        <f>-(2.71818^(-H$39)-1)/H$39</f>
        <v>0.88902111065595646</v>
      </c>
      <c r="I41" s="328">
        <f>(2.71818^(-I39)-1)/I39</f>
        <v>-0.88902111065595646</v>
      </c>
      <c r="J41" s="288"/>
      <c r="K41" s="283"/>
      <c r="L41" s="284"/>
      <c r="M41" s="284"/>
      <c r="N41" s="289"/>
      <c r="O41" s="200"/>
      <c r="P41" s="200"/>
      <c r="Q41" s="200"/>
      <c r="R41" s="200"/>
      <c r="S41" s="200"/>
      <c r="T41" s="200"/>
      <c r="U41" s="200"/>
    </row>
    <row r="42" spans="3:21" ht="15.75" x14ac:dyDescent="0.3">
      <c r="C42" s="327" t="s">
        <v>159</v>
      </c>
      <c r="D42" s="218" t="s">
        <v>112</v>
      </c>
      <c r="E42" s="218" t="s">
        <v>118</v>
      </c>
      <c r="F42" s="321">
        <f>F31*F11*ABS(F40)</f>
        <v>2687290.1606915575</v>
      </c>
      <c r="G42" s="355">
        <f t="shared" ref="G42:I42" si="7">G31*G11*ABS(G40)</f>
        <v>5520709.2454393953</v>
      </c>
      <c r="H42" s="322">
        <f t="shared" si="7"/>
        <v>1117176.8760491966</v>
      </c>
      <c r="I42" s="329">
        <f t="shared" si="7"/>
        <v>1117176.8760491966</v>
      </c>
      <c r="J42" s="288"/>
      <c r="K42" s="283"/>
      <c r="L42" s="284"/>
      <c r="M42" s="284"/>
      <c r="N42" s="289"/>
      <c r="O42" s="200"/>
      <c r="P42" s="200"/>
      <c r="Q42" s="200"/>
      <c r="R42" s="200"/>
      <c r="S42" s="200"/>
      <c r="T42" s="200"/>
      <c r="U42" s="200"/>
    </row>
    <row r="43" spans="3:21" ht="14.25" thickBot="1" x14ac:dyDescent="0.3">
      <c r="C43" s="232"/>
      <c r="D43" s="399"/>
      <c r="E43" s="330"/>
      <c r="F43" s="331"/>
      <c r="G43" s="332"/>
      <c r="H43" s="333" t="s">
        <v>41</v>
      </c>
      <c r="I43" s="334"/>
      <c r="J43" s="199"/>
      <c r="K43" s="284"/>
      <c r="L43" s="200"/>
      <c r="M43" s="200"/>
      <c r="N43" s="200"/>
      <c r="O43" s="200"/>
      <c r="P43" s="200"/>
      <c r="Q43" s="200"/>
      <c r="R43" s="200"/>
      <c r="S43" s="200"/>
      <c r="T43" s="200"/>
      <c r="U43" s="200"/>
    </row>
    <row r="44" spans="3:21" ht="14.25" thickBot="1" x14ac:dyDescent="0.3">
      <c r="C44" s="294" t="s">
        <v>41</v>
      </c>
      <c r="D44" s="404"/>
      <c r="E44" s="407" t="s">
        <v>39</v>
      </c>
      <c r="F44" s="412" t="s">
        <v>46</v>
      </c>
      <c r="G44" s="413"/>
      <c r="H44" s="413"/>
      <c r="I44" s="414"/>
      <c r="J44" s="295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</row>
    <row r="45" spans="3:21" ht="15.75" x14ac:dyDescent="0.3">
      <c r="C45" s="294" t="s">
        <v>41</v>
      </c>
      <c r="D45" s="377"/>
      <c r="E45" s="326" t="s">
        <v>74</v>
      </c>
      <c r="F45" s="405" t="s">
        <v>93</v>
      </c>
      <c r="G45" s="297" t="s">
        <v>94</v>
      </c>
      <c r="H45" s="298" t="s">
        <v>95</v>
      </c>
      <c r="I45" s="299" t="s">
        <v>96</v>
      </c>
      <c r="J45" s="3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</row>
    <row r="46" spans="3:21" x14ac:dyDescent="0.2">
      <c r="C46" s="200"/>
      <c r="D46" s="381"/>
      <c r="E46" s="378">
        <v>0</v>
      </c>
      <c r="F46" s="383">
        <f>(2.71818^(-F$39*$E46)-1)/F$39</f>
        <v>0</v>
      </c>
      <c r="G46" s="278">
        <f>(2.7182818^(G$39*$E46)-1)/G$39</f>
        <v>0</v>
      </c>
      <c r="H46" s="279">
        <f>(2.71818^(-H$39*(1-$E46))-1)/H$39</f>
        <v>-0.88902111065595646</v>
      </c>
      <c r="I46" s="280">
        <f>-(2.71818^(-I$39*(1-$E46))-1)/I$39</f>
        <v>0.88902111065595646</v>
      </c>
      <c r="J46" s="301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</row>
    <row r="47" spans="3:21" ht="11.25" customHeight="1" x14ac:dyDescent="0.2">
      <c r="C47" s="200"/>
      <c r="D47" s="381"/>
      <c r="E47" s="378">
        <v>0.1</v>
      </c>
      <c r="F47" s="383">
        <f t="shared" ref="F47:F56" si="8">(2.71818^(-F$39*$E47)-1)/F$39</f>
        <v>-9.6481381034635563E-2</v>
      </c>
      <c r="G47" s="278">
        <f t="shared" ref="G47:G56" si="9">(2.7182818^(G$39*$E47)-1)/G$39</f>
        <v>0.10368797674129752</v>
      </c>
      <c r="H47" s="279">
        <f t="shared" ref="H47:H56" si="10">(2.71818^(-H$39*(1-$E47))-1)/H$39</f>
        <v>-0.80940907658250161</v>
      </c>
      <c r="I47" s="280">
        <f t="shared" ref="I47:I56" si="11">-(2.71818^(-I$39*(1-$E47))-1)/I$39</f>
        <v>0.80940907658250161</v>
      </c>
      <c r="J47" s="301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</row>
    <row r="48" spans="3:21" x14ac:dyDescent="0.2">
      <c r="C48" s="200"/>
      <c r="D48" s="381"/>
      <c r="E48" s="378">
        <v>0.2</v>
      </c>
      <c r="F48" s="383">
        <f t="shared" si="8"/>
        <v>-0.18626052911109883</v>
      </c>
      <c r="G48" s="278">
        <f t="shared" si="9"/>
        <v>0.21511681497750215</v>
      </c>
      <c r="H48" s="279">
        <f t="shared" si="10"/>
        <v>-0.72786331420895911</v>
      </c>
      <c r="I48" s="280">
        <f t="shared" si="11"/>
        <v>0.72786331420895911</v>
      </c>
      <c r="J48" s="301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</row>
    <row r="49" spans="3:21" x14ac:dyDescent="0.2">
      <c r="C49" s="200"/>
      <c r="D49" s="381"/>
      <c r="E49" s="378">
        <v>0.3</v>
      </c>
      <c r="F49" s="383">
        <f t="shared" si="8"/>
        <v>-0.26980302552750052</v>
      </c>
      <c r="G49" s="278">
        <f t="shared" si="9"/>
        <v>0.33486441138059536</v>
      </c>
      <c r="H49" s="279">
        <f t="shared" si="10"/>
        <v>-0.64433685444099509</v>
      </c>
      <c r="I49" s="280">
        <f t="shared" si="11"/>
        <v>0.64433685444099509</v>
      </c>
      <c r="J49" s="301"/>
      <c r="K49" s="200"/>
      <c r="L49" s="200" t="s">
        <v>41</v>
      </c>
      <c r="M49" s="200"/>
      <c r="N49" s="200"/>
      <c r="O49" s="200"/>
      <c r="P49" s="200"/>
      <c r="Q49" s="200"/>
      <c r="R49" s="200"/>
      <c r="S49" s="200"/>
      <c r="T49" s="200"/>
      <c r="U49" s="200"/>
    </row>
    <row r="50" spans="3:21" x14ac:dyDescent="0.2">
      <c r="C50" s="200"/>
      <c r="D50" s="381"/>
      <c r="E50" s="378">
        <v>0.4</v>
      </c>
      <c r="F50" s="383">
        <f t="shared" si="8"/>
        <v>-0.34754210923478029</v>
      </c>
      <c r="G50" s="278">
        <f t="shared" si="9"/>
        <v>0.46355180569697108</v>
      </c>
      <c r="H50" s="279">
        <f t="shared" si="10"/>
        <v>-0.55878158733329653</v>
      </c>
      <c r="I50" s="280">
        <f t="shared" si="11"/>
        <v>0.55878158733329653</v>
      </c>
      <c r="J50" s="301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</row>
    <row r="51" spans="3:21" x14ac:dyDescent="0.2">
      <c r="C51" s="200"/>
      <c r="D51" s="381"/>
      <c r="E51" s="378">
        <v>0.5</v>
      </c>
      <c r="F51" s="383">
        <f t="shared" si="8"/>
        <v>-0.41988092354941936</v>
      </c>
      <c r="G51" s="278">
        <f t="shared" si="9"/>
        <v>0.60184640160846425</v>
      </c>
      <c r="H51" s="279">
        <f t="shared" si="10"/>
        <v>-0.47114823437899106</v>
      </c>
      <c r="I51" s="280">
        <f t="shared" si="11"/>
        <v>0.47114823437899106</v>
      </c>
      <c r="J51" s="301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</row>
    <row r="52" spans="3:21" x14ac:dyDescent="0.2">
      <c r="C52" s="200"/>
      <c r="D52" s="381"/>
      <c r="E52" s="378">
        <v>0.6</v>
      </c>
      <c r="F52" s="383">
        <f t="shared" si="8"/>
        <v>-0.48719460679466986</v>
      </c>
      <c r="G52" s="278">
        <f t="shared" si="9"/>
        <v>0.75046542804786687</v>
      </c>
      <c r="H52" s="279">
        <f t="shared" si="10"/>
        <v>-0.38138632012598883</v>
      </c>
      <c r="I52" s="280">
        <f t="shared" si="11"/>
        <v>0.38138632012598883</v>
      </c>
      <c r="J52" s="301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</row>
    <row r="53" spans="3:21" x14ac:dyDescent="0.2">
      <c r="C53" s="200"/>
      <c r="D53" s="381"/>
      <c r="E53" s="378">
        <v>0.7</v>
      </c>
      <c r="F53" s="383">
        <f t="shared" si="8"/>
        <v>-0.54983223771205858</v>
      </c>
      <c r="G53" s="278">
        <f t="shared" si="9"/>
        <v>0.91017965892013841</v>
      </c>
      <c r="H53" s="279">
        <f t="shared" si="10"/>
        <v>-0.2894441431039067</v>
      </c>
      <c r="I53" s="280">
        <f t="shared" si="11"/>
        <v>0.2894441431039067</v>
      </c>
      <c r="J53" s="301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</row>
    <row r="54" spans="3:21" x14ac:dyDescent="0.2">
      <c r="C54" s="200"/>
      <c r="D54" s="381"/>
      <c r="E54" s="378">
        <v>0.8</v>
      </c>
      <c r="F54" s="383">
        <f t="shared" si="8"/>
        <v>-0.60811864573178154</v>
      </c>
      <c r="G54" s="278">
        <f t="shared" si="9"/>
        <v>1.0818174105206859</v>
      </c>
      <c r="H54" s="279">
        <f t="shared" si="10"/>
        <v>-0.19526874604482433</v>
      </c>
      <c r="I54" s="280">
        <f t="shared" si="11"/>
        <v>0.19526874604482433</v>
      </c>
      <c r="J54" s="301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</row>
    <row r="55" spans="3:21" x14ac:dyDescent="0.2">
      <c r="C55" s="200"/>
      <c r="D55" s="376"/>
      <c r="E55" s="378">
        <v>0.9</v>
      </c>
      <c r="F55" s="383">
        <f t="shared" si="8"/>
        <v>-0.66235609548977459</v>
      </c>
      <c r="G55" s="278">
        <f t="shared" si="9"/>
        <v>1.2662688373822719</v>
      </c>
      <c r="H55" s="279">
        <f t="shared" si="10"/>
        <v>-9.8805885380715899E-2</v>
      </c>
      <c r="I55" s="280">
        <f t="shared" si="11"/>
        <v>9.8805885380715899E-2</v>
      </c>
      <c r="J55" s="301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</row>
    <row r="56" spans="3:21" ht="13.5" thickBot="1" x14ac:dyDescent="0.25">
      <c r="C56" s="200"/>
      <c r="D56" s="357"/>
      <c r="E56" s="384">
        <v>1</v>
      </c>
      <c r="F56" s="406">
        <f t="shared" si="8"/>
        <v>-0.7128258543271252</v>
      </c>
      <c r="G56" s="359">
        <f t="shared" si="9"/>
        <v>1.4644905488298494</v>
      </c>
      <c r="H56" s="309">
        <f t="shared" si="10"/>
        <v>0</v>
      </c>
      <c r="I56" s="360">
        <f t="shared" si="11"/>
        <v>0</v>
      </c>
      <c r="J56" s="302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</row>
    <row r="57" spans="3:21" ht="14.25" thickBot="1" x14ac:dyDescent="0.3">
      <c r="C57" s="200"/>
      <c r="D57" s="362"/>
      <c r="E57" s="363"/>
      <c r="F57" s="364" t="s">
        <v>90</v>
      </c>
      <c r="G57" s="365" t="s">
        <v>91</v>
      </c>
      <c r="H57" s="365" t="s">
        <v>91</v>
      </c>
      <c r="I57" s="366" t="s">
        <v>90</v>
      </c>
      <c r="J57" s="257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</row>
    <row r="58" spans="3:21" ht="14.25" thickBot="1" x14ac:dyDescent="0.3">
      <c r="C58" s="200"/>
      <c r="D58" s="362"/>
      <c r="E58" s="363"/>
      <c r="F58" s="415" t="s">
        <v>79</v>
      </c>
      <c r="G58" s="416"/>
      <c r="H58" s="416"/>
      <c r="I58" s="417"/>
      <c r="J58" s="257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</row>
    <row r="59" spans="3:21" ht="15.75" x14ac:dyDescent="0.3">
      <c r="C59" s="294"/>
      <c r="D59" s="377"/>
      <c r="E59" s="198" t="s">
        <v>81</v>
      </c>
      <c r="F59" s="296" t="s">
        <v>97</v>
      </c>
      <c r="G59" s="297" t="s">
        <v>98</v>
      </c>
      <c r="H59" s="298" t="s">
        <v>99</v>
      </c>
      <c r="I59" s="396" t="s">
        <v>100</v>
      </c>
      <c r="J59" s="209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</row>
    <row r="60" spans="3:21" x14ac:dyDescent="0.2">
      <c r="C60" s="200"/>
      <c r="D60" s="376"/>
      <c r="E60" s="378">
        <v>0</v>
      </c>
      <c r="F60" s="277">
        <f>-(2.71818^(-F$39*$E60)-1)/F$39</f>
        <v>0</v>
      </c>
      <c r="G60" s="278">
        <f>-(2.7182818^(G$39*$E60)-1)/G$39</f>
        <v>0</v>
      </c>
      <c r="H60" s="279">
        <f>-(2.71818^(-H$39*$E60)-1)/H$39</f>
        <v>0</v>
      </c>
      <c r="I60" s="280">
        <f>(2.71818^(-I$39*$E60)-1)/I$39</f>
        <v>0</v>
      </c>
      <c r="J60" s="257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</row>
    <row r="61" spans="3:21" ht="11.25" customHeight="1" x14ac:dyDescent="0.2">
      <c r="C61" s="200"/>
      <c r="D61" s="376"/>
      <c r="E61" s="378">
        <v>0.1</v>
      </c>
      <c r="F61" s="277">
        <f t="shared" ref="F61:F70" si="12">-(2.71818^(-F$39*$E61)-1)/F$39</f>
        <v>9.6481381034635563E-2</v>
      </c>
      <c r="G61" s="278">
        <f t="shared" ref="G61:G70" si="13">-(2.7182818^(G$39*$E61)-1)/G$39</f>
        <v>-0.10368797674129752</v>
      </c>
      <c r="H61" s="279">
        <f t="shared" ref="H61:H70" si="14">-(2.71818^(-H$39*$E61)-1)/H$39</f>
        <v>9.8805885380715899E-2</v>
      </c>
      <c r="I61" s="280">
        <f t="shared" ref="I61:I70" si="15">(2.71818^(-I$39*$E61)-1)/I$39</f>
        <v>-9.8805885380715899E-2</v>
      </c>
      <c r="J61" s="257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</row>
    <row r="62" spans="3:21" x14ac:dyDescent="0.2">
      <c r="C62" s="200"/>
      <c r="D62" s="376"/>
      <c r="E62" s="378">
        <v>0.2</v>
      </c>
      <c r="F62" s="277">
        <f t="shared" si="12"/>
        <v>0.18626052911109883</v>
      </c>
      <c r="G62" s="278">
        <f t="shared" si="13"/>
        <v>-0.21511681497750215</v>
      </c>
      <c r="H62" s="279">
        <f t="shared" si="14"/>
        <v>0.19526874604482433</v>
      </c>
      <c r="I62" s="280">
        <f t="shared" si="15"/>
        <v>-0.19526874604482433</v>
      </c>
      <c r="J62" s="257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</row>
    <row r="63" spans="3:21" x14ac:dyDescent="0.2">
      <c r="C63" s="200"/>
      <c r="D63" s="376"/>
      <c r="E63" s="378">
        <v>0.3</v>
      </c>
      <c r="F63" s="277">
        <f t="shared" si="12"/>
        <v>0.26980302552750052</v>
      </c>
      <c r="G63" s="278">
        <f t="shared" si="13"/>
        <v>-0.33486441138059536</v>
      </c>
      <c r="H63" s="279">
        <f t="shared" si="14"/>
        <v>0.2894441431039067</v>
      </c>
      <c r="I63" s="280">
        <f t="shared" si="15"/>
        <v>-0.2894441431039067</v>
      </c>
      <c r="J63" s="257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</row>
    <row r="64" spans="3:21" x14ac:dyDescent="0.2">
      <c r="C64" s="200"/>
      <c r="D64" s="376"/>
      <c r="E64" s="378">
        <v>0.4</v>
      </c>
      <c r="F64" s="277">
        <f t="shared" si="12"/>
        <v>0.34754210923478029</v>
      </c>
      <c r="G64" s="278">
        <f t="shared" si="13"/>
        <v>-0.46355180569697108</v>
      </c>
      <c r="H64" s="279">
        <f t="shared" si="14"/>
        <v>0.38138632012598883</v>
      </c>
      <c r="I64" s="280">
        <f t="shared" si="15"/>
        <v>-0.38138632012598883</v>
      </c>
      <c r="J64" s="257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</row>
    <row r="65" spans="3:21" x14ac:dyDescent="0.2">
      <c r="C65" s="200"/>
      <c r="D65" s="376"/>
      <c r="E65" s="378">
        <v>0.5</v>
      </c>
      <c r="F65" s="277">
        <f t="shared" si="12"/>
        <v>0.41988092354941936</v>
      </c>
      <c r="G65" s="278">
        <f t="shared" si="13"/>
        <v>-0.60184640160846425</v>
      </c>
      <c r="H65" s="279">
        <f t="shared" si="14"/>
        <v>0.47114823437899106</v>
      </c>
      <c r="I65" s="280">
        <f t="shared" si="15"/>
        <v>-0.47114823437899106</v>
      </c>
      <c r="J65" s="257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</row>
    <row r="66" spans="3:21" x14ac:dyDescent="0.2">
      <c r="C66" s="200"/>
      <c r="D66" s="376"/>
      <c r="E66" s="378">
        <v>0.6</v>
      </c>
      <c r="F66" s="277">
        <f t="shared" si="12"/>
        <v>0.48719460679466986</v>
      </c>
      <c r="G66" s="278">
        <f t="shared" si="13"/>
        <v>-0.75046542804786687</v>
      </c>
      <c r="H66" s="279">
        <f t="shared" si="14"/>
        <v>0.55878158733329653</v>
      </c>
      <c r="I66" s="280">
        <f t="shared" si="15"/>
        <v>-0.55878158733329653</v>
      </c>
      <c r="J66" s="257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</row>
    <row r="67" spans="3:21" x14ac:dyDescent="0.2">
      <c r="C67" s="200"/>
      <c r="D67" s="376"/>
      <c r="E67" s="378">
        <v>0.7</v>
      </c>
      <c r="F67" s="277">
        <f t="shared" si="12"/>
        <v>0.54983223771205858</v>
      </c>
      <c r="G67" s="278">
        <f t="shared" si="13"/>
        <v>-0.91017965892013841</v>
      </c>
      <c r="H67" s="279">
        <f t="shared" si="14"/>
        <v>0.64433685444099509</v>
      </c>
      <c r="I67" s="280">
        <f t="shared" si="15"/>
        <v>-0.64433685444099509</v>
      </c>
      <c r="J67" s="257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</row>
    <row r="68" spans="3:21" x14ac:dyDescent="0.2">
      <c r="C68" s="200"/>
      <c r="D68" s="376"/>
      <c r="E68" s="378">
        <v>0.8</v>
      </c>
      <c r="F68" s="277">
        <f t="shared" si="12"/>
        <v>0.60811864573178154</v>
      </c>
      <c r="G68" s="278">
        <f t="shared" si="13"/>
        <v>-1.0818174105206859</v>
      </c>
      <c r="H68" s="279">
        <f t="shared" si="14"/>
        <v>0.72786331420895911</v>
      </c>
      <c r="I68" s="280">
        <f t="shared" si="15"/>
        <v>-0.72786331420895911</v>
      </c>
      <c r="J68" s="257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</row>
    <row r="69" spans="3:21" x14ac:dyDescent="0.2">
      <c r="C69" s="200"/>
      <c r="D69" s="376"/>
      <c r="E69" s="378">
        <v>0.9</v>
      </c>
      <c r="F69" s="277">
        <f t="shared" si="12"/>
        <v>0.66235609548977459</v>
      </c>
      <c r="G69" s="278">
        <f t="shared" si="13"/>
        <v>-1.2662688373822719</v>
      </c>
      <c r="H69" s="279">
        <f t="shared" si="14"/>
        <v>0.80940907658250161</v>
      </c>
      <c r="I69" s="280">
        <f t="shared" si="15"/>
        <v>-0.80940907658250161</v>
      </c>
      <c r="J69" s="257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</row>
    <row r="70" spans="3:21" ht="13.5" thickBot="1" x14ac:dyDescent="0.25">
      <c r="C70" s="200"/>
      <c r="D70" s="357"/>
      <c r="E70" s="379">
        <v>1</v>
      </c>
      <c r="F70" s="397">
        <f t="shared" si="12"/>
        <v>0.7128258543271252</v>
      </c>
      <c r="G70" s="369">
        <f t="shared" si="13"/>
        <v>-1.4644905488298494</v>
      </c>
      <c r="H70" s="398">
        <f t="shared" si="14"/>
        <v>0.88902111065595646</v>
      </c>
      <c r="I70" s="370">
        <f t="shared" si="15"/>
        <v>-0.88902111065595646</v>
      </c>
      <c r="J70" s="257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</row>
    <row r="71" spans="3:21" ht="13.5" thickBot="1" x14ac:dyDescent="0.25">
      <c r="C71" s="200"/>
      <c r="D71" s="202"/>
      <c r="E71" s="202"/>
      <c r="F71" s="380" t="s">
        <v>91</v>
      </c>
      <c r="G71" s="367" t="s">
        <v>90</v>
      </c>
      <c r="H71" s="367" t="s">
        <v>91</v>
      </c>
      <c r="I71" s="368" t="s">
        <v>90</v>
      </c>
      <c r="J71" s="199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</row>
    <row r="72" spans="3:21" ht="13.5" thickBot="1" x14ac:dyDescent="0.25">
      <c r="C72" s="200"/>
      <c r="D72" s="200"/>
      <c r="E72" s="200"/>
      <c r="F72" s="418" t="s">
        <v>80</v>
      </c>
      <c r="G72" s="419"/>
      <c r="H72" s="419"/>
      <c r="I72" s="420"/>
      <c r="J72" s="199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</row>
    <row r="73" spans="3:21" ht="15.75" x14ac:dyDescent="0.3">
      <c r="C73" s="200"/>
      <c r="D73" s="377"/>
      <c r="E73" s="198" t="s">
        <v>81</v>
      </c>
      <c r="F73" s="382" t="s">
        <v>82</v>
      </c>
      <c r="G73" s="372" t="s">
        <v>83</v>
      </c>
      <c r="H73" s="373" t="s">
        <v>84</v>
      </c>
      <c r="I73" s="374" t="s">
        <v>85</v>
      </c>
      <c r="J73" s="199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</row>
    <row r="74" spans="3:21" x14ac:dyDescent="0.2">
      <c r="C74" s="200"/>
      <c r="D74" s="376"/>
      <c r="E74" s="378">
        <v>0</v>
      </c>
      <c r="F74" s="383">
        <f>2.71818^(-F$39*$E74)</f>
        <v>1</v>
      </c>
      <c r="G74" s="278">
        <f>2.71818^(G$39*$E74)</f>
        <v>1</v>
      </c>
      <c r="H74" s="279">
        <f>1-H$32*(2.71818^(-H$39*(1-$E60))-1)/H$39+H$33*(2.71818^(-H$39*$E46)-1)/H$39</f>
        <v>1.1066825332787147</v>
      </c>
      <c r="I74" s="280">
        <f>1+I$32*(2.71818^(-I$39*(1-$E74))-1)/I$39-I$33*(2.71818^(-I$39*$E74)-1)/I$39</f>
        <v>0.8933174667212852</v>
      </c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</row>
    <row r="75" spans="3:21" x14ac:dyDescent="0.2">
      <c r="C75" s="200"/>
      <c r="D75" s="376"/>
      <c r="E75" s="378">
        <v>0.1</v>
      </c>
      <c r="F75" s="383">
        <f t="shared" ref="F75:F84" si="16">2.71818^(-F$39*$E75)</f>
        <v>0.93053340565506237</v>
      </c>
      <c r="G75" s="278">
        <f t="shared" ref="G75:G84" si="17">2.71818^(G$39*$E75)</f>
        <v>1.0746524454928468</v>
      </c>
      <c r="H75" s="279">
        <f t="shared" ref="H75:H84" si="18">1-H$32*(2.71818^(-H$39*(1-$E61))-1)/H$39+H$33*(2.71818^(-H$39*$E47)-1)/H$39</f>
        <v>1.0852723829442144</v>
      </c>
      <c r="I75" s="280">
        <f t="shared" ref="I75:I84" si="19">1+I$32*(2.71818^(-I$39*(1-$E75))-1)/I$39-I$33*(2.71818^(-I$39*$E75)-1)/I$39</f>
        <v>0.91472761705578576</v>
      </c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</row>
    <row r="76" spans="3:21" x14ac:dyDescent="0.2">
      <c r="C76" s="200"/>
      <c r="D76" s="376"/>
      <c r="E76" s="378">
        <v>0.2</v>
      </c>
      <c r="F76" s="383">
        <f t="shared" si="16"/>
        <v>0.8658924190400088</v>
      </c>
      <c r="G76" s="278">
        <f t="shared" si="17"/>
        <v>1.1548778786037561</v>
      </c>
      <c r="H76" s="279">
        <f t="shared" si="18"/>
        <v>1.0639113481796962</v>
      </c>
      <c r="I76" s="280">
        <f t="shared" si="19"/>
        <v>0.93608865182030376</v>
      </c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</row>
    <row r="77" spans="3:21" x14ac:dyDescent="0.2">
      <c r="C77" s="200"/>
      <c r="D77" s="376"/>
      <c r="E77" s="378">
        <v>0.3</v>
      </c>
      <c r="F77" s="383">
        <f t="shared" si="16"/>
        <v>0.80574182162019958</v>
      </c>
      <c r="G77" s="278">
        <f t="shared" si="17"/>
        <v>1.2410923364871178</v>
      </c>
      <c r="H77" s="279">
        <f t="shared" si="18"/>
        <v>1.0425871253604506</v>
      </c>
      <c r="I77" s="280">
        <f t="shared" si="19"/>
        <v>0.95741287463954938</v>
      </c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</row>
    <row r="78" spans="3:21" x14ac:dyDescent="0.2">
      <c r="C78" s="200"/>
      <c r="D78" s="376"/>
      <c r="E78" s="378">
        <v>0.4</v>
      </c>
      <c r="F78" s="383">
        <f t="shared" si="16"/>
        <v>0.74976968135095812</v>
      </c>
      <c r="G78" s="278">
        <f t="shared" si="17"/>
        <v>1.3337429144883122</v>
      </c>
      <c r="H78" s="279">
        <f t="shared" si="18"/>
        <v>1.021287432064877</v>
      </c>
      <c r="I78" s="280">
        <f t="shared" si="19"/>
        <v>0.97871256793512307</v>
      </c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</row>
    <row r="79" spans="3:21" x14ac:dyDescent="0.2">
      <c r="C79" s="200"/>
      <c r="D79" s="376"/>
      <c r="E79" s="378">
        <v>0.5</v>
      </c>
      <c r="F79" s="383">
        <f t="shared" si="16"/>
        <v>0.697685735044418</v>
      </c>
      <c r="G79" s="278">
        <f t="shared" si="17"/>
        <v>1.4333100847136215</v>
      </c>
      <c r="H79" s="279">
        <f t="shared" si="18"/>
        <v>1</v>
      </c>
      <c r="I79" s="280">
        <f t="shared" si="19"/>
        <v>1</v>
      </c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</row>
    <row r="80" spans="3:21" x14ac:dyDescent="0.2">
      <c r="C80" s="200"/>
      <c r="D80" s="376"/>
      <c r="E80" s="378">
        <v>0.6</v>
      </c>
      <c r="F80" s="383">
        <f t="shared" si="16"/>
        <v>0.64921988310783763</v>
      </c>
      <c r="G80" s="278">
        <f t="shared" si="17"/>
        <v>1.5403101876870531</v>
      </c>
      <c r="H80" s="279">
        <f t="shared" si="18"/>
        <v>0.97871256793512307</v>
      </c>
      <c r="I80" s="280">
        <f t="shared" si="19"/>
        <v>1.0212874320648768</v>
      </c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</row>
    <row r="81" spans="3:21" x14ac:dyDescent="0.2">
      <c r="C81" s="200"/>
      <c r="D81" s="376"/>
      <c r="E81" s="378">
        <v>0.7</v>
      </c>
      <c r="F81" s="383">
        <f t="shared" si="16"/>
        <v>0.60412078884731768</v>
      </c>
      <c r="G81" s="278">
        <f t="shared" si="17"/>
        <v>1.6552981100154374</v>
      </c>
      <c r="H81" s="279">
        <f t="shared" si="18"/>
        <v>0.95741287463954938</v>
      </c>
      <c r="I81" s="280">
        <f t="shared" si="19"/>
        <v>1.0425871253604506</v>
      </c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</row>
    <row r="82" spans="3:21" x14ac:dyDescent="0.2">
      <c r="C82" s="200"/>
      <c r="D82" s="376"/>
      <c r="E82" s="378">
        <v>0.8</v>
      </c>
      <c r="F82" s="383">
        <f t="shared" si="16"/>
        <v>0.56215457507311717</v>
      </c>
      <c r="G82" s="278">
        <f t="shared" si="17"/>
        <v>1.7788701619477774</v>
      </c>
      <c r="H82" s="279">
        <f t="shared" si="18"/>
        <v>0.93608865182030376</v>
      </c>
      <c r="I82" s="280">
        <f t="shared" si="19"/>
        <v>1.0639113481796962</v>
      </c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</row>
    <row r="83" spans="3:21" x14ac:dyDescent="0.2">
      <c r="C83" s="200"/>
      <c r="D83" s="376"/>
      <c r="E83" s="378">
        <v>0.9</v>
      </c>
      <c r="F83" s="383">
        <f t="shared" si="16"/>
        <v>0.52310361124736215</v>
      </c>
      <c r="G83" s="278">
        <f t="shared" si="17"/>
        <v>1.9116671697514354</v>
      </c>
      <c r="H83" s="279">
        <f t="shared" si="18"/>
        <v>0.91472761705578565</v>
      </c>
      <c r="I83" s="280">
        <f t="shared" si="19"/>
        <v>1.0852723829442144</v>
      </c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</row>
    <row r="84" spans="3:21" ht="13.5" thickBot="1" x14ac:dyDescent="0.25">
      <c r="C84" s="200"/>
      <c r="D84" s="357"/>
      <c r="E84" s="384">
        <v>1</v>
      </c>
      <c r="F84" s="385">
        <f t="shared" si="16"/>
        <v>0.48676538488446969</v>
      </c>
      <c r="G84" s="386">
        <f t="shared" si="17"/>
        <v>2.0543777989417693</v>
      </c>
      <c r="H84" s="279">
        <f t="shared" si="18"/>
        <v>0.8933174667212852</v>
      </c>
      <c r="I84" s="387">
        <f t="shared" si="19"/>
        <v>1.1066825332787147</v>
      </c>
      <c r="J84" s="200"/>
      <c r="K84" s="408"/>
      <c r="L84" s="200"/>
      <c r="M84" s="200"/>
      <c r="N84" s="200"/>
      <c r="O84" s="200"/>
      <c r="P84" s="200"/>
      <c r="Q84" s="200"/>
      <c r="R84" s="200"/>
      <c r="S84" s="200"/>
      <c r="T84" s="200"/>
      <c r="U84" s="200"/>
    </row>
    <row r="85" spans="3:21" ht="13.5" thickBot="1" x14ac:dyDescent="0.25">
      <c r="C85" s="200"/>
      <c r="D85" s="200"/>
      <c r="E85" s="200"/>
      <c r="F85" s="388"/>
      <c r="G85" s="389"/>
      <c r="H85" s="389"/>
      <c r="I85" s="39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</row>
    <row r="86" spans="3:21" x14ac:dyDescent="0.2">
      <c r="C86" s="200"/>
      <c r="D86" s="200"/>
      <c r="E86" s="200" t="s">
        <v>163</v>
      </c>
      <c r="F86" s="312">
        <f>F17*(F74/2+F75+F76+F77+F78+F79+F80+F81+F82+F83+F84/2)*1/2</f>
        <v>0.71316046134285171</v>
      </c>
      <c r="G86" s="312">
        <f t="shared" ref="G86:I86" si="20">G17*(G74/2+G75+G76+G77+G78+G79+G80+G81+G82+G83+G84/2)*1/2</f>
        <v>1.4651010188658242</v>
      </c>
      <c r="H86" s="312">
        <f t="shared" si="20"/>
        <v>1</v>
      </c>
      <c r="I86" s="312">
        <f t="shared" si="20"/>
        <v>1</v>
      </c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</row>
    <row r="87" spans="3:21" x14ac:dyDescent="0.2">
      <c r="G87" s="314"/>
      <c r="H87" s="176"/>
      <c r="I87" s="176"/>
    </row>
    <row r="88" spans="3:21" x14ac:dyDescent="0.2">
      <c r="C88" s="408" t="s">
        <v>167</v>
      </c>
      <c r="F88" s="165"/>
    </row>
    <row r="89" spans="3:21" x14ac:dyDescent="0.2">
      <c r="C89" s="409" t="s">
        <v>168</v>
      </c>
    </row>
  </sheetData>
  <sheetProtection password="CECE" sheet="1" objects="1" scenarios="1"/>
  <mergeCells count="3">
    <mergeCell ref="F44:I44"/>
    <mergeCell ref="F58:I58"/>
    <mergeCell ref="F72:I72"/>
  </mergeCells>
  <conditionalFormatting sqref="H74:H84">
    <cfRule type="cellIs" dxfId="2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7030A0"/>
  </sheetPr>
  <dimension ref="C1:U89"/>
  <sheetViews>
    <sheetView tabSelected="1" zoomScaleNormal="100" workbookViewId="0">
      <selection activeCell="C29" sqref="C29"/>
    </sheetView>
  </sheetViews>
  <sheetFormatPr baseColWidth="10" defaultRowHeight="12.75" x14ac:dyDescent="0.2"/>
  <cols>
    <col min="1" max="1" width="3" customWidth="1"/>
    <col min="2" max="2" width="2.33203125" customWidth="1"/>
    <col min="3" max="3" width="38.83203125" customWidth="1"/>
    <col min="4" max="4" width="14.6640625" customWidth="1"/>
    <col min="5" max="5" width="29.33203125" customWidth="1"/>
    <col min="6" max="6" width="10.5" customWidth="1"/>
    <col min="7" max="7" width="10" customWidth="1"/>
    <col min="8" max="8" width="9.33203125" customWidth="1"/>
    <col min="9" max="9" width="12.6640625" customWidth="1"/>
    <col min="10" max="10" width="10.6640625" customWidth="1"/>
    <col min="11" max="11" width="12.33203125" bestFit="1" customWidth="1"/>
    <col min="22" max="22" width="8.33203125" customWidth="1"/>
  </cols>
  <sheetData>
    <row r="1" spans="3:21" ht="15.75" x14ac:dyDescent="0.25">
      <c r="C1" s="196"/>
      <c r="D1" s="197"/>
      <c r="E1" s="198" t="s">
        <v>125</v>
      </c>
      <c r="F1" s="335" t="s">
        <v>86</v>
      </c>
      <c r="G1" s="345" t="s">
        <v>87</v>
      </c>
      <c r="H1" s="336" t="s">
        <v>88</v>
      </c>
      <c r="I1" s="337" t="s">
        <v>89</v>
      </c>
      <c r="J1" s="313" t="s">
        <v>111</v>
      </c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</row>
    <row r="2" spans="3:21" ht="33.75" thickBot="1" x14ac:dyDescent="0.25">
      <c r="C2" s="338"/>
      <c r="D2" s="339"/>
      <c r="E2" s="340" t="s">
        <v>126</v>
      </c>
      <c r="F2" s="341" t="s">
        <v>43</v>
      </c>
      <c r="G2" s="341" t="s">
        <v>44</v>
      </c>
      <c r="H2" s="341" t="s">
        <v>104</v>
      </c>
      <c r="I2" s="342" t="s">
        <v>105</v>
      </c>
      <c r="J2" s="203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</row>
    <row r="3" spans="3:21" x14ac:dyDescent="0.2">
      <c r="C3" s="204" t="s">
        <v>13</v>
      </c>
      <c r="D3" s="197"/>
      <c r="E3" s="198" t="s">
        <v>73</v>
      </c>
      <c r="F3" s="205" t="s">
        <v>33</v>
      </c>
      <c r="G3" s="206" t="s">
        <v>34</v>
      </c>
      <c r="H3" s="207" t="s">
        <v>35</v>
      </c>
      <c r="I3" s="208" t="s">
        <v>35</v>
      </c>
      <c r="J3" s="209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</row>
    <row r="4" spans="3:21" x14ac:dyDescent="0.2">
      <c r="C4" s="210" t="s">
        <v>127</v>
      </c>
      <c r="D4" s="211"/>
      <c r="E4" s="211"/>
      <c r="F4" s="212"/>
      <c r="G4" s="213"/>
      <c r="H4" s="214"/>
      <c r="I4" s="215"/>
      <c r="J4" s="216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</row>
    <row r="5" spans="3:21" ht="16.5" x14ac:dyDescent="0.3">
      <c r="C5" s="217" t="s">
        <v>128</v>
      </c>
      <c r="D5" s="218" t="s">
        <v>50</v>
      </c>
      <c r="E5" s="219" t="s">
        <v>123</v>
      </c>
      <c r="F5" s="161">
        <f>100*2^0.5</f>
        <v>141.42135623730951</v>
      </c>
      <c r="G5" s="162">
        <f>100*2^0.5</f>
        <v>141.42135623730951</v>
      </c>
      <c r="H5" s="163">
        <f>100*2^0.5</f>
        <v>141.42135623730951</v>
      </c>
      <c r="I5" s="164">
        <f>100*2^0.5</f>
        <v>141.42135623730951</v>
      </c>
      <c r="J5" s="22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</row>
    <row r="6" spans="3:21" ht="15.75" x14ac:dyDescent="0.3">
      <c r="C6" s="217" t="s">
        <v>129</v>
      </c>
      <c r="D6" s="218" t="s">
        <v>51</v>
      </c>
      <c r="E6" s="219" t="s">
        <v>121</v>
      </c>
      <c r="F6" s="73">
        <v>100</v>
      </c>
      <c r="G6" s="74">
        <v>100</v>
      </c>
      <c r="H6" s="75">
        <v>100</v>
      </c>
      <c r="I6" s="76">
        <v>100</v>
      </c>
      <c r="J6" s="22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</row>
    <row r="7" spans="3:21" ht="15.75" x14ac:dyDescent="0.3">
      <c r="C7" s="217" t="s">
        <v>130</v>
      </c>
      <c r="D7" s="218" t="s">
        <v>52</v>
      </c>
      <c r="E7" s="219"/>
      <c r="F7" s="73">
        <v>0</v>
      </c>
      <c r="G7" s="74">
        <v>0</v>
      </c>
      <c r="H7" s="75">
        <v>0</v>
      </c>
      <c r="I7" s="76">
        <v>0</v>
      </c>
      <c r="J7" s="22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</row>
    <row r="8" spans="3:21" ht="15.75" x14ac:dyDescent="0.3">
      <c r="C8" s="217" t="s">
        <v>162</v>
      </c>
      <c r="D8" s="218" t="s">
        <v>15</v>
      </c>
      <c r="E8" s="219" t="s">
        <v>122</v>
      </c>
      <c r="F8" s="391">
        <v>200</v>
      </c>
      <c r="G8" s="392">
        <v>200</v>
      </c>
      <c r="H8" s="393">
        <v>200</v>
      </c>
      <c r="I8" s="394">
        <v>200</v>
      </c>
      <c r="J8" s="22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</row>
    <row r="9" spans="3:21" hidden="1" x14ac:dyDescent="0.2">
      <c r="C9" s="217" t="s">
        <v>6</v>
      </c>
      <c r="D9" s="218" t="s">
        <v>16</v>
      </c>
      <c r="E9" s="211"/>
      <c r="F9" s="73"/>
      <c r="G9" s="74"/>
      <c r="H9" s="75"/>
      <c r="I9" s="76"/>
      <c r="J9" s="22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</row>
    <row r="10" spans="3:21" x14ac:dyDescent="0.2">
      <c r="C10" s="210" t="s">
        <v>131</v>
      </c>
      <c r="D10" s="218"/>
      <c r="E10" s="211"/>
      <c r="F10" s="73"/>
      <c r="G10" s="74"/>
      <c r="H10" s="75"/>
      <c r="I10" s="76"/>
      <c r="J10" s="22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</row>
    <row r="11" spans="3:21" ht="15.75" x14ac:dyDescent="0.3">
      <c r="C11" s="356" t="s">
        <v>132</v>
      </c>
      <c r="D11" s="218" t="s">
        <v>53</v>
      </c>
      <c r="E11" s="211"/>
      <c r="F11" s="130">
        <v>100</v>
      </c>
      <c r="G11" s="131">
        <v>100</v>
      </c>
      <c r="H11" s="132">
        <v>100</v>
      </c>
      <c r="I11" s="133">
        <v>100</v>
      </c>
      <c r="J11" s="224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</row>
    <row r="12" spans="3:21" x14ac:dyDescent="0.2">
      <c r="C12" s="210" t="s">
        <v>9</v>
      </c>
      <c r="D12" s="218"/>
      <c r="E12" s="225"/>
      <c r="F12" s="73"/>
      <c r="G12" s="74"/>
      <c r="H12" s="75"/>
      <c r="I12" s="76"/>
      <c r="J12" s="22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</row>
    <row r="13" spans="3:21" ht="15.75" x14ac:dyDescent="0.3">
      <c r="C13" s="217" t="s">
        <v>133</v>
      </c>
      <c r="D13" s="218" t="s">
        <v>54</v>
      </c>
      <c r="E13" s="226" t="s">
        <v>40</v>
      </c>
      <c r="F13" s="77">
        <v>199999</v>
      </c>
      <c r="G13" s="78">
        <v>199999</v>
      </c>
      <c r="H13" s="79">
        <v>199999</v>
      </c>
      <c r="I13" s="80">
        <v>199999</v>
      </c>
      <c r="J13" s="224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</row>
    <row r="14" spans="3:21" ht="15.75" x14ac:dyDescent="0.3">
      <c r="C14" s="217" t="s">
        <v>134</v>
      </c>
      <c r="D14" s="218" t="s">
        <v>55</v>
      </c>
      <c r="E14" s="226" t="s">
        <v>40</v>
      </c>
      <c r="F14" s="77">
        <v>200000</v>
      </c>
      <c r="G14" s="78">
        <v>200000</v>
      </c>
      <c r="H14" s="79">
        <v>200000</v>
      </c>
      <c r="I14" s="80">
        <v>200000</v>
      </c>
      <c r="J14" s="224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</row>
    <row r="15" spans="3:21" ht="14.25" x14ac:dyDescent="0.25">
      <c r="C15" s="217" t="s">
        <v>135</v>
      </c>
      <c r="D15" s="218" t="s">
        <v>56</v>
      </c>
      <c r="E15" s="218" t="s">
        <v>120</v>
      </c>
      <c r="F15" s="81">
        <v>0.3</v>
      </c>
      <c r="G15" s="82">
        <v>0.3</v>
      </c>
      <c r="H15" s="83">
        <v>0.3</v>
      </c>
      <c r="I15" s="84">
        <v>0.3</v>
      </c>
      <c r="J15" s="231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</row>
    <row r="16" spans="3:21" ht="14.25" x14ac:dyDescent="0.25">
      <c r="C16" s="217" t="s">
        <v>136</v>
      </c>
      <c r="D16" s="218" t="s">
        <v>71</v>
      </c>
      <c r="E16" s="218" t="s">
        <v>120</v>
      </c>
      <c r="F16" s="81">
        <v>0.3</v>
      </c>
      <c r="G16" s="82">
        <v>0.3</v>
      </c>
      <c r="H16" s="83">
        <v>0.3</v>
      </c>
      <c r="I16" s="84">
        <v>0.3</v>
      </c>
      <c r="J16" s="231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</row>
    <row r="17" spans="3:21" ht="13.5" thickBot="1" x14ac:dyDescent="0.25">
      <c r="C17" s="232" t="s">
        <v>137</v>
      </c>
      <c r="D17" s="233" t="s">
        <v>31</v>
      </c>
      <c r="E17" s="350" t="s">
        <v>124</v>
      </c>
      <c r="F17" s="85">
        <v>0.2</v>
      </c>
      <c r="G17" s="86">
        <v>0.2</v>
      </c>
      <c r="H17" s="87">
        <v>0.2</v>
      </c>
      <c r="I17" s="88">
        <v>0.2</v>
      </c>
      <c r="J17" s="231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</row>
    <row r="18" spans="3:21" hidden="1" x14ac:dyDescent="0.2">
      <c r="C18" s="234" t="s">
        <v>10</v>
      </c>
      <c r="D18" s="235"/>
      <c r="E18" s="323"/>
      <c r="F18" s="236"/>
      <c r="G18" s="236"/>
      <c r="H18" s="236"/>
      <c r="I18" s="237"/>
      <c r="J18" s="238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</row>
    <row r="19" spans="3:21" ht="15.75" hidden="1" x14ac:dyDescent="0.3">
      <c r="C19" s="201" t="s">
        <v>12</v>
      </c>
      <c r="D19" s="235" t="s">
        <v>20</v>
      </c>
      <c r="E19" s="323"/>
      <c r="F19" s="239"/>
      <c r="G19" s="239"/>
      <c r="H19" s="239"/>
      <c r="I19" s="240"/>
      <c r="J19" s="241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</row>
    <row r="20" spans="3:21" ht="15.75" hidden="1" x14ac:dyDescent="0.3">
      <c r="C20" s="201" t="s">
        <v>11</v>
      </c>
      <c r="D20" s="235" t="s">
        <v>21</v>
      </c>
      <c r="E20" s="323"/>
      <c r="F20" s="239"/>
      <c r="G20" s="239"/>
      <c r="H20" s="239"/>
      <c r="I20" s="240"/>
      <c r="J20" s="241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</row>
    <row r="21" spans="3:21" ht="15.75" hidden="1" x14ac:dyDescent="0.3">
      <c r="C21" s="201" t="s">
        <v>22</v>
      </c>
      <c r="D21" s="235" t="s">
        <v>27</v>
      </c>
      <c r="E21" s="323"/>
      <c r="F21" s="239"/>
      <c r="G21" s="239"/>
      <c r="H21" s="239"/>
      <c r="I21" s="240"/>
      <c r="J21" s="241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</row>
    <row r="22" spans="3:21" ht="15.75" hidden="1" x14ac:dyDescent="0.3">
      <c r="C22" s="201" t="s">
        <v>18</v>
      </c>
      <c r="D22" s="235" t="s">
        <v>19</v>
      </c>
      <c r="E22" s="323"/>
      <c r="F22" s="239"/>
      <c r="G22" s="239"/>
      <c r="H22" s="239"/>
      <c r="I22" s="240"/>
      <c r="J22" s="241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</row>
    <row r="23" spans="3:21" ht="14.25" thickBot="1" x14ac:dyDescent="0.3">
      <c r="C23" s="201"/>
      <c r="D23" s="235"/>
      <c r="E23" s="323"/>
      <c r="F23" s="242"/>
      <c r="G23" s="243"/>
      <c r="H23" s="244"/>
      <c r="I23" s="245"/>
      <c r="J23" s="241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</row>
    <row r="24" spans="3:21" x14ac:dyDescent="0.2">
      <c r="C24" s="204" t="s">
        <v>138</v>
      </c>
      <c r="D24" s="246"/>
      <c r="E24" s="324"/>
      <c r="F24" s="247"/>
      <c r="G24" s="248"/>
      <c r="H24" s="249"/>
      <c r="I24" s="250"/>
      <c r="J24" s="22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</row>
    <row r="25" spans="3:21" x14ac:dyDescent="0.2">
      <c r="C25" s="210" t="s">
        <v>139</v>
      </c>
      <c r="D25" s="226"/>
      <c r="E25" s="290"/>
      <c r="F25" s="212"/>
      <c r="G25" s="221"/>
      <c r="H25" s="222"/>
      <c r="I25" s="223"/>
      <c r="J25" s="22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</row>
    <row r="26" spans="3:21" ht="15.75" x14ac:dyDescent="0.3">
      <c r="C26" s="251" t="s">
        <v>23</v>
      </c>
      <c r="D26" s="252" t="s">
        <v>57</v>
      </c>
      <c r="E26" s="252" t="s">
        <v>113</v>
      </c>
      <c r="F26" s="253">
        <f t="shared" ref="F26:I27" si="0">F6/F5</f>
        <v>0.70710678118654746</v>
      </c>
      <c r="G26" s="254">
        <f t="shared" si="0"/>
        <v>0.70710678118654746</v>
      </c>
      <c r="H26" s="255">
        <f t="shared" si="0"/>
        <v>0.70710678118654746</v>
      </c>
      <c r="I26" s="256">
        <f t="shared" si="0"/>
        <v>0.70710678118654746</v>
      </c>
      <c r="J26" s="257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</row>
    <row r="27" spans="3:21" ht="15.75" x14ac:dyDescent="0.3">
      <c r="C27" s="251" t="s">
        <v>24</v>
      </c>
      <c r="D27" s="252" t="s">
        <v>58</v>
      </c>
      <c r="E27" s="252" t="s">
        <v>114</v>
      </c>
      <c r="F27" s="212">
        <f t="shared" si="0"/>
        <v>0</v>
      </c>
      <c r="G27" s="221">
        <f t="shared" si="0"/>
        <v>0</v>
      </c>
      <c r="H27" s="222">
        <f t="shared" si="0"/>
        <v>0</v>
      </c>
      <c r="I27" s="223">
        <f t="shared" si="0"/>
        <v>0</v>
      </c>
      <c r="J27" s="22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</row>
    <row r="28" spans="3:21" ht="15.75" x14ac:dyDescent="0.3">
      <c r="C28" s="217" t="s">
        <v>25</v>
      </c>
      <c r="D28" s="218" t="s">
        <v>59</v>
      </c>
      <c r="E28" s="218" t="s">
        <v>115</v>
      </c>
      <c r="F28" s="227">
        <f t="shared" ref="F28:I29" si="1">PI()/4*(F5^2-F6^2)</f>
        <v>7853.981633974483</v>
      </c>
      <c r="G28" s="228">
        <f t="shared" si="1"/>
        <v>7853.981633974483</v>
      </c>
      <c r="H28" s="229">
        <f t="shared" si="1"/>
        <v>7853.981633974483</v>
      </c>
      <c r="I28" s="230">
        <f t="shared" si="1"/>
        <v>7853.981633974483</v>
      </c>
      <c r="J28" s="224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</row>
    <row r="29" spans="3:21" ht="15.75" x14ac:dyDescent="0.3">
      <c r="C29" s="217" t="s">
        <v>26</v>
      </c>
      <c r="D29" s="218" t="s">
        <v>60</v>
      </c>
      <c r="E29" s="218" t="s">
        <v>116</v>
      </c>
      <c r="F29" s="227">
        <f t="shared" si="1"/>
        <v>7853.981633974483</v>
      </c>
      <c r="G29" s="228">
        <f t="shared" si="1"/>
        <v>7853.981633974483</v>
      </c>
      <c r="H29" s="229">
        <f t="shared" si="1"/>
        <v>7853.981633974483</v>
      </c>
      <c r="I29" s="230">
        <f t="shared" si="1"/>
        <v>7853.981633974483</v>
      </c>
      <c r="J29" s="224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</row>
    <row r="30" spans="3:21" ht="15.75" hidden="1" x14ac:dyDescent="0.3">
      <c r="C30" s="217" t="s">
        <v>18</v>
      </c>
      <c r="D30" s="218" t="s">
        <v>60</v>
      </c>
      <c r="E30" s="218" t="s">
        <v>116</v>
      </c>
      <c r="F30" s="212"/>
      <c r="G30" s="221"/>
      <c r="H30" s="222"/>
      <c r="I30" s="223"/>
      <c r="J30" s="22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</row>
    <row r="31" spans="3:21" ht="15.75" x14ac:dyDescent="0.3">
      <c r="C31" s="217" t="s">
        <v>102</v>
      </c>
      <c r="D31" s="218" t="s">
        <v>61</v>
      </c>
      <c r="E31" s="218" t="s">
        <v>117</v>
      </c>
      <c r="F31" s="227">
        <f>F17*PI()*F6*F8</f>
        <v>12566.370614359172</v>
      </c>
      <c r="G31" s="228">
        <f t="shared" ref="G31:I31" si="2">G17*PI()*G6*G8</f>
        <v>12566.370614359172</v>
      </c>
      <c r="H31" s="258">
        <f t="shared" si="2"/>
        <v>12566.370614359172</v>
      </c>
      <c r="I31" s="230">
        <f t="shared" si="2"/>
        <v>12566.370614359172</v>
      </c>
      <c r="J31" s="22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</row>
    <row r="32" spans="3:21" ht="15.75" x14ac:dyDescent="0.3">
      <c r="C32" s="259" t="s">
        <v>47</v>
      </c>
      <c r="D32" s="252" t="s">
        <v>62</v>
      </c>
      <c r="E32" s="260" t="s">
        <v>41</v>
      </c>
      <c r="F32" s="315">
        <f>F31*F15/(F13*F28*(1/F13*((1+F26^2)/(1-F26^2)+F15)+1/F14*((1+F27^2)/(1-F27^2)-F16)))</f>
        <v>0.12000010500009189</v>
      </c>
      <c r="G32" s="316">
        <f>G31*G15/(G13*G28*(1/G13*((1+G26^2)/(1-G26^2)+G15)+1/G14*((1+G27^2)/(1-G27^2)-G16)))</f>
        <v>0.12000010500009189</v>
      </c>
      <c r="H32" s="317">
        <f>H31*(H15/(H13*H28*(1/H13*((1+H26^2)/(1-H26^2)+H15)+1/H14*((1+H27^2)/(1-H27^2)-H16))))</f>
        <v>0.12000010500009189</v>
      </c>
      <c r="I32" s="343">
        <f t="shared" ref="I32" si="3">I31*(I15/(I13*I28*(1/I13*((1+I26^2)/(1-I26^2)+I15)+1/I14*((1+I27^2)/(1-I27^2)-I16))))</f>
        <v>0.12000010500009189</v>
      </c>
      <c r="J32" s="261"/>
      <c r="K32" s="262"/>
      <c r="L32" s="200"/>
      <c r="M32" s="200"/>
      <c r="N32" s="200"/>
      <c r="O32" s="200"/>
      <c r="P32" s="200"/>
      <c r="Q32" s="200"/>
      <c r="R32" s="200"/>
      <c r="S32" s="200"/>
      <c r="T32" s="200"/>
      <c r="U32" s="200"/>
    </row>
    <row r="33" spans="3:21" ht="16.5" thickBot="1" x14ac:dyDescent="0.35">
      <c r="C33" s="263" t="s">
        <v>47</v>
      </c>
      <c r="D33" s="264" t="s">
        <v>76</v>
      </c>
      <c r="E33" s="265" t="s">
        <v>41</v>
      </c>
      <c r="F33" s="318">
        <f>F31*(F16/(F14*F29*(1/F13*((1+F26^2)/(1-F26^2)+F15)+1/F14*((1+F27^2)/(1-F27^2)-F16))))</f>
        <v>0.11999950499956689</v>
      </c>
      <c r="G33" s="319">
        <f t="shared" ref="G33:I33" si="4">G31*(G16/(G14*G29*(1/G13*((1+G26^2)/(1-G26^2)+G15)+1/G14*((1+G27^2)/(1-G27^2)-G16))))</f>
        <v>0.11999950499956689</v>
      </c>
      <c r="H33" s="320">
        <f t="shared" si="4"/>
        <v>0.11999950499956689</v>
      </c>
      <c r="I33" s="344">
        <f t="shared" si="4"/>
        <v>0.11999950499956689</v>
      </c>
      <c r="J33" s="266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</row>
    <row r="34" spans="3:21" ht="14.25" thickBot="1" x14ac:dyDescent="0.3">
      <c r="C34" s="267"/>
      <c r="D34" s="239"/>
      <c r="E34" s="268"/>
      <c r="F34" s="269"/>
      <c r="G34" s="270"/>
      <c r="H34" s="271"/>
      <c r="I34" s="272"/>
      <c r="J34" s="266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</row>
    <row r="35" spans="3:21" x14ac:dyDescent="0.2">
      <c r="C35" s="273" t="s">
        <v>139</v>
      </c>
      <c r="D35" s="274" t="s">
        <v>49</v>
      </c>
      <c r="E35" s="275"/>
      <c r="F35" s="247"/>
      <c r="G35" s="248"/>
      <c r="H35" s="249"/>
      <c r="I35" s="250"/>
      <c r="J35" s="22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</row>
    <row r="36" spans="3:21" ht="15.75" x14ac:dyDescent="0.3">
      <c r="C36" s="217" t="s">
        <v>140</v>
      </c>
      <c r="D36" s="218" t="s">
        <v>63</v>
      </c>
      <c r="E36" s="276"/>
      <c r="F36" s="277">
        <f>F6/F13*F11*((1+F26^2)/(1-F26^2)+F15)</f>
        <v>0.16500082500412497</v>
      </c>
      <c r="G36" s="278">
        <f>G6/G13*G11*((1+G26^2)/(1-G26^2)+G15)</f>
        <v>0.16500082500412497</v>
      </c>
      <c r="H36" s="279">
        <f>H6/H13*H11*((1+H26^2)/(1-H26^2)+H15)</f>
        <v>0.16500082500412497</v>
      </c>
      <c r="I36" s="280">
        <f>I6/I13*I11*((1+I26^2)/(1-I26^2)+I15)</f>
        <v>0.16500082500412497</v>
      </c>
      <c r="J36" s="281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</row>
    <row r="37" spans="3:21" ht="15.75" x14ac:dyDescent="0.3">
      <c r="C37" s="217" t="s">
        <v>141</v>
      </c>
      <c r="D37" s="218" t="s">
        <v>64</v>
      </c>
      <c r="E37" s="276"/>
      <c r="F37" s="277">
        <f>-F6/F14*F11*((1+F27^2)/(1-F27^2)-F16)</f>
        <v>-3.4999999999999996E-2</v>
      </c>
      <c r="G37" s="278">
        <f>-G6/G14*G11*((1+G27^2)/(1-G27^2)-G16)</f>
        <v>-3.4999999999999996E-2</v>
      </c>
      <c r="H37" s="279">
        <f>-H6/H14*H11*((1+H27^2)/(1-H27^2)-H16)</f>
        <v>-3.4999999999999996E-2</v>
      </c>
      <c r="I37" s="280">
        <f>-I6/I14*I11*((1+I27^2)/(1-I27^2)-I16)</f>
        <v>-3.4999999999999996E-2</v>
      </c>
      <c r="J37" s="281"/>
      <c r="K37" s="282" t="s">
        <v>41</v>
      </c>
      <c r="L37" s="282" t="s">
        <v>41</v>
      </c>
      <c r="M37" s="200"/>
      <c r="N37" s="200"/>
      <c r="O37" s="200"/>
      <c r="P37" s="200"/>
      <c r="Q37" s="200"/>
      <c r="R37" s="200"/>
      <c r="S37" s="200"/>
      <c r="T37" s="200"/>
      <c r="U37" s="200"/>
    </row>
    <row r="38" spans="3:21" ht="15.75" x14ac:dyDescent="0.3">
      <c r="C38" s="217" t="s">
        <v>142</v>
      </c>
      <c r="D38" s="218" t="s">
        <v>65</v>
      </c>
      <c r="E38" s="325" t="s">
        <v>148</v>
      </c>
      <c r="F38" s="277">
        <f>F36-F37</f>
        <v>0.20000082500412497</v>
      </c>
      <c r="G38" s="278">
        <f t="shared" ref="G38:I38" si="5">G36-G37</f>
        <v>0.20000082500412497</v>
      </c>
      <c r="H38" s="279">
        <f t="shared" si="5"/>
        <v>0.20000082500412497</v>
      </c>
      <c r="I38" s="280">
        <f t="shared" si="5"/>
        <v>0.20000082500412497</v>
      </c>
      <c r="J38" s="281"/>
      <c r="K38" s="283" t="s">
        <v>49</v>
      </c>
      <c r="L38" s="284" t="s">
        <v>41</v>
      </c>
      <c r="M38" s="285" t="s">
        <v>41</v>
      </c>
      <c r="N38" s="200"/>
      <c r="O38" s="200"/>
      <c r="P38" s="200"/>
      <c r="Q38" s="200"/>
      <c r="R38" s="200"/>
      <c r="S38" s="200"/>
      <c r="T38" s="200"/>
      <c r="U38" s="200"/>
    </row>
    <row r="39" spans="3:21" ht="15.75" x14ac:dyDescent="0.3">
      <c r="C39" s="286" t="s">
        <v>143</v>
      </c>
      <c r="D39" s="287" t="s">
        <v>101</v>
      </c>
      <c r="E39" s="325" t="s">
        <v>164</v>
      </c>
      <c r="F39" s="351">
        <f>F32+F33</f>
        <v>0.2399996099996588</v>
      </c>
      <c r="G39" s="352">
        <f>G32+G33</f>
        <v>0.2399996099996588</v>
      </c>
      <c r="H39" s="353">
        <f>H32+H33</f>
        <v>0.2399996099996588</v>
      </c>
      <c r="I39" s="354">
        <f>I32+I33</f>
        <v>0.2399996099996588</v>
      </c>
      <c r="J39" s="288"/>
      <c r="K39" s="283"/>
      <c r="L39" s="284"/>
      <c r="M39" s="284"/>
      <c r="N39" s="289"/>
      <c r="O39" s="200"/>
      <c r="P39" s="200"/>
      <c r="Q39" s="200"/>
      <c r="R39" s="200"/>
      <c r="S39" s="200"/>
      <c r="T39" s="200"/>
      <c r="U39" s="200"/>
    </row>
    <row r="40" spans="3:21" ht="15.75" x14ac:dyDescent="0.3">
      <c r="C40" s="327" t="s">
        <v>144</v>
      </c>
      <c r="D40" s="218" t="s">
        <v>107</v>
      </c>
      <c r="E40" s="218"/>
      <c r="F40" s="291">
        <f>(2.71818^(-F39)-1)/F39</f>
        <v>-0.8890212770815471</v>
      </c>
      <c r="G40" s="292">
        <f>(2.71818^G39-1)/G39</f>
        <v>1.1301569413976529</v>
      </c>
      <c r="H40" s="293">
        <f>(2.71818^(-H$39)-1)/H$39</f>
        <v>-0.8890212770815471</v>
      </c>
      <c r="I40" s="328">
        <f>-(2.71818^(-I39)-1)/I39</f>
        <v>0.8890212770815471</v>
      </c>
      <c r="J40" s="288"/>
      <c r="K40" s="283"/>
      <c r="L40" s="284"/>
      <c r="M40" s="284"/>
      <c r="N40" s="289"/>
      <c r="O40" s="200"/>
      <c r="P40" s="200"/>
      <c r="Q40" s="200"/>
      <c r="R40" s="200"/>
      <c r="S40" s="200"/>
      <c r="T40" s="200"/>
      <c r="U40" s="200"/>
    </row>
    <row r="41" spans="3:21" ht="15.75" x14ac:dyDescent="0.3">
      <c r="C41" s="327" t="s">
        <v>145</v>
      </c>
      <c r="D41" s="218" t="s">
        <v>108</v>
      </c>
      <c r="E41" s="218"/>
      <c r="F41" s="291">
        <f>-(2.71818^(-F39)-1)/F39</f>
        <v>0.8890212770815471</v>
      </c>
      <c r="G41" s="292">
        <f>-(2.71818^G39-1)/G39</f>
        <v>-1.1301569413976529</v>
      </c>
      <c r="H41" s="293">
        <f>-(2.71818^(-H$39)-1)/H$39</f>
        <v>0.8890212770815471</v>
      </c>
      <c r="I41" s="328">
        <f>(2.71818^(-I39)-1)/I39</f>
        <v>-0.8890212770815471</v>
      </c>
      <c r="J41" s="288"/>
      <c r="K41" s="283"/>
      <c r="L41" s="284"/>
      <c r="M41" s="284"/>
      <c r="N41" s="289"/>
      <c r="O41" s="200"/>
      <c r="P41" s="200"/>
      <c r="Q41" s="200"/>
      <c r="R41" s="200"/>
      <c r="S41" s="200"/>
      <c r="T41" s="200"/>
      <c r="U41" s="200"/>
    </row>
    <row r="42" spans="3:21" ht="15.75" x14ac:dyDescent="0.3">
      <c r="C42" s="327" t="s">
        <v>146</v>
      </c>
      <c r="D42" s="218" t="s">
        <v>112</v>
      </c>
      <c r="E42" s="218" t="s">
        <v>118</v>
      </c>
      <c r="F42" s="321">
        <f>F31*F11*ABS(F40)</f>
        <v>1117177.0851857616</v>
      </c>
      <c r="G42" s="355">
        <f t="shared" ref="G42:I42" si="6">G31*G11*ABS(G40)</f>
        <v>1420197.0977993505</v>
      </c>
      <c r="H42" s="322">
        <f t="shared" si="6"/>
        <v>1117177.0851857616</v>
      </c>
      <c r="I42" s="329">
        <f t="shared" si="6"/>
        <v>1117177.0851857616</v>
      </c>
      <c r="J42" s="288"/>
      <c r="K42" s="283"/>
      <c r="L42" s="284"/>
      <c r="M42" s="284"/>
      <c r="N42" s="289"/>
      <c r="O42" s="200"/>
      <c r="P42" s="200"/>
      <c r="Q42" s="200"/>
      <c r="R42" s="200"/>
      <c r="S42" s="200"/>
      <c r="T42" s="200"/>
      <c r="U42" s="200"/>
    </row>
    <row r="43" spans="3:21" ht="14.25" thickBot="1" x14ac:dyDescent="0.3">
      <c r="C43" s="232"/>
      <c r="D43" s="399"/>
      <c r="E43" s="330"/>
      <c r="F43" s="331"/>
      <c r="G43" s="332"/>
      <c r="H43" s="333" t="s">
        <v>41</v>
      </c>
      <c r="I43" s="334"/>
      <c r="J43" s="199"/>
      <c r="K43" s="284"/>
      <c r="L43" s="200"/>
      <c r="M43" s="200"/>
      <c r="N43" s="200"/>
      <c r="O43" s="200"/>
      <c r="P43" s="200"/>
      <c r="Q43" s="200"/>
      <c r="R43" s="200"/>
      <c r="S43" s="200"/>
      <c r="T43" s="200"/>
      <c r="U43" s="200"/>
    </row>
    <row r="44" spans="3:21" ht="14.25" thickBot="1" x14ac:dyDescent="0.3">
      <c r="C44" s="294" t="s">
        <v>41</v>
      </c>
      <c r="D44" s="400"/>
      <c r="E44" s="403" t="s">
        <v>147</v>
      </c>
      <c r="F44" s="418" t="s">
        <v>149</v>
      </c>
      <c r="G44" s="413"/>
      <c r="H44" s="413"/>
      <c r="I44" s="414"/>
      <c r="J44" s="295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</row>
    <row r="45" spans="3:21" ht="15.75" x14ac:dyDescent="0.3">
      <c r="C45" s="294" t="s">
        <v>41</v>
      </c>
      <c r="D45" s="377"/>
      <c r="E45" s="401" t="s">
        <v>74</v>
      </c>
      <c r="F45" s="371" t="s">
        <v>93</v>
      </c>
      <c r="G45" s="372" t="s">
        <v>94</v>
      </c>
      <c r="H45" s="373" t="s">
        <v>95</v>
      </c>
      <c r="I45" s="402" t="s">
        <v>96</v>
      </c>
      <c r="J45" s="3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</row>
    <row r="46" spans="3:21" x14ac:dyDescent="0.2">
      <c r="C46" s="200"/>
      <c r="D46" s="381"/>
      <c r="E46" s="378">
        <v>0</v>
      </c>
      <c r="F46" s="277">
        <f>(2.71818^(-F$39*$E46)-1)/F$39</f>
        <v>0</v>
      </c>
      <c r="G46" s="278">
        <f>(2.7182818^(G$39*$E46)-1)/G$39</f>
        <v>0</v>
      </c>
      <c r="H46" s="279">
        <f>(2.71818^(-H$39*(1-$E46))-1)/H$39</f>
        <v>-0.8890212770815471</v>
      </c>
      <c r="I46" s="280">
        <f>-(2.71818^(-I$39*(1-$E46))-1)/I$39</f>
        <v>0.8890212770815471</v>
      </c>
      <c r="J46" s="301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</row>
    <row r="47" spans="3:21" ht="11.25" customHeight="1" x14ac:dyDescent="0.2">
      <c r="C47" s="200"/>
      <c r="D47" s="381"/>
      <c r="E47" s="378">
        <v>0.1</v>
      </c>
      <c r="F47" s="277">
        <f t="shared" ref="F47:F56" si="7">(2.71818^(-F$39*$E47)-1)/F$39</f>
        <v>-9.8805887299654213E-2</v>
      </c>
      <c r="G47" s="278">
        <f t="shared" ref="G47:G56" si="8">(2.7182818^(G$39*$E47)-1)/G$39</f>
        <v>0.10120965482372456</v>
      </c>
      <c r="H47" s="279">
        <f t="shared" ref="H47:H56" si="9">(2.71818^(-H$39*(1-$E47))-1)/H$39</f>
        <v>-0.80940921351911643</v>
      </c>
      <c r="I47" s="280">
        <f t="shared" ref="I47:I56" si="10">-(2.71818^(-I$39*(1-$E47))-1)/I$39</f>
        <v>0.80940921351911643</v>
      </c>
      <c r="J47" s="301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</row>
    <row r="48" spans="3:21" x14ac:dyDescent="0.2">
      <c r="C48" s="200"/>
      <c r="D48" s="381"/>
      <c r="E48" s="378">
        <v>0.2</v>
      </c>
      <c r="F48" s="277">
        <f t="shared" si="7"/>
        <v>-0.19526875359911033</v>
      </c>
      <c r="G48" s="278">
        <f t="shared" si="8"/>
        <v>0.20487772026761131</v>
      </c>
      <c r="H48" s="279">
        <f t="shared" si="9"/>
        <v>-0.72786342412049854</v>
      </c>
      <c r="I48" s="280">
        <f t="shared" si="10"/>
        <v>0.72786342412049854</v>
      </c>
      <c r="J48" s="301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</row>
    <row r="49" spans="3:21" x14ac:dyDescent="0.2">
      <c r="C49" s="200"/>
      <c r="D49" s="381"/>
      <c r="E49" s="378">
        <v>0.3</v>
      </c>
      <c r="F49" s="277">
        <f t="shared" si="7"/>
        <v>-0.28944415983261296</v>
      </c>
      <c r="G49" s="278">
        <f t="shared" si="8"/>
        <v>0.31106391180829007</v>
      </c>
      <c r="H49" s="279">
        <f t="shared" si="9"/>
        <v>-0.64433693992844954</v>
      </c>
      <c r="I49" s="280">
        <f t="shared" si="10"/>
        <v>0.64433693992844954</v>
      </c>
      <c r="J49" s="301"/>
      <c r="K49" s="200"/>
      <c r="L49" s="200" t="s">
        <v>41</v>
      </c>
      <c r="M49" s="200"/>
      <c r="N49" s="200"/>
      <c r="O49" s="200"/>
      <c r="P49" s="200"/>
      <c r="Q49" s="200"/>
      <c r="R49" s="200"/>
      <c r="S49" s="200"/>
      <c r="T49" s="200"/>
      <c r="U49" s="200"/>
    </row>
    <row r="50" spans="3:21" x14ac:dyDescent="0.2">
      <c r="C50" s="200"/>
      <c r="D50" s="381"/>
      <c r="E50" s="378">
        <v>0.4</v>
      </c>
      <c r="F50" s="277">
        <f t="shared" si="7"/>
        <v>-0.38138634939717275</v>
      </c>
      <c r="G50" s="278">
        <f t="shared" si="8"/>
        <v>0.4198293954278986</v>
      </c>
      <c r="H50" s="279">
        <f t="shared" si="9"/>
        <v>-0.55878165113995493</v>
      </c>
      <c r="I50" s="280">
        <f t="shared" si="10"/>
        <v>0.55878165113995493</v>
      </c>
      <c r="J50" s="301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</row>
    <row r="51" spans="3:21" x14ac:dyDescent="0.2">
      <c r="C51" s="200"/>
      <c r="D51" s="381"/>
      <c r="E51" s="378">
        <v>0.5</v>
      </c>
      <c r="F51" s="277">
        <f t="shared" si="7"/>
        <v>-0.47114827939581522</v>
      </c>
      <c r="G51" s="278">
        <f t="shared" si="8"/>
        <v>0.53123682284726848</v>
      </c>
      <c r="H51" s="279">
        <f t="shared" si="9"/>
        <v>-0.47114827939581522</v>
      </c>
      <c r="I51" s="280">
        <f t="shared" si="10"/>
        <v>0.47114827939581522</v>
      </c>
      <c r="J51" s="301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</row>
    <row r="52" spans="3:21" x14ac:dyDescent="0.2">
      <c r="C52" s="200"/>
      <c r="D52" s="381"/>
      <c r="E52" s="378">
        <v>0.6</v>
      </c>
      <c r="F52" s="277">
        <f t="shared" si="7"/>
        <v>-0.55878165113995493</v>
      </c>
      <c r="G52" s="278">
        <f t="shared" si="8"/>
        <v>0.64535036761492559</v>
      </c>
      <c r="H52" s="279">
        <f t="shared" si="9"/>
        <v>-0.38138634939717275</v>
      </c>
      <c r="I52" s="280">
        <f t="shared" si="10"/>
        <v>0.38138634939717275</v>
      </c>
      <c r="J52" s="301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</row>
    <row r="53" spans="3:21" x14ac:dyDescent="0.2">
      <c r="C53" s="200"/>
      <c r="D53" s="381"/>
      <c r="E53" s="378">
        <v>0.7</v>
      </c>
      <c r="F53" s="277">
        <f t="shared" si="7"/>
        <v>-0.64433693992844954</v>
      </c>
      <c r="G53" s="278">
        <f t="shared" si="8"/>
        <v>0.76223576207271038</v>
      </c>
      <c r="H53" s="279">
        <f t="shared" si="9"/>
        <v>-0.28944415983261296</v>
      </c>
      <c r="I53" s="280">
        <f t="shared" si="10"/>
        <v>0.28944415983261296</v>
      </c>
      <c r="J53" s="301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</row>
    <row r="54" spans="3:21" x14ac:dyDescent="0.2">
      <c r="C54" s="200"/>
      <c r="D54" s="381"/>
      <c r="E54" s="378">
        <v>0.8</v>
      </c>
      <c r="F54" s="277">
        <f t="shared" si="7"/>
        <v>-0.72786342412049854</v>
      </c>
      <c r="G54" s="278">
        <f t="shared" si="8"/>
        <v>0.88196033521930128</v>
      </c>
      <c r="H54" s="279">
        <f t="shared" si="9"/>
        <v>-0.19526875359911033</v>
      </c>
      <c r="I54" s="280">
        <f t="shared" si="10"/>
        <v>0.19526875359911033</v>
      </c>
      <c r="J54" s="301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</row>
    <row r="55" spans="3:21" x14ac:dyDescent="0.2">
      <c r="C55" s="200"/>
      <c r="D55" s="381"/>
      <c r="E55" s="378">
        <v>0.9</v>
      </c>
      <c r="F55" s="277">
        <f t="shared" si="7"/>
        <v>-0.80940921351911643</v>
      </c>
      <c r="G55" s="278">
        <f t="shared" si="8"/>
        <v>1.0045930514934471</v>
      </c>
      <c r="H55" s="279">
        <f t="shared" si="9"/>
        <v>-9.8805887299654213E-2</v>
      </c>
      <c r="I55" s="280">
        <f t="shared" si="10"/>
        <v>9.8805887299654213E-2</v>
      </c>
      <c r="J55" s="301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</row>
    <row r="56" spans="3:21" ht="13.5" thickBot="1" x14ac:dyDescent="0.25">
      <c r="C56" s="200"/>
      <c r="D56" s="357"/>
      <c r="E56" s="384">
        <v>1</v>
      </c>
      <c r="F56" s="307">
        <f t="shared" si="7"/>
        <v>-0.8890212770815471</v>
      </c>
      <c r="G56" s="359">
        <f t="shared" si="8"/>
        <v>1.1302045504992677</v>
      </c>
      <c r="H56" s="279">
        <f t="shared" si="9"/>
        <v>0</v>
      </c>
      <c r="I56" s="280">
        <f t="shared" si="10"/>
        <v>0</v>
      </c>
      <c r="J56" s="302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</row>
    <row r="57" spans="3:21" ht="14.25" thickBot="1" x14ac:dyDescent="0.3">
      <c r="C57" s="200"/>
      <c r="D57" s="362"/>
      <c r="E57" s="363"/>
      <c r="F57" s="347" t="s">
        <v>160</v>
      </c>
      <c r="G57" s="348" t="s">
        <v>161</v>
      </c>
      <c r="H57" s="348" t="s">
        <v>161</v>
      </c>
      <c r="I57" s="349" t="s">
        <v>160</v>
      </c>
      <c r="J57" s="257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</row>
    <row r="58" spans="3:21" ht="14.25" thickBot="1" x14ac:dyDescent="0.3">
      <c r="C58" s="200"/>
      <c r="D58" s="303"/>
      <c r="E58" s="363"/>
      <c r="F58" s="415" t="s">
        <v>150</v>
      </c>
      <c r="G58" s="416"/>
      <c r="H58" s="416"/>
      <c r="I58" s="417"/>
      <c r="J58" s="257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</row>
    <row r="59" spans="3:21" ht="15.75" x14ac:dyDescent="0.3">
      <c r="C59" s="294"/>
      <c r="D59" s="375"/>
      <c r="E59" s="304" t="s">
        <v>81</v>
      </c>
      <c r="F59" s="296" t="s">
        <v>97</v>
      </c>
      <c r="G59" s="297" t="s">
        <v>98</v>
      </c>
      <c r="H59" s="298" t="s">
        <v>99</v>
      </c>
      <c r="I59" s="396" t="s">
        <v>100</v>
      </c>
      <c r="J59" s="209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</row>
    <row r="60" spans="3:21" x14ac:dyDescent="0.2">
      <c r="C60" s="200"/>
      <c r="D60" s="358"/>
      <c r="E60" s="305">
        <v>0</v>
      </c>
      <c r="F60" s="277">
        <f>-(2.71818^(-F$39*$E60)-1)/F$39</f>
        <v>0</v>
      </c>
      <c r="G60" s="278">
        <f>-(2.7182818^(G$39*$E60)-1)/G$39</f>
        <v>0</v>
      </c>
      <c r="H60" s="279">
        <f>-(2.71818^(-H$39*$E60)-1)/H$39</f>
        <v>0</v>
      </c>
      <c r="I60" s="280">
        <f>+(2.71818^(-I$39*$E60)-1)/I$39</f>
        <v>0</v>
      </c>
      <c r="J60" s="257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</row>
    <row r="61" spans="3:21" ht="11.25" customHeight="1" x14ac:dyDescent="0.2">
      <c r="C61" s="200"/>
      <c r="D61" s="358"/>
      <c r="E61" s="305">
        <v>0.1</v>
      </c>
      <c r="F61" s="277">
        <f t="shared" ref="F61:F70" si="11">-(2.71818^(-F$39*$E61)-1)/F$39</f>
        <v>9.8805887299654213E-2</v>
      </c>
      <c r="G61" s="278">
        <f t="shared" ref="G61:G70" si="12">-(2.7182818^(G$39*$E61)-1)/G$39</f>
        <v>-0.10120965482372456</v>
      </c>
      <c r="H61" s="279">
        <f t="shared" ref="H61:H70" si="13">-(2.71818^(-H$39*$E61)-1)/H$39</f>
        <v>9.8805887299654213E-2</v>
      </c>
      <c r="I61" s="280">
        <f t="shared" ref="I61:I70" si="14">+(2.71818^(-I$39*$E61)-1)/I$39</f>
        <v>-9.8805887299654213E-2</v>
      </c>
      <c r="J61" s="257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</row>
    <row r="62" spans="3:21" x14ac:dyDescent="0.2">
      <c r="C62" s="200"/>
      <c r="D62" s="358"/>
      <c r="E62" s="305">
        <v>0.2</v>
      </c>
      <c r="F62" s="277">
        <f t="shared" si="11"/>
        <v>0.19526875359911033</v>
      </c>
      <c r="G62" s="278">
        <f t="shared" si="12"/>
        <v>-0.20487772026761131</v>
      </c>
      <c r="H62" s="279">
        <f t="shared" si="13"/>
        <v>0.19526875359911033</v>
      </c>
      <c r="I62" s="280">
        <f t="shared" si="14"/>
        <v>-0.19526875359911033</v>
      </c>
      <c r="J62" s="257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</row>
    <row r="63" spans="3:21" x14ac:dyDescent="0.2">
      <c r="C63" s="200"/>
      <c r="D63" s="358"/>
      <c r="E63" s="305">
        <v>0.3</v>
      </c>
      <c r="F63" s="277">
        <f t="shared" si="11"/>
        <v>0.28944415983261296</v>
      </c>
      <c r="G63" s="278">
        <f t="shared" si="12"/>
        <v>-0.31106391180829007</v>
      </c>
      <c r="H63" s="279">
        <f t="shared" si="13"/>
        <v>0.28944415983261296</v>
      </c>
      <c r="I63" s="280">
        <f t="shared" si="14"/>
        <v>-0.28944415983261296</v>
      </c>
      <c r="J63" s="257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</row>
    <row r="64" spans="3:21" x14ac:dyDescent="0.2">
      <c r="C64" s="200"/>
      <c r="D64" s="358"/>
      <c r="E64" s="305">
        <v>0.4</v>
      </c>
      <c r="F64" s="277">
        <f t="shared" si="11"/>
        <v>0.38138634939717275</v>
      </c>
      <c r="G64" s="278">
        <f t="shared" si="12"/>
        <v>-0.4198293954278986</v>
      </c>
      <c r="H64" s="279">
        <f t="shared" si="13"/>
        <v>0.38138634939717275</v>
      </c>
      <c r="I64" s="280">
        <f t="shared" si="14"/>
        <v>-0.38138634939717275</v>
      </c>
      <c r="J64" s="257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</row>
    <row r="65" spans="3:21" x14ac:dyDescent="0.2">
      <c r="C65" s="200"/>
      <c r="D65" s="358"/>
      <c r="E65" s="305">
        <v>0.5</v>
      </c>
      <c r="F65" s="277">
        <f t="shared" si="11"/>
        <v>0.47114827939581522</v>
      </c>
      <c r="G65" s="278">
        <f t="shared" si="12"/>
        <v>-0.53123682284726848</v>
      </c>
      <c r="H65" s="279">
        <f t="shared" si="13"/>
        <v>0.47114827939581522</v>
      </c>
      <c r="I65" s="280">
        <f t="shared" si="14"/>
        <v>-0.47114827939581522</v>
      </c>
      <c r="J65" s="257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</row>
    <row r="66" spans="3:21" x14ac:dyDescent="0.2">
      <c r="C66" s="200"/>
      <c r="D66" s="358"/>
      <c r="E66" s="305">
        <v>0.6</v>
      </c>
      <c r="F66" s="277">
        <f t="shared" si="11"/>
        <v>0.55878165113995493</v>
      </c>
      <c r="G66" s="278">
        <f t="shared" si="12"/>
        <v>-0.64535036761492559</v>
      </c>
      <c r="H66" s="279">
        <f t="shared" si="13"/>
        <v>0.55878165113995493</v>
      </c>
      <c r="I66" s="280">
        <f t="shared" si="14"/>
        <v>-0.55878165113995493</v>
      </c>
      <c r="J66" s="257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</row>
    <row r="67" spans="3:21" x14ac:dyDescent="0.2">
      <c r="C67" s="200"/>
      <c r="D67" s="358"/>
      <c r="E67" s="305">
        <v>0.7</v>
      </c>
      <c r="F67" s="277">
        <f t="shared" si="11"/>
        <v>0.64433693992844954</v>
      </c>
      <c r="G67" s="278">
        <f t="shared" si="12"/>
        <v>-0.76223576207271038</v>
      </c>
      <c r="H67" s="279">
        <f t="shared" si="13"/>
        <v>0.64433693992844954</v>
      </c>
      <c r="I67" s="280">
        <f t="shared" si="14"/>
        <v>-0.64433693992844954</v>
      </c>
      <c r="J67" s="257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</row>
    <row r="68" spans="3:21" x14ac:dyDescent="0.2">
      <c r="C68" s="200"/>
      <c r="D68" s="358"/>
      <c r="E68" s="305">
        <v>0.8</v>
      </c>
      <c r="F68" s="277">
        <f t="shared" si="11"/>
        <v>0.72786342412049854</v>
      </c>
      <c r="G68" s="278">
        <f t="shared" si="12"/>
        <v>-0.88196033521930128</v>
      </c>
      <c r="H68" s="279">
        <f t="shared" si="13"/>
        <v>0.72786342412049854</v>
      </c>
      <c r="I68" s="280">
        <f t="shared" si="14"/>
        <v>-0.72786342412049854</v>
      </c>
      <c r="J68" s="257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</row>
    <row r="69" spans="3:21" x14ac:dyDescent="0.2">
      <c r="C69" s="200"/>
      <c r="D69" s="358"/>
      <c r="E69" s="305">
        <v>0.9</v>
      </c>
      <c r="F69" s="277">
        <f t="shared" si="11"/>
        <v>0.80940921351911643</v>
      </c>
      <c r="G69" s="278">
        <f t="shared" si="12"/>
        <v>-1.0045930514934471</v>
      </c>
      <c r="H69" s="279">
        <f t="shared" si="13"/>
        <v>0.80940921351911643</v>
      </c>
      <c r="I69" s="280">
        <f t="shared" si="14"/>
        <v>-0.80940921351911643</v>
      </c>
      <c r="J69" s="257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</row>
    <row r="70" spans="3:21" ht="13.5" thickBot="1" x14ac:dyDescent="0.25">
      <c r="C70" s="200"/>
      <c r="D70" s="361"/>
      <c r="E70" s="306">
        <v>1</v>
      </c>
      <c r="F70" s="277">
        <f t="shared" si="11"/>
        <v>0.8890212770815471</v>
      </c>
      <c r="G70" s="346">
        <f t="shared" si="12"/>
        <v>-1.1302045504992677</v>
      </c>
      <c r="H70" s="279">
        <f t="shared" si="13"/>
        <v>0.8890212770815471</v>
      </c>
      <c r="I70" s="280">
        <f t="shared" si="14"/>
        <v>-0.8890212770815471</v>
      </c>
      <c r="J70" s="257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</row>
    <row r="71" spans="3:21" ht="13.5" thickBot="1" x14ac:dyDescent="0.25">
      <c r="C71" s="200"/>
      <c r="D71" s="200"/>
      <c r="E71" s="200"/>
      <c r="F71" s="395" t="s">
        <v>161</v>
      </c>
      <c r="G71" s="395" t="s">
        <v>160</v>
      </c>
      <c r="H71" s="395" t="s">
        <v>161</v>
      </c>
      <c r="I71" s="395" t="s">
        <v>90</v>
      </c>
      <c r="J71" s="199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</row>
    <row r="72" spans="3:21" ht="13.5" thickBot="1" x14ac:dyDescent="0.25">
      <c r="C72" s="200"/>
      <c r="D72" s="200"/>
      <c r="E72" s="200"/>
      <c r="F72" s="418" t="s">
        <v>151</v>
      </c>
      <c r="G72" s="419"/>
      <c r="H72" s="419"/>
      <c r="I72" s="420"/>
      <c r="J72" s="199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</row>
    <row r="73" spans="3:21" ht="15.75" x14ac:dyDescent="0.3">
      <c r="C73" s="200"/>
      <c r="D73" s="377"/>
      <c r="E73" s="198" t="s">
        <v>81</v>
      </c>
      <c r="F73" s="371" t="s">
        <v>82</v>
      </c>
      <c r="G73" s="372" t="s">
        <v>83</v>
      </c>
      <c r="H73" s="373" t="s">
        <v>84</v>
      </c>
      <c r="I73" s="374" t="s">
        <v>85</v>
      </c>
      <c r="J73" s="199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</row>
    <row r="74" spans="3:21" x14ac:dyDescent="0.2">
      <c r="C74" s="200"/>
      <c r="D74" s="376"/>
      <c r="E74" s="378">
        <v>0</v>
      </c>
      <c r="F74" s="277">
        <f>2.71818^(-F$39*$E74)</f>
        <v>1</v>
      </c>
      <c r="G74" s="278">
        <f>2.71818^(G$39*$E74)</f>
        <v>1</v>
      </c>
      <c r="H74" s="279">
        <f>1-H$32*(2.71818^(-H$39*(1-$E60))-1)/H$39+H$33*(2.71818^(-H$39*$E46)-1)/H$39</f>
        <v>1.1066826465971014</v>
      </c>
      <c r="I74" s="280">
        <f>1+I$32*(2.71818^(-I$39*(1-$E74))-1)/I$39-I$33*(2.71818^(-I$39*$E74)-1)/I$39</f>
        <v>0.89331735340289853</v>
      </c>
      <c r="J74" s="199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</row>
    <row r="75" spans="3:21" x14ac:dyDescent="0.2">
      <c r="C75" s="200"/>
      <c r="D75" s="376"/>
      <c r="E75" s="378">
        <v>0.1</v>
      </c>
      <c r="F75" s="277">
        <f t="shared" ref="F75:F84" si="15">2.71818^(-F$39*$E75)</f>
        <v>0.97628662558241275</v>
      </c>
      <c r="G75" s="278">
        <f t="shared" ref="G75:G84" si="16">2.71818^(G$39*$E75)</f>
        <v>1.0242893570353284</v>
      </c>
      <c r="H75" s="279">
        <f t="shared" ref="H75:H84" si="17">1-H$32*(2.71818^(-H$39*(1-$E61))-1)/H$39+H$33*(2.71818^(-H$39*$E47)-1)/H$39</f>
        <v>1.0852725330433342</v>
      </c>
      <c r="I75" s="280">
        <f t="shared" ref="I75:I83" si="18">1+I$32*(2.71818^(-I$39*(1-$E75))-1)/I$39-I$33*(2.71818^(-I$39*$E75)-1)/I$39</f>
        <v>0.91472746695666574</v>
      </c>
      <c r="J75" s="199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</row>
    <row r="76" spans="3:21" x14ac:dyDescent="0.2">
      <c r="C76" s="200"/>
      <c r="D76" s="376"/>
      <c r="E76" s="378">
        <v>0.2</v>
      </c>
      <c r="F76" s="277">
        <f t="shared" si="15"/>
        <v>0.95313557529109405</v>
      </c>
      <c r="G76" s="278">
        <f t="shared" si="16"/>
        <v>1.0491686869358468</v>
      </c>
      <c r="H76" s="279">
        <f t="shared" si="17"/>
        <v>1.0639115335464107</v>
      </c>
      <c r="I76" s="280">
        <f t="shared" si="18"/>
        <v>0.93608846645358934</v>
      </c>
      <c r="J76" s="199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</row>
    <row r="77" spans="3:21" x14ac:dyDescent="0.2">
      <c r="C77" s="200"/>
      <c r="D77" s="376"/>
      <c r="E77" s="378">
        <v>0.3</v>
      </c>
      <c r="F77" s="277">
        <f t="shared" si="15"/>
        <v>0.93053351452349398</v>
      </c>
      <c r="G77" s="278">
        <f t="shared" si="16"/>
        <v>1.0746523197631181</v>
      </c>
      <c r="H77" s="279">
        <f t="shared" si="17"/>
        <v>1.0425873445419227</v>
      </c>
      <c r="I77" s="280">
        <f t="shared" si="18"/>
        <v>0.9574126554580773</v>
      </c>
      <c r="J77" s="199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</row>
    <row r="78" spans="3:21" x14ac:dyDescent="0.2">
      <c r="C78" s="200"/>
      <c r="D78" s="376"/>
      <c r="E78" s="378">
        <v>0.4</v>
      </c>
      <c r="F78" s="277">
        <f t="shared" si="15"/>
        <v>0.90846742488548493</v>
      </c>
      <c r="G78" s="278">
        <f t="shared" si="16"/>
        <v>1.1007549336466886</v>
      </c>
      <c r="H78" s="279">
        <f t="shared" si="17"/>
        <v>1.0212876836676668</v>
      </c>
      <c r="I78" s="280">
        <f t="shared" si="18"/>
        <v>0.97871231633233335</v>
      </c>
      <c r="J78" s="199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</row>
    <row r="79" spans="3:21" x14ac:dyDescent="0.2">
      <c r="C79" s="200"/>
      <c r="D79" s="376"/>
      <c r="E79" s="378">
        <v>0.5</v>
      </c>
      <c r="F79" s="277">
        <f t="shared" si="15"/>
        <v>0.88692459669299406</v>
      </c>
      <c r="G79" s="278">
        <f t="shared" si="16"/>
        <v>1.1274915632384324</v>
      </c>
      <c r="H79" s="279">
        <f t="shared" si="17"/>
        <v>1.0000002826892149</v>
      </c>
      <c r="I79" s="280">
        <f t="shared" si="18"/>
        <v>0.99999971731078496</v>
      </c>
      <c r="J79" s="199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</row>
    <row r="80" spans="3:21" x14ac:dyDescent="0.2">
      <c r="C80" s="200"/>
      <c r="D80" s="376"/>
      <c r="E80" s="378">
        <v>0.6</v>
      </c>
      <c r="F80" s="277">
        <f t="shared" si="15"/>
        <v>0.86589262165144543</v>
      </c>
      <c r="G80" s="278">
        <f t="shared" si="16"/>
        <v>1.1548776083722514</v>
      </c>
      <c r="H80" s="279">
        <f t="shared" si="17"/>
        <v>0.97871288043362714</v>
      </c>
      <c r="I80" s="280">
        <f t="shared" si="18"/>
        <v>1.0212871195663729</v>
      </c>
      <c r="J80" s="199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</row>
    <row r="81" spans="3:21" x14ac:dyDescent="0.2">
      <c r="C81" s="200"/>
      <c r="D81" s="376"/>
      <c r="E81" s="378">
        <v>0.7</v>
      </c>
      <c r="F81" s="277">
        <f t="shared" si="15"/>
        <v>0.84535938570879854</v>
      </c>
      <c r="G81" s="278">
        <f t="shared" si="16"/>
        <v>1.1829288429341112</v>
      </c>
      <c r="H81" s="279">
        <f t="shared" si="17"/>
        <v>0.95741321572722748</v>
      </c>
      <c r="I81" s="280">
        <f t="shared" si="18"/>
        <v>1.0425867842727727</v>
      </c>
      <c r="J81" s="199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</row>
    <row r="82" spans="3:21" x14ac:dyDescent="0.2">
      <c r="C82" s="200"/>
      <c r="D82" s="376"/>
      <c r="E82" s="378">
        <v>0.8</v>
      </c>
      <c r="F82" s="277">
        <f t="shared" si="15"/>
        <v>0.8253130620780641</v>
      </c>
      <c r="G82" s="278">
        <f t="shared" si="16"/>
        <v>1.2116614239475259</v>
      </c>
      <c r="H82" s="279">
        <f t="shared" si="17"/>
        <v>0.93608902033338059</v>
      </c>
      <c r="I82" s="280">
        <f t="shared" si="18"/>
        <v>1.0639109796666193</v>
      </c>
      <c r="J82" s="199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</row>
    <row r="83" spans="3:21" x14ac:dyDescent="0.2">
      <c r="C83" s="200"/>
      <c r="D83" s="376"/>
      <c r="E83" s="378">
        <v>0.9</v>
      </c>
      <c r="F83" s="277">
        <f t="shared" si="15"/>
        <v>0.80574210442528149</v>
      </c>
      <c r="G83" s="278">
        <f t="shared" si="16"/>
        <v>1.2410919008797219</v>
      </c>
      <c r="H83" s="279">
        <f t="shared" si="17"/>
        <v>0.9147280118862029</v>
      </c>
      <c r="I83" s="280">
        <f t="shared" si="18"/>
        <v>1.0852719881137969</v>
      </c>
      <c r="J83" s="199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</row>
    <row r="84" spans="3:21" ht="13.5" thickBot="1" x14ac:dyDescent="0.25">
      <c r="C84" s="200" t="s">
        <v>153</v>
      </c>
      <c r="D84" s="357"/>
      <c r="E84" s="384">
        <v>1</v>
      </c>
      <c r="F84" s="307">
        <f t="shared" si="15"/>
        <v>0.78663524021903009</v>
      </c>
      <c r="G84" s="308">
        <f t="shared" si="16"/>
        <v>1.271237225173844</v>
      </c>
      <c r="H84" s="279">
        <f t="shared" si="17"/>
        <v>0.89331788681613156</v>
      </c>
      <c r="I84" s="280">
        <f>1+I$32*(2.71818^(-I$39*(1-$E84))-1)/I$39-I$33*(2.71818^(-I$39*$E84)-1)/I$39</f>
        <v>1.1066821131838684</v>
      </c>
      <c r="J84" s="199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</row>
    <row r="85" spans="3:21" x14ac:dyDescent="0.2">
      <c r="C85" s="200"/>
      <c r="D85" s="200"/>
      <c r="E85" s="200"/>
      <c r="F85" s="310"/>
      <c r="G85" s="311"/>
      <c r="H85" s="311"/>
      <c r="I85" s="311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</row>
    <row r="86" spans="3:21" x14ac:dyDescent="0.2">
      <c r="C86" s="200"/>
      <c r="D86" s="200"/>
      <c r="E86" s="200" t="s">
        <v>152</v>
      </c>
      <c r="F86" s="312">
        <f>F17*(F74/2+F75+F76+F77+F78+F79+F80+F81+F82+F83+F84/2)*1/2</f>
        <v>0.88909725309485865</v>
      </c>
      <c r="G86" s="312">
        <f t="shared" ref="G86:I86" si="19">G17*(G74/2+G75+G76+G77+G78+G79+G80+G81+G82+G83+G84/2)*1/2</f>
        <v>1.1302535249339947</v>
      </c>
      <c r="H86" s="312">
        <f t="shared" si="19"/>
        <v>1.0000002772575605</v>
      </c>
      <c r="I86" s="312">
        <f t="shared" si="19"/>
        <v>0.99999972274243965</v>
      </c>
      <c r="J86" s="200"/>
      <c r="K86" s="408"/>
      <c r="L86" s="408"/>
      <c r="M86" s="408"/>
      <c r="N86" s="408"/>
      <c r="O86" s="408"/>
      <c r="P86" s="200"/>
      <c r="Q86" s="200"/>
      <c r="R86" s="200"/>
      <c r="S86" s="200"/>
      <c r="T86" s="200"/>
      <c r="U86" s="200"/>
    </row>
    <row r="87" spans="3:21" x14ac:dyDescent="0.2">
      <c r="C87" s="200"/>
      <c r="G87" s="314"/>
      <c r="H87" s="176"/>
      <c r="I87" s="176"/>
    </row>
    <row r="88" spans="3:21" ht="16.5" x14ac:dyDescent="0.3">
      <c r="C88" s="410" t="s">
        <v>165</v>
      </c>
      <c r="F88" s="165"/>
    </row>
    <row r="89" spans="3:21" ht="16.5" x14ac:dyDescent="0.3">
      <c r="C89" s="411" t="s">
        <v>166</v>
      </c>
    </row>
  </sheetData>
  <sheetProtection password="CECE" sheet="1" objects="1" scenarios="1"/>
  <mergeCells count="3">
    <mergeCell ref="F44:I44"/>
    <mergeCell ref="F58:I58"/>
    <mergeCell ref="F72:I72"/>
  </mergeCells>
  <conditionalFormatting sqref="H74:H84">
    <cfRule type="cellIs" dxfId="1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C1:N87"/>
  <sheetViews>
    <sheetView topLeftCell="E16" zoomScaleNormal="100" zoomScalePageLayoutView="60" workbookViewId="0">
      <selection activeCell="N53" sqref="N53"/>
    </sheetView>
  </sheetViews>
  <sheetFormatPr baseColWidth="10" defaultRowHeight="12.75" x14ac:dyDescent="0.2"/>
  <cols>
    <col min="1" max="1" width="3" customWidth="1"/>
    <col min="2" max="2" width="2.33203125" customWidth="1"/>
    <col min="3" max="3" width="38.83203125" customWidth="1"/>
    <col min="5" max="5" width="29.33203125" customWidth="1"/>
    <col min="6" max="6" width="10.5" customWidth="1"/>
    <col min="7" max="7" width="10" customWidth="1"/>
    <col min="8" max="8" width="9.33203125" customWidth="1"/>
    <col min="9" max="9" width="12.6640625" customWidth="1"/>
    <col min="10" max="10" width="10.6640625" customWidth="1"/>
    <col min="11" max="11" width="12.33203125" bestFit="1" customWidth="1"/>
    <col min="22" max="22" width="6.83203125" customWidth="1"/>
  </cols>
  <sheetData>
    <row r="1" spans="3:10" x14ac:dyDescent="0.2">
      <c r="C1" s="120"/>
      <c r="D1" s="9"/>
      <c r="E1" s="141" t="s">
        <v>73</v>
      </c>
      <c r="F1" s="157" t="s">
        <v>86</v>
      </c>
      <c r="G1" s="158" t="s">
        <v>87</v>
      </c>
      <c r="H1" s="159" t="s">
        <v>88</v>
      </c>
      <c r="I1" s="160" t="s">
        <v>89</v>
      </c>
      <c r="J1" s="45"/>
    </row>
    <row r="2" spans="3:10" ht="33.75" thickBot="1" x14ac:dyDescent="0.25">
      <c r="C2" s="67"/>
      <c r="D2" s="117"/>
      <c r="E2" s="180" t="s">
        <v>45</v>
      </c>
      <c r="F2" s="118" t="s">
        <v>43</v>
      </c>
      <c r="G2" s="118" t="s">
        <v>44</v>
      </c>
      <c r="H2" s="118" t="s">
        <v>104</v>
      </c>
      <c r="I2" s="119" t="s">
        <v>105</v>
      </c>
      <c r="J2" s="46"/>
    </row>
    <row r="3" spans="3:10" x14ac:dyDescent="0.2">
      <c r="C3" s="8" t="s">
        <v>13</v>
      </c>
      <c r="D3" s="9"/>
      <c r="E3" s="141" t="s">
        <v>73</v>
      </c>
      <c r="F3" s="18" t="s">
        <v>33</v>
      </c>
      <c r="G3" s="17" t="s">
        <v>34</v>
      </c>
      <c r="H3" s="16" t="s">
        <v>35</v>
      </c>
      <c r="I3" s="19" t="s">
        <v>35</v>
      </c>
      <c r="J3" s="47"/>
    </row>
    <row r="4" spans="3:10" x14ac:dyDescent="0.2">
      <c r="C4" s="11" t="s">
        <v>8</v>
      </c>
      <c r="D4" s="2"/>
      <c r="E4" s="2"/>
      <c r="F4" s="35"/>
      <c r="G4" s="30"/>
      <c r="H4" s="25"/>
      <c r="I4" s="20"/>
      <c r="J4" s="48"/>
    </row>
    <row r="5" spans="3:10" ht="16.5" x14ac:dyDescent="0.3">
      <c r="C5" s="12" t="s">
        <v>4</v>
      </c>
      <c r="D5" s="109" t="s">
        <v>50</v>
      </c>
      <c r="E5" s="3" t="s">
        <v>109</v>
      </c>
      <c r="F5" s="161">
        <f>100*2^0.5</f>
        <v>141.42135623730951</v>
      </c>
      <c r="G5" s="162">
        <f>100*2^0.5</f>
        <v>141.42135623730951</v>
      </c>
      <c r="H5" s="163">
        <f>100*2^0.5</f>
        <v>141.42135623730951</v>
      </c>
      <c r="I5" s="164">
        <f>100*2^0.5</f>
        <v>141.42135623730951</v>
      </c>
      <c r="J5" s="49"/>
    </row>
    <row r="6" spans="3:10" ht="15.75" x14ac:dyDescent="0.3">
      <c r="C6" s="12" t="s">
        <v>0</v>
      </c>
      <c r="D6" s="109" t="s">
        <v>51</v>
      </c>
      <c r="E6" s="2"/>
      <c r="F6" s="73">
        <v>100</v>
      </c>
      <c r="G6" s="74">
        <v>100</v>
      </c>
      <c r="H6" s="75">
        <v>100</v>
      </c>
      <c r="I6" s="76">
        <v>100</v>
      </c>
      <c r="J6" s="49"/>
    </row>
    <row r="7" spans="3:10" ht="15.75" x14ac:dyDescent="0.3">
      <c r="C7" s="12" t="s">
        <v>5</v>
      </c>
      <c r="D7" s="109" t="s">
        <v>52</v>
      </c>
      <c r="E7" s="2"/>
      <c r="F7" s="73">
        <v>0</v>
      </c>
      <c r="G7" s="74">
        <v>0</v>
      </c>
      <c r="H7" s="75">
        <v>0</v>
      </c>
      <c r="I7" s="76">
        <v>0</v>
      </c>
      <c r="J7" s="49"/>
    </row>
    <row r="8" spans="3:10" x14ac:dyDescent="0.2">
      <c r="C8" s="12" t="s">
        <v>72</v>
      </c>
      <c r="D8" s="109" t="s">
        <v>15</v>
      </c>
      <c r="E8" s="2"/>
      <c r="F8" s="73">
        <v>200</v>
      </c>
      <c r="G8" s="74">
        <v>200</v>
      </c>
      <c r="H8" s="75">
        <v>200</v>
      </c>
      <c r="I8" s="76">
        <v>200</v>
      </c>
      <c r="J8" s="49"/>
    </row>
    <row r="9" spans="3:10" hidden="1" x14ac:dyDescent="0.2">
      <c r="C9" s="12" t="s">
        <v>6</v>
      </c>
      <c r="D9" s="109" t="s">
        <v>16</v>
      </c>
      <c r="E9" s="2"/>
      <c r="F9" s="73"/>
      <c r="G9" s="74"/>
      <c r="H9" s="75"/>
      <c r="I9" s="76"/>
      <c r="J9" s="49"/>
    </row>
    <row r="10" spans="3:10" x14ac:dyDescent="0.2">
      <c r="C10" s="11" t="s">
        <v>75</v>
      </c>
      <c r="D10" s="109"/>
      <c r="E10" s="2"/>
      <c r="F10" s="73"/>
      <c r="G10" s="74"/>
      <c r="H10" s="75"/>
      <c r="I10" s="76"/>
      <c r="J10" s="49"/>
    </row>
    <row r="11" spans="3:10" ht="15.75" x14ac:dyDescent="0.3">
      <c r="C11" s="12" t="s">
        <v>70</v>
      </c>
      <c r="D11" s="109" t="s">
        <v>53</v>
      </c>
      <c r="E11" s="2"/>
      <c r="F11" s="130">
        <v>100</v>
      </c>
      <c r="G11" s="131">
        <v>100</v>
      </c>
      <c r="H11" s="132">
        <v>100</v>
      </c>
      <c r="I11" s="133">
        <v>100</v>
      </c>
      <c r="J11" s="50"/>
    </row>
    <row r="12" spans="3:10" x14ac:dyDescent="0.2">
      <c r="C12" s="11" t="s">
        <v>9</v>
      </c>
      <c r="D12" s="109"/>
      <c r="E12" s="111"/>
      <c r="F12" s="73"/>
      <c r="G12" s="74"/>
      <c r="H12" s="75"/>
      <c r="I12" s="76"/>
      <c r="J12" s="49"/>
    </row>
    <row r="13" spans="3:10" ht="15.75" x14ac:dyDescent="0.3">
      <c r="C13" s="12" t="s">
        <v>1</v>
      </c>
      <c r="D13" s="109" t="s">
        <v>54</v>
      </c>
      <c r="E13" s="4" t="s">
        <v>40</v>
      </c>
      <c r="F13" s="77">
        <v>200000</v>
      </c>
      <c r="G13" s="78">
        <v>200000</v>
      </c>
      <c r="H13" s="79">
        <v>200000</v>
      </c>
      <c r="I13" s="80">
        <v>200000</v>
      </c>
      <c r="J13" s="50"/>
    </row>
    <row r="14" spans="3:10" ht="15.75" x14ac:dyDescent="0.3">
      <c r="C14" s="12" t="s">
        <v>2</v>
      </c>
      <c r="D14" s="109" t="s">
        <v>55</v>
      </c>
      <c r="E14" s="4" t="s">
        <v>40</v>
      </c>
      <c r="F14" s="77">
        <v>200000</v>
      </c>
      <c r="G14" s="78">
        <v>200000</v>
      </c>
      <c r="H14" s="79">
        <v>200000</v>
      </c>
      <c r="I14" s="80">
        <v>200000</v>
      </c>
      <c r="J14" s="50"/>
    </row>
    <row r="15" spans="3:10" ht="14.25" x14ac:dyDescent="0.25">
      <c r="C15" s="12" t="s">
        <v>3</v>
      </c>
      <c r="D15" s="109" t="s">
        <v>56</v>
      </c>
      <c r="E15" s="111"/>
      <c r="F15" s="81">
        <v>0.3</v>
      </c>
      <c r="G15" s="82">
        <v>0.3</v>
      </c>
      <c r="H15" s="83">
        <v>0.3</v>
      </c>
      <c r="I15" s="84">
        <v>0.3</v>
      </c>
      <c r="J15" s="51"/>
    </row>
    <row r="16" spans="3:10" ht="14.25" x14ac:dyDescent="0.25">
      <c r="C16" s="12" t="s">
        <v>7</v>
      </c>
      <c r="D16" s="109" t="s">
        <v>71</v>
      </c>
      <c r="E16" s="111"/>
      <c r="F16" s="81">
        <v>0.3</v>
      </c>
      <c r="G16" s="82">
        <v>0.3</v>
      </c>
      <c r="H16" s="83">
        <v>0.3</v>
      </c>
      <c r="I16" s="84">
        <v>0.3</v>
      </c>
      <c r="J16" s="51"/>
    </row>
    <row r="17" spans="3:11" ht="13.5" thickBot="1" x14ac:dyDescent="0.25">
      <c r="C17" s="13" t="s">
        <v>14</v>
      </c>
      <c r="D17" s="14" t="s">
        <v>31</v>
      </c>
      <c r="E17" s="112"/>
      <c r="F17" s="85">
        <v>0.2</v>
      </c>
      <c r="G17" s="86">
        <v>0.2</v>
      </c>
      <c r="H17" s="87">
        <v>0.2</v>
      </c>
      <c r="I17" s="88">
        <v>0.2</v>
      </c>
      <c r="J17" s="51"/>
    </row>
    <row r="18" spans="3:11" hidden="1" x14ac:dyDescent="0.2">
      <c r="C18" s="68" t="s">
        <v>10</v>
      </c>
      <c r="D18" s="69"/>
      <c r="E18" s="113"/>
      <c r="F18" s="70"/>
      <c r="G18" s="70"/>
      <c r="H18" s="70"/>
      <c r="I18" s="71"/>
      <c r="J18" s="52"/>
    </row>
    <row r="19" spans="3:11" ht="15.75" hidden="1" x14ac:dyDescent="0.3">
      <c r="C19" s="67" t="s">
        <v>12</v>
      </c>
      <c r="D19" s="69" t="s">
        <v>20</v>
      </c>
      <c r="E19" s="113"/>
      <c r="F19" s="6"/>
      <c r="G19" s="6"/>
      <c r="H19" s="6"/>
      <c r="I19" s="72"/>
      <c r="J19" s="53"/>
    </row>
    <row r="20" spans="3:11" ht="15.75" hidden="1" x14ac:dyDescent="0.3">
      <c r="C20" s="67" t="s">
        <v>11</v>
      </c>
      <c r="D20" s="69" t="s">
        <v>21</v>
      </c>
      <c r="E20" s="113"/>
      <c r="F20" s="6"/>
      <c r="G20" s="6"/>
      <c r="H20" s="6"/>
      <c r="I20" s="72"/>
      <c r="J20" s="53"/>
    </row>
    <row r="21" spans="3:11" ht="15.75" hidden="1" x14ac:dyDescent="0.3">
      <c r="C21" s="67" t="s">
        <v>22</v>
      </c>
      <c r="D21" s="69" t="s">
        <v>27</v>
      </c>
      <c r="E21" s="113"/>
      <c r="F21" s="6"/>
      <c r="G21" s="6"/>
      <c r="H21" s="6"/>
      <c r="I21" s="72"/>
      <c r="J21" s="53"/>
    </row>
    <row r="22" spans="3:11" ht="15.75" hidden="1" x14ac:dyDescent="0.3">
      <c r="C22" s="67" t="s">
        <v>18</v>
      </c>
      <c r="D22" s="69" t="s">
        <v>19</v>
      </c>
      <c r="E22" s="113"/>
      <c r="F22" s="6"/>
      <c r="G22" s="6"/>
      <c r="H22" s="6"/>
      <c r="I22" s="72"/>
      <c r="J22" s="53"/>
    </row>
    <row r="23" spans="3:11" ht="14.25" thickBot="1" x14ac:dyDescent="0.3">
      <c r="C23" s="67"/>
      <c r="D23" s="69"/>
      <c r="E23" s="113"/>
      <c r="F23" s="149"/>
      <c r="G23" s="151"/>
      <c r="H23" s="153"/>
      <c r="I23" s="155"/>
      <c r="J23" s="53"/>
    </row>
    <row r="24" spans="3:11" x14ac:dyDescent="0.2">
      <c r="C24" s="8" t="s">
        <v>36</v>
      </c>
      <c r="D24" s="15"/>
      <c r="E24" s="114"/>
      <c r="F24" s="37"/>
      <c r="G24" s="33"/>
      <c r="H24" s="28"/>
      <c r="I24" s="23"/>
      <c r="J24" s="49"/>
    </row>
    <row r="25" spans="3:11" x14ac:dyDescent="0.2">
      <c r="C25" s="11" t="s">
        <v>17</v>
      </c>
      <c r="D25" s="4"/>
      <c r="E25" s="111"/>
      <c r="F25" s="35"/>
      <c r="G25" s="31"/>
      <c r="H25" s="26"/>
      <c r="I25" s="21"/>
      <c r="J25" s="49"/>
    </row>
    <row r="26" spans="3:11" ht="15.75" x14ac:dyDescent="0.3">
      <c r="C26" s="92" t="s">
        <v>23</v>
      </c>
      <c r="D26" s="110" t="s">
        <v>57</v>
      </c>
      <c r="E26" s="93" t="s">
        <v>68</v>
      </c>
      <c r="F26" s="105">
        <f t="shared" ref="F26:I27" si="0">F6/F5</f>
        <v>0.70710678118654746</v>
      </c>
      <c r="G26" s="106">
        <f t="shared" si="0"/>
        <v>0.70710678118654746</v>
      </c>
      <c r="H26" s="107">
        <f t="shared" si="0"/>
        <v>0.70710678118654746</v>
      </c>
      <c r="I26" s="108">
        <f t="shared" si="0"/>
        <v>0.70710678118654746</v>
      </c>
      <c r="J26" s="44"/>
    </row>
    <row r="27" spans="3:11" ht="15.75" x14ac:dyDescent="0.3">
      <c r="C27" s="92" t="s">
        <v>24</v>
      </c>
      <c r="D27" s="110" t="s">
        <v>58</v>
      </c>
      <c r="E27" s="93" t="s">
        <v>69</v>
      </c>
      <c r="F27" s="35">
        <f t="shared" si="0"/>
        <v>0</v>
      </c>
      <c r="G27" s="31">
        <f t="shared" si="0"/>
        <v>0</v>
      </c>
      <c r="H27" s="26">
        <f t="shared" si="0"/>
        <v>0</v>
      </c>
      <c r="I27" s="21">
        <f t="shared" si="0"/>
        <v>0</v>
      </c>
      <c r="J27" s="49"/>
    </row>
    <row r="28" spans="3:11" ht="15.75" x14ac:dyDescent="0.3">
      <c r="C28" s="12" t="s">
        <v>25</v>
      </c>
      <c r="D28" s="109" t="s">
        <v>59</v>
      </c>
      <c r="E28" s="4" t="s">
        <v>78</v>
      </c>
      <c r="F28" s="36">
        <f t="shared" ref="F28:I29" si="1">PI()/4*(F5^2-F6^2)</f>
        <v>7853.981633974483</v>
      </c>
      <c r="G28" s="32">
        <f t="shared" si="1"/>
        <v>7853.981633974483</v>
      </c>
      <c r="H28" s="27">
        <f t="shared" si="1"/>
        <v>7853.981633974483</v>
      </c>
      <c r="I28" s="22">
        <f t="shared" si="1"/>
        <v>7853.981633974483</v>
      </c>
      <c r="J28" s="50"/>
    </row>
    <row r="29" spans="3:11" ht="15.75" x14ac:dyDescent="0.3">
      <c r="C29" s="12" t="s">
        <v>26</v>
      </c>
      <c r="D29" s="109" t="s">
        <v>60</v>
      </c>
      <c r="E29" s="4" t="s">
        <v>66</v>
      </c>
      <c r="F29" s="36">
        <f t="shared" si="1"/>
        <v>7853.981633974483</v>
      </c>
      <c r="G29" s="32">
        <f t="shared" si="1"/>
        <v>7853.981633974483</v>
      </c>
      <c r="H29" s="27">
        <f t="shared" si="1"/>
        <v>7853.981633974483</v>
      </c>
      <c r="I29" s="22">
        <f t="shared" si="1"/>
        <v>7853.981633974483</v>
      </c>
      <c r="J29" s="50"/>
    </row>
    <row r="30" spans="3:11" ht="15.75" hidden="1" x14ac:dyDescent="0.3">
      <c r="C30" s="12" t="s">
        <v>18</v>
      </c>
      <c r="D30" s="109" t="s">
        <v>60</v>
      </c>
      <c r="E30" s="4" t="s">
        <v>66</v>
      </c>
      <c r="F30" s="35"/>
      <c r="G30" s="31"/>
      <c r="H30" s="26"/>
      <c r="I30" s="21"/>
      <c r="J30" s="49"/>
    </row>
    <row r="31" spans="3:11" ht="15.75" x14ac:dyDescent="0.3">
      <c r="C31" s="12" t="s">
        <v>102</v>
      </c>
      <c r="D31" s="109" t="s">
        <v>61</v>
      </c>
      <c r="E31" s="4" t="s">
        <v>67</v>
      </c>
      <c r="F31" s="36">
        <f>F17*PI()*F6*F8</f>
        <v>12566.370614359172</v>
      </c>
      <c r="G31" s="32">
        <f t="shared" ref="G31:I31" si="2">G17*PI()*G6*G8</f>
        <v>12566.370614359172</v>
      </c>
      <c r="H31" s="122">
        <f t="shared" si="2"/>
        <v>12566.370614359172</v>
      </c>
      <c r="I31" s="22">
        <f t="shared" si="2"/>
        <v>12566.370614359172</v>
      </c>
      <c r="J31" s="49"/>
    </row>
    <row r="32" spans="3:11" ht="15.75" x14ac:dyDescent="0.3">
      <c r="C32" s="89" t="s">
        <v>47</v>
      </c>
      <c r="D32" s="110" t="s">
        <v>62</v>
      </c>
      <c r="E32" s="115" t="s">
        <v>41</v>
      </c>
      <c r="F32" s="99">
        <f>F31*F15/(F13*F28*(1/F13*((1+F26^2)/(1-F26^2)+F15)+1/F14*((1+F27^2)/(1-F27^2)-F16)))</f>
        <v>0.12000000000000001</v>
      </c>
      <c r="G32" s="100">
        <f>G31*G15/(G13*G28*(1/G13*((1+G26^2)/(1-G26^2)+G15)+1/G14*((1+G27^2)/(1-G27^2)-G16)))</f>
        <v>0.12000000000000001</v>
      </c>
      <c r="H32" s="101">
        <f>H31*(H15/(H13*H28*(1/H13*((1+H26^2)/(1-H26^2)+H15)+1/H14*((1+H27^2)/(1-H27^2)-H16))))</f>
        <v>0.12000000000000002</v>
      </c>
      <c r="I32" s="143">
        <f t="shared" ref="I32" si="3">I31*(I15/(I13*I28*(1/I13*((1+I26^2)/(1-I26^2)+I15)+1/I14*((1+I27^2)/(1-I27^2)-I16))))</f>
        <v>0.12000000000000002</v>
      </c>
      <c r="J32" s="54"/>
      <c r="K32" s="116"/>
    </row>
    <row r="33" spans="3:14" ht="16.5" thickBot="1" x14ac:dyDescent="0.35">
      <c r="C33" s="90" t="s">
        <v>47</v>
      </c>
      <c r="D33" s="125" t="s">
        <v>76</v>
      </c>
      <c r="E33" s="91" t="s">
        <v>41</v>
      </c>
      <c r="F33" s="102">
        <f>F31*(F16/(F14*F29*(1/F13*((1+F26^2)/(1-F26^2)+F15)+1/F14*((1+F27^2)/(1-F27^2)-F16))))</f>
        <v>0.12000000000000002</v>
      </c>
      <c r="G33" s="103">
        <f t="shared" ref="G33:I33" si="4">G31*(G16/(G14*G29*(1/G13*((1+G26^2)/(1-G26^2)+G15)+1/G14*((1+G27^2)/(1-G27^2)-G16))))</f>
        <v>0.12000000000000002</v>
      </c>
      <c r="H33" s="104">
        <f t="shared" si="4"/>
        <v>0.12000000000000002</v>
      </c>
      <c r="I33" s="144">
        <f t="shared" si="4"/>
        <v>0.12000000000000002</v>
      </c>
      <c r="J33" s="55"/>
    </row>
    <row r="34" spans="3:14" ht="14.25" thickBot="1" x14ac:dyDescent="0.3">
      <c r="C34" s="5"/>
      <c r="D34" s="6"/>
      <c r="E34" s="7"/>
      <c r="F34" s="150"/>
      <c r="G34" s="152"/>
      <c r="H34" s="154"/>
      <c r="I34" s="156"/>
      <c r="J34" s="55"/>
    </row>
    <row r="35" spans="3:14" x14ac:dyDescent="0.2">
      <c r="C35" s="142" t="s">
        <v>32</v>
      </c>
      <c r="D35" s="10"/>
      <c r="E35" s="134"/>
      <c r="F35" s="37"/>
      <c r="G35" s="33"/>
      <c r="H35" s="28"/>
      <c r="I35" s="23"/>
      <c r="J35" s="49"/>
    </row>
    <row r="36" spans="3:14" ht="15.75" x14ac:dyDescent="0.3">
      <c r="C36" s="12" t="s">
        <v>28</v>
      </c>
      <c r="D36" s="109" t="s">
        <v>63</v>
      </c>
      <c r="E36" s="135"/>
      <c r="F36" s="38">
        <f>F6/F13*F11*((1+F26^2)/(1-F26^2)+F15)</f>
        <v>0.16499999999999995</v>
      </c>
      <c r="G36" s="34">
        <f>G6/G13*G11*((1+G26^2)/(1-G26^2)+G15)</f>
        <v>0.16499999999999995</v>
      </c>
      <c r="H36" s="29">
        <f>H6/H13*H11*((1+H26^2)/(1-H26^2)+H15)</f>
        <v>0.16499999999999995</v>
      </c>
      <c r="I36" s="24">
        <f>I6/I13*I11*((1+I26^2)/(1-I26^2)+I15)</f>
        <v>0.16499999999999995</v>
      </c>
      <c r="J36" s="56"/>
    </row>
    <row r="37" spans="3:14" ht="15.75" x14ac:dyDescent="0.3">
      <c r="C37" s="12" t="s">
        <v>29</v>
      </c>
      <c r="D37" s="109" t="s">
        <v>64</v>
      </c>
      <c r="E37" s="135"/>
      <c r="F37" s="38">
        <f>-F6/F14*F11*((1+F27^2)/(1-F27^2)-F16)</f>
        <v>-3.4999999999999996E-2</v>
      </c>
      <c r="G37" s="34">
        <f>-G6/G14*G11*((1+G27^2)/(1-G27^2)-G16)</f>
        <v>-3.4999999999999996E-2</v>
      </c>
      <c r="H37" s="29">
        <f>-H6/H14*H11*((1+H27^2)/(1-H27^2)-H16)</f>
        <v>-3.4999999999999996E-2</v>
      </c>
      <c r="I37" s="24">
        <f>-I6/I14*I11*((1+I27^2)/(1-I27^2)-I16)</f>
        <v>-3.4999999999999996E-2</v>
      </c>
      <c r="J37" s="56"/>
      <c r="K37" s="96" t="s">
        <v>41</v>
      </c>
      <c r="L37" s="96" t="s">
        <v>41</v>
      </c>
    </row>
    <row r="38" spans="3:14" ht="15.75" x14ac:dyDescent="0.3">
      <c r="C38" s="12" t="s">
        <v>30</v>
      </c>
      <c r="D38" s="109" t="s">
        <v>65</v>
      </c>
      <c r="E38" s="65" t="s">
        <v>48</v>
      </c>
      <c r="F38" s="38">
        <f>F36-F37</f>
        <v>0.19999999999999996</v>
      </c>
      <c r="G38" s="34">
        <f t="shared" ref="G38:I38" si="5">G36-G37</f>
        <v>0.19999999999999996</v>
      </c>
      <c r="H38" s="29">
        <f t="shared" si="5"/>
        <v>0.19999999999999996</v>
      </c>
      <c r="I38" s="24">
        <f t="shared" si="5"/>
        <v>0.19999999999999996</v>
      </c>
      <c r="J38" s="56"/>
      <c r="K38" s="98" t="s">
        <v>49</v>
      </c>
      <c r="L38" s="95" t="s">
        <v>41</v>
      </c>
      <c r="M38" s="97" t="s">
        <v>41</v>
      </c>
    </row>
    <row r="39" spans="3:14" ht="15.75" x14ac:dyDescent="0.3">
      <c r="C39" s="124" t="s">
        <v>92</v>
      </c>
      <c r="D39" s="123" t="s">
        <v>101</v>
      </c>
      <c r="E39" s="136" t="s">
        <v>77</v>
      </c>
      <c r="F39" s="126">
        <f>F32+F33</f>
        <v>0.24000000000000005</v>
      </c>
      <c r="G39" s="127">
        <f t="shared" ref="G39:I39" si="6">G32+G33</f>
        <v>0.24000000000000005</v>
      </c>
      <c r="H39" s="128">
        <f>H32+H33</f>
        <v>0.24000000000000005</v>
      </c>
      <c r="I39" s="129">
        <f t="shared" si="6"/>
        <v>0.24000000000000005</v>
      </c>
      <c r="J39" s="57"/>
      <c r="K39" s="98"/>
      <c r="L39" s="95"/>
      <c r="M39" s="95"/>
      <c r="N39" s="94"/>
    </row>
    <row r="40" spans="3:14" ht="15.75" x14ac:dyDescent="0.3">
      <c r="C40" s="181" t="s">
        <v>106</v>
      </c>
      <c r="D40" s="109" t="s">
        <v>107</v>
      </c>
      <c r="E40" s="109"/>
      <c r="F40" s="177">
        <f>(2.71818^(-F39)-1)/F39</f>
        <v>-0.88902111065595646</v>
      </c>
      <c r="G40" s="178">
        <f>(2.71818^G39-1)/G39</f>
        <v>1.1301571705763318</v>
      </c>
      <c r="H40" s="179">
        <f>(2.71818^(-H$39)-1)/H$39</f>
        <v>-0.88902111065595646</v>
      </c>
      <c r="I40" s="182">
        <f>-(2.71818^(-I39)-1)/I39</f>
        <v>0.88902111065595646</v>
      </c>
      <c r="J40" s="57"/>
      <c r="K40" s="98"/>
      <c r="L40" s="95"/>
      <c r="M40" s="95"/>
      <c r="N40" s="94"/>
    </row>
    <row r="41" spans="3:14" ht="16.5" thickBot="1" x14ac:dyDescent="0.35">
      <c r="C41" s="183" t="s">
        <v>110</v>
      </c>
      <c r="D41" s="184" t="s">
        <v>108</v>
      </c>
      <c r="E41" s="184"/>
      <c r="F41" s="185">
        <f>-(2.71818^(-F39)-1)/F39</f>
        <v>0.88902111065595646</v>
      </c>
      <c r="G41" s="186">
        <f>-(2.71818^G39-1)/G39</f>
        <v>-1.1301571705763318</v>
      </c>
      <c r="H41" s="187">
        <f>-(2.71818^(-H$39)-1)/H$39</f>
        <v>0.88902111065595646</v>
      </c>
      <c r="I41" s="188">
        <f>(2.71818^(-I39)-1)/I39</f>
        <v>-0.88902111065595646</v>
      </c>
      <c r="J41" s="57"/>
      <c r="K41" s="98"/>
      <c r="L41" s="95"/>
      <c r="M41" s="95"/>
      <c r="N41" s="94"/>
    </row>
    <row r="42" spans="3:14" ht="14.25" thickBot="1" x14ac:dyDescent="0.3">
      <c r="C42" s="117"/>
      <c r="D42" s="117"/>
      <c r="E42" s="117"/>
      <c r="F42" s="189"/>
      <c r="G42" s="190"/>
      <c r="H42" s="191" t="s">
        <v>41</v>
      </c>
      <c r="I42" s="192"/>
      <c r="J42" s="45"/>
      <c r="K42" s="95"/>
    </row>
    <row r="43" spans="3:14" ht="13.5" x14ac:dyDescent="0.25">
      <c r="C43" s="1" t="s">
        <v>41</v>
      </c>
      <c r="D43" s="193" t="s">
        <v>37</v>
      </c>
      <c r="E43" s="194" t="s">
        <v>39</v>
      </c>
      <c r="F43" s="421" t="s">
        <v>46</v>
      </c>
      <c r="G43" s="422"/>
      <c r="H43" s="422"/>
      <c r="I43" s="423"/>
      <c r="J43" s="58"/>
    </row>
    <row r="44" spans="3:14" ht="15.75" x14ac:dyDescent="0.3">
      <c r="C44" s="1" t="s">
        <v>41</v>
      </c>
      <c r="D44" s="145" t="s">
        <v>38</v>
      </c>
      <c r="E44" s="137" t="s">
        <v>74</v>
      </c>
      <c r="F44" s="64" t="s">
        <v>93</v>
      </c>
      <c r="G44" s="63" t="s">
        <v>94</v>
      </c>
      <c r="H44" s="62" t="s">
        <v>95</v>
      </c>
      <c r="I44" s="66" t="s">
        <v>96</v>
      </c>
      <c r="J44" s="59"/>
    </row>
    <row r="45" spans="3:14" x14ac:dyDescent="0.2">
      <c r="D45" s="146">
        <f>E45*F$8</f>
        <v>0</v>
      </c>
      <c r="E45" s="138">
        <v>0</v>
      </c>
      <c r="F45" s="38">
        <f>(2.71818^(-F$39*$E45)-1)/F$39</f>
        <v>0</v>
      </c>
      <c r="G45" s="34">
        <f>(2.7182818^(G$39*$E45)-1)/G$39</f>
        <v>0</v>
      </c>
      <c r="H45" s="29">
        <f>(2.71818^(-H$39*(1-$E45))-1)/H$39</f>
        <v>-0.88902111065595646</v>
      </c>
      <c r="I45" s="24">
        <f>-(2.71818^(-I$39*(1-$E45))-1)/I$39</f>
        <v>0.88902111065595646</v>
      </c>
      <c r="J45" s="60"/>
    </row>
    <row r="46" spans="3:14" ht="11.25" customHeight="1" x14ac:dyDescent="0.2">
      <c r="D46" s="146">
        <f t="shared" ref="D46:D55" si="7">E46*F$8</f>
        <v>20</v>
      </c>
      <c r="E46" s="138">
        <v>0.1</v>
      </c>
      <c r="F46" s="38">
        <f t="shared" ref="F46:F55" si="8">(2.71818^(-F$39*$E46)-1)/F$39</f>
        <v>-9.8805885380715899E-2</v>
      </c>
      <c r="G46" s="34">
        <f t="shared" ref="G46:G55" si="9">(2.7182818^(G$39*$E46)-1)/G$39</f>
        <v>0.10120965680520953</v>
      </c>
      <c r="H46" s="29">
        <f t="shared" ref="H46:H55" si="10">(2.71818^(-H$39*(1-$E46))-1)/H$39</f>
        <v>-0.80940907658250161</v>
      </c>
      <c r="I46" s="24">
        <f t="shared" ref="I46:I55" si="11">-(2.71818^(-I$39*(1-$E46))-1)/I$39</f>
        <v>0.80940907658250161</v>
      </c>
      <c r="J46" s="60"/>
    </row>
    <row r="47" spans="3:14" x14ac:dyDescent="0.2">
      <c r="D47" s="146">
        <f t="shared" si="7"/>
        <v>40</v>
      </c>
      <c r="E47" s="138">
        <v>0.2</v>
      </c>
      <c r="F47" s="38">
        <f t="shared" si="8"/>
        <v>-0.19526874604482433</v>
      </c>
      <c r="G47" s="34">
        <f t="shared" si="9"/>
        <v>0.20487772832176912</v>
      </c>
      <c r="H47" s="29">
        <f t="shared" si="10"/>
        <v>-0.72786331420895911</v>
      </c>
      <c r="I47" s="24">
        <f t="shared" si="11"/>
        <v>0.72786331420895911</v>
      </c>
      <c r="J47" s="60"/>
    </row>
    <row r="48" spans="3:14" x14ac:dyDescent="0.2">
      <c r="D48" s="146">
        <f t="shared" si="7"/>
        <v>60</v>
      </c>
      <c r="E48" s="138">
        <v>0.3</v>
      </c>
      <c r="F48" s="38">
        <f t="shared" si="8"/>
        <v>-0.2894441431039067</v>
      </c>
      <c r="G48" s="34">
        <f t="shared" si="9"/>
        <v>0.31106393022389262</v>
      </c>
      <c r="H48" s="29">
        <f t="shared" si="10"/>
        <v>-0.64433685444099509</v>
      </c>
      <c r="I48" s="24">
        <f t="shared" si="11"/>
        <v>0.64433685444099509</v>
      </c>
      <c r="J48" s="60"/>
      <c r="L48" t="s">
        <v>41</v>
      </c>
    </row>
    <row r="49" spans="3:10" x14ac:dyDescent="0.2">
      <c r="D49" s="146">
        <f t="shared" si="7"/>
        <v>80</v>
      </c>
      <c r="E49" s="138">
        <v>0.4</v>
      </c>
      <c r="F49" s="38">
        <f t="shared" si="8"/>
        <v>-0.38138632012598883</v>
      </c>
      <c r="G49" s="34">
        <f t="shared" si="9"/>
        <v>0.41982942869848799</v>
      </c>
      <c r="H49" s="29">
        <f t="shared" si="10"/>
        <v>-0.55878158733329653</v>
      </c>
      <c r="I49" s="24">
        <f t="shared" si="11"/>
        <v>0.55878158733329653</v>
      </c>
      <c r="J49" s="60"/>
    </row>
    <row r="50" spans="3:10" x14ac:dyDescent="0.2">
      <c r="D50" s="146">
        <f t="shared" si="7"/>
        <v>100</v>
      </c>
      <c r="E50" s="138">
        <v>0.5</v>
      </c>
      <c r="F50" s="38">
        <f t="shared" si="8"/>
        <v>-0.47114823437899106</v>
      </c>
      <c r="G50" s="34">
        <f t="shared" si="9"/>
        <v>0.53123687567856914</v>
      </c>
      <c r="H50" s="29">
        <f t="shared" si="10"/>
        <v>-0.47114823437899106</v>
      </c>
      <c r="I50" s="24">
        <f t="shared" si="11"/>
        <v>0.47114823437899106</v>
      </c>
      <c r="J50" s="60"/>
    </row>
    <row r="51" spans="3:10" x14ac:dyDescent="0.2">
      <c r="D51" s="146">
        <f t="shared" si="7"/>
        <v>120</v>
      </c>
      <c r="E51" s="138">
        <v>0.6</v>
      </c>
      <c r="F51" s="38">
        <f t="shared" si="8"/>
        <v>-0.55878158733329653</v>
      </c>
      <c r="G51" s="34">
        <f t="shared" si="9"/>
        <v>0.6453504449325066</v>
      </c>
      <c r="H51" s="29">
        <f t="shared" si="10"/>
        <v>-0.38138632012598883</v>
      </c>
      <c r="I51" s="24">
        <f t="shared" si="11"/>
        <v>0.38138632012598883</v>
      </c>
      <c r="J51" s="60"/>
    </row>
    <row r="52" spans="3:10" x14ac:dyDescent="0.2">
      <c r="D52" s="146">
        <f t="shared" si="7"/>
        <v>140</v>
      </c>
      <c r="E52" s="138">
        <v>0.7</v>
      </c>
      <c r="F52" s="38">
        <f t="shared" si="8"/>
        <v>-0.64433685444099509</v>
      </c>
      <c r="G52" s="34">
        <f t="shared" si="9"/>
        <v>0.76223586902988494</v>
      </c>
      <c r="H52" s="29">
        <f t="shared" si="10"/>
        <v>-0.2894441431039067</v>
      </c>
      <c r="I52" s="24">
        <f t="shared" si="11"/>
        <v>0.2894441431039067</v>
      </c>
      <c r="J52" s="60"/>
    </row>
    <row r="53" spans="3:10" x14ac:dyDescent="0.2">
      <c r="D53" s="146">
        <f t="shared" si="7"/>
        <v>160</v>
      </c>
      <c r="E53" s="138">
        <v>0.8</v>
      </c>
      <c r="F53" s="38">
        <f t="shared" si="8"/>
        <v>-0.72786331420895911</v>
      </c>
      <c r="G53" s="34">
        <f t="shared" si="9"/>
        <v>0.88196047720528725</v>
      </c>
      <c r="H53" s="29">
        <f t="shared" si="10"/>
        <v>-0.19526874604482433</v>
      </c>
      <c r="I53" s="24">
        <f t="shared" si="11"/>
        <v>0.19526874604482433</v>
      </c>
      <c r="J53" s="60"/>
    </row>
    <row r="54" spans="3:10" x14ac:dyDescent="0.2">
      <c r="D54" s="146">
        <f t="shared" si="7"/>
        <v>180</v>
      </c>
      <c r="E54" s="138">
        <v>0.9</v>
      </c>
      <c r="F54" s="38">
        <f t="shared" si="8"/>
        <v>-0.80940907658250161</v>
      </c>
      <c r="G54" s="34">
        <f t="shared" si="9"/>
        <v>1.0045932341417863</v>
      </c>
      <c r="H54" s="29">
        <f t="shared" si="10"/>
        <v>-9.8805885380715899E-2</v>
      </c>
      <c r="I54" s="24">
        <f t="shared" si="11"/>
        <v>9.8805885380715899E-2</v>
      </c>
      <c r="J54" s="60"/>
    </row>
    <row r="55" spans="3:10" ht="13.5" thickBot="1" x14ac:dyDescent="0.25">
      <c r="D55" s="147">
        <f t="shared" si="7"/>
        <v>200</v>
      </c>
      <c r="E55" s="139">
        <v>1</v>
      </c>
      <c r="F55" s="172">
        <f t="shared" si="8"/>
        <v>-0.88902111065595646</v>
      </c>
      <c r="G55" s="173">
        <f t="shared" si="9"/>
        <v>1.1302047796965131</v>
      </c>
      <c r="H55" s="174">
        <f t="shared" si="10"/>
        <v>0</v>
      </c>
      <c r="I55" s="195">
        <f t="shared" si="11"/>
        <v>0</v>
      </c>
      <c r="J55" s="61"/>
    </row>
    <row r="56" spans="3:10" ht="13.5" x14ac:dyDescent="0.25">
      <c r="D56" s="39" t="s">
        <v>42</v>
      </c>
      <c r="E56" s="140">
        <v>0</v>
      </c>
      <c r="F56" s="166" t="s">
        <v>90</v>
      </c>
      <c r="G56" s="148" t="s">
        <v>91</v>
      </c>
      <c r="H56" s="148" t="s">
        <v>91</v>
      </c>
      <c r="I56" s="148" t="s">
        <v>90</v>
      </c>
      <c r="J56" s="44"/>
    </row>
    <row r="57" spans="3:10" ht="14.25" thickBot="1" x14ac:dyDescent="0.3">
      <c r="D57" s="39" t="s">
        <v>42</v>
      </c>
      <c r="E57" s="40">
        <v>1</v>
      </c>
      <c r="F57" s="424" t="s">
        <v>79</v>
      </c>
      <c r="G57" s="425"/>
      <c r="H57" s="425"/>
      <c r="I57" s="426"/>
      <c r="J57" s="44"/>
    </row>
    <row r="58" spans="3:10" ht="15.75" x14ac:dyDescent="0.3">
      <c r="C58" s="1"/>
      <c r="D58" s="169" t="s">
        <v>38</v>
      </c>
      <c r="E58" s="43" t="s">
        <v>81</v>
      </c>
      <c r="F58" s="18" t="s">
        <v>97</v>
      </c>
      <c r="G58" s="17" t="s">
        <v>98</v>
      </c>
      <c r="H58" s="16" t="s">
        <v>99</v>
      </c>
      <c r="I58" s="19" t="s">
        <v>100</v>
      </c>
      <c r="J58" s="47"/>
    </row>
    <row r="59" spans="3:10" x14ac:dyDescent="0.2">
      <c r="D59" s="170">
        <f>E59*F$8</f>
        <v>0</v>
      </c>
      <c r="E59" s="41">
        <v>0</v>
      </c>
      <c r="F59" s="38">
        <f>-(2.71818^(-F$39*$E59)-1)/F$39</f>
        <v>0</v>
      </c>
      <c r="G59" s="34">
        <f>-(2.7182818^(G$39*E59)-1)/G$39</f>
        <v>0</v>
      </c>
      <c r="H59" s="29">
        <f>-(2.71818^(-H$39*$E59)-1)/H$39</f>
        <v>0</v>
      </c>
      <c r="I59" s="24">
        <f>(2.71818^(-I$39*$E59)-1)/I$39</f>
        <v>0</v>
      </c>
      <c r="J59" s="44"/>
    </row>
    <row r="60" spans="3:10" ht="11.25" customHeight="1" x14ac:dyDescent="0.2">
      <c r="D60" s="170">
        <f t="shared" ref="D60:D69" si="12">E60*F$8</f>
        <v>20</v>
      </c>
      <c r="E60" s="41">
        <v>0.1</v>
      </c>
      <c r="F60" s="38">
        <f t="shared" ref="F60:F69" si="13">-(2.71818^(-F$39*$E60)-1)/F$39</f>
        <v>9.8805885380715899E-2</v>
      </c>
      <c r="G60" s="34">
        <f t="shared" ref="G60:G69" si="14">-(2.7182818^(G$39*E60)-1)/G$39</f>
        <v>-0.10120965680520953</v>
      </c>
      <c r="H60" s="29">
        <f t="shared" ref="H60:H69" si="15">-(2.71818^(-H$39*$E60)-1)/H$39</f>
        <v>9.8805885380715899E-2</v>
      </c>
      <c r="I60" s="24">
        <f t="shared" ref="I60:I69" si="16">(2.71818^(-I$39*$E60)-1)/I$39</f>
        <v>-9.8805885380715899E-2</v>
      </c>
      <c r="J60" s="44"/>
    </row>
    <row r="61" spans="3:10" x14ac:dyDescent="0.2">
      <c r="D61" s="170">
        <f t="shared" si="12"/>
        <v>40</v>
      </c>
      <c r="E61" s="41">
        <v>0.2</v>
      </c>
      <c r="F61" s="38">
        <f t="shared" si="13"/>
        <v>0.19526874604482433</v>
      </c>
      <c r="G61" s="34">
        <f t="shared" si="14"/>
        <v>-0.20487772832176912</v>
      </c>
      <c r="H61" s="29">
        <f t="shared" si="15"/>
        <v>0.19526874604482433</v>
      </c>
      <c r="I61" s="24">
        <f t="shared" si="16"/>
        <v>-0.19526874604482433</v>
      </c>
      <c r="J61" s="44"/>
    </row>
    <row r="62" spans="3:10" x14ac:dyDescent="0.2">
      <c r="D62" s="170">
        <f t="shared" si="12"/>
        <v>60</v>
      </c>
      <c r="E62" s="41">
        <v>0.3</v>
      </c>
      <c r="F62" s="38">
        <f t="shared" si="13"/>
        <v>0.2894441431039067</v>
      </c>
      <c r="G62" s="34">
        <f t="shared" si="14"/>
        <v>-0.31106393022389262</v>
      </c>
      <c r="H62" s="29">
        <f t="shared" si="15"/>
        <v>0.2894441431039067</v>
      </c>
      <c r="I62" s="24">
        <f t="shared" si="16"/>
        <v>-0.2894441431039067</v>
      </c>
      <c r="J62" s="44"/>
    </row>
    <row r="63" spans="3:10" x14ac:dyDescent="0.2">
      <c r="D63" s="170">
        <f t="shared" si="12"/>
        <v>80</v>
      </c>
      <c r="E63" s="41">
        <v>0.4</v>
      </c>
      <c r="F63" s="38">
        <f t="shared" si="13"/>
        <v>0.38138632012598883</v>
      </c>
      <c r="G63" s="34">
        <f t="shared" si="14"/>
        <v>-0.41982942869848799</v>
      </c>
      <c r="H63" s="29">
        <f t="shared" si="15"/>
        <v>0.38138632012598883</v>
      </c>
      <c r="I63" s="24">
        <f t="shared" si="16"/>
        <v>-0.38138632012598883</v>
      </c>
      <c r="J63" s="44"/>
    </row>
    <row r="64" spans="3:10" x14ac:dyDescent="0.2">
      <c r="D64" s="170">
        <f t="shared" si="12"/>
        <v>100</v>
      </c>
      <c r="E64" s="41">
        <v>0.5</v>
      </c>
      <c r="F64" s="38">
        <f t="shared" si="13"/>
        <v>0.47114823437899106</v>
      </c>
      <c r="G64" s="34">
        <f t="shared" si="14"/>
        <v>-0.53123687567856914</v>
      </c>
      <c r="H64" s="29">
        <f t="shared" si="15"/>
        <v>0.47114823437899106</v>
      </c>
      <c r="I64" s="24">
        <f t="shared" si="16"/>
        <v>-0.47114823437899106</v>
      </c>
      <c r="J64" s="44"/>
    </row>
    <row r="65" spans="4:10" x14ac:dyDescent="0.2">
      <c r="D65" s="170">
        <f t="shared" si="12"/>
        <v>120</v>
      </c>
      <c r="E65" s="41">
        <v>0.6</v>
      </c>
      <c r="F65" s="38">
        <f t="shared" si="13"/>
        <v>0.55878158733329653</v>
      </c>
      <c r="G65" s="34">
        <f t="shared" si="14"/>
        <v>-0.6453504449325066</v>
      </c>
      <c r="H65" s="29">
        <f t="shared" si="15"/>
        <v>0.55878158733329653</v>
      </c>
      <c r="I65" s="24">
        <f t="shared" si="16"/>
        <v>-0.55878158733329653</v>
      </c>
      <c r="J65" s="44"/>
    </row>
    <row r="66" spans="4:10" x14ac:dyDescent="0.2">
      <c r="D66" s="170">
        <f t="shared" si="12"/>
        <v>140</v>
      </c>
      <c r="E66" s="41">
        <v>0.7</v>
      </c>
      <c r="F66" s="38">
        <f t="shared" si="13"/>
        <v>0.64433685444099509</v>
      </c>
      <c r="G66" s="34">
        <f t="shared" si="14"/>
        <v>-0.76223586902988494</v>
      </c>
      <c r="H66" s="29">
        <f t="shared" si="15"/>
        <v>0.64433685444099509</v>
      </c>
      <c r="I66" s="24">
        <f t="shared" si="16"/>
        <v>-0.64433685444099509</v>
      </c>
      <c r="J66" s="44"/>
    </row>
    <row r="67" spans="4:10" x14ac:dyDescent="0.2">
      <c r="D67" s="170">
        <f t="shared" si="12"/>
        <v>160</v>
      </c>
      <c r="E67" s="41">
        <v>0.8</v>
      </c>
      <c r="F67" s="38">
        <f t="shared" si="13"/>
        <v>0.72786331420895911</v>
      </c>
      <c r="G67" s="34">
        <f t="shared" si="14"/>
        <v>-0.88196047720528725</v>
      </c>
      <c r="H67" s="29">
        <f t="shared" si="15"/>
        <v>0.72786331420895911</v>
      </c>
      <c r="I67" s="24">
        <f t="shared" si="16"/>
        <v>-0.72786331420895911</v>
      </c>
      <c r="J67" s="44"/>
    </row>
    <row r="68" spans="4:10" x14ac:dyDescent="0.2">
      <c r="D68" s="170">
        <f t="shared" si="12"/>
        <v>180</v>
      </c>
      <c r="E68" s="41">
        <v>0.9</v>
      </c>
      <c r="F68" s="38">
        <f t="shared" si="13"/>
        <v>0.80940907658250161</v>
      </c>
      <c r="G68" s="34">
        <f t="shared" si="14"/>
        <v>-1.0045932341417863</v>
      </c>
      <c r="H68" s="29">
        <f t="shared" si="15"/>
        <v>0.80940907658250161</v>
      </c>
      <c r="I68" s="24">
        <f t="shared" si="16"/>
        <v>-0.80940907658250161</v>
      </c>
      <c r="J68" s="44"/>
    </row>
    <row r="69" spans="4:10" ht="13.5" thickBot="1" x14ac:dyDescent="0.25">
      <c r="D69" s="171">
        <f t="shared" si="12"/>
        <v>200</v>
      </c>
      <c r="E69" s="42">
        <v>1</v>
      </c>
      <c r="F69" s="172">
        <f t="shared" si="13"/>
        <v>0.88902111065595646</v>
      </c>
      <c r="G69" s="173">
        <f t="shared" si="14"/>
        <v>-1.1302047796965131</v>
      </c>
      <c r="H69" s="174">
        <f t="shared" si="15"/>
        <v>0.88902111065595646</v>
      </c>
      <c r="I69" s="195">
        <f t="shared" si="16"/>
        <v>-0.88902111065595646</v>
      </c>
      <c r="J69" s="44"/>
    </row>
    <row r="70" spans="4:10" x14ac:dyDescent="0.2">
      <c r="F70" s="175" t="s">
        <v>91</v>
      </c>
      <c r="G70" s="175" t="s">
        <v>90</v>
      </c>
      <c r="H70" s="175" t="s">
        <v>91</v>
      </c>
      <c r="I70" s="175" t="s">
        <v>90</v>
      </c>
      <c r="J70" s="45"/>
    </row>
    <row r="71" spans="4:10" ht="13.5" thickBot="1" x14ac:dyDescent="0.25">
      <c r="F71" s="427" t="s">
        <v>80</v>
      </c>
      <c r="G71" s="427"/>
      <c r="H71" s="427"/>
      <c r="I71" s="427"/>
      <c r="J71" s="45"/>
    </row>
    <row r="72" spans="4:10" ht="15.75" x14ac:dyDescent="0.3">
      <c r="D72" s="169" t="s">
        <v>38</v>
      </c>
      <c r="E72" s="43" t="s">
        <v>81</v>
      </c>
      <c r="F72" s="18" t="s">
        <v>82</v>
      </c>
      <c r="G72" s="17" t="s">
        <v>83</v>
      </c>
      <c r="H72" s="16" t="s">
        <v>84</v>
      </c>
      <c r="I72" s="19" t="s">
        <v>85</v>
      </c>
      <c r="J72" s="45"/>
    </row>
    <row r="73" spans="4:10" x14ac:dyDescent="0.2">
      <c r="D73" s="170">
        <f>E73*F$8</f>
        <v>0</v>
      </c>
      <c r="E73" s="41">
        <v>0</v>
      </c>
      <c r="F73" s="38">
        <f>2.71818^(-F$39*$E73)</f>
        <v>1</v>
      </c>
      <c r="G73" s="34">
        <f>2.71818^(G$39*$E73)</f>
        <v>1</v>
      </c>
      <c r="H73" s="29">
        <f>1-H$32*(2.71818^(-H$39*(1-$E59))-1)/H$39+H$33*(2.71818^(-H$39*$E45)-1)/H$39</f>
        <v>1.1066825332787147</v>
      </c>
      <c r="I73" s="24">
        <f>1+I$32*(2.71818^(-I$39*(1-$E73))-1)/I$39-I$33*(2.71818^(-I$39*$E73)-1)/I$39</f>
        <v>0.8933174667212852</v>
      </c>
    </row>
    <row r="74" spans="4:10" x14ac:dyDescent="0.2">
      <c r="D74" s="170">
        <f t="shared" ref="D74:D83" si="17">E74*F$8</f>
        <v>20</v>
      </c>
      <c r="E74" s="41">
        <v>0.1</v>
      </c>
      <c r="F74" s="38">
        <f t="shared" ref="F74:F83" si="18">2.71818^(-F$39*$E74)</f>
        <v>0.97628658750862818</v>
      </c>
      <c r="G74" s="34">
        <f t="shared" ref="G74:G83" si="19">2.71818^(G$39*$E74)</f>
        <v>1.0242893969811526</v>
      </c>
      <c r="H74" s="29">
        <f t="shared" ref="H74:H83" si="20">1-H$32*(2.71818^(-H$39*(1-$E60))-1)/H$39+H$33*(2.71818^(-H$39*$E46)-1)/H$39</f>
        <v>1.0852723829442144</v>
      </c>
      <c r="I74" s="24">
        <f t="shared" ref="I74:I82" si="21">1+I$32*(2.71818^(-I$39*(1-$E74))-1)/I$39-I$33*(2.71818^(-I$39*$E74)-1)/I$39</f>
        <v>0.91472761705578576</v>
      </c>
    </row>
    <row r="75" spans="4:10" x14ac:dyDescent="0.2">
      <c r="D75" s="170">
        <f t="shared" si="17"/>
        <v>40</v>
      </c>
      <c r="E75" s="41">
        <v>0.2</v>
      </c>
      <c r="F75" s="38">
        <f t="shared" si="18"/>
        <v>0.95313550094924215</v>
      </c>
      <c r="G75" s="34">
        <f t="shared" si="19"/>
        <v>1.0491687687680133</v>
      </c>
      <c r="H75" s="29">
        <f t="shared" si="20"/>
        <v>1.0639113481796962</v>
      </c>
      <c r="I75" s="24">
        <f t="shared" si="21"/>
        <v>0.93608865182030376</v>
      </c>
    </row>
    <row r="76" spans="4:10" x14ac:dyDescent="0.2">
      <c r="D76" s="170">
        <f t="shared" si="17"/>
        <v>60</v>
      </c>
      <c r="E76" s="41">
        <v>0.3</v>
      </c>
      <c r="F76" s="38">
        <f t="shared" si="18"/>
        <v>0.93053340565506237</v>
      </c>
      <c r="G76" s="34">
        <f t="shared" si="19"/>
        <v>1.0746524454928468</v>
      </c>
      <c r="H76" s="29">
        <f t="shared" si="20"/>
        <v>1.0425871253604506</v>
      </c>
      <c r="I76" s="24">
        <f t="shared" si="21"/>
        <v>0.95741287463954938</v>
      </c>
    </row>
    <row r="77" spans="4:10" x14ac:dyDescent="0.2">
      <c r="D77" s="170">
        <f t="shared" si="17"/>
        <v>80</v>
      </c>
      <c r="E77" s="41">
        <v>0.4</v>
      </c>
      <c r="F77" s="38">
        <f t="shared" si="18"/>
        <v>0.90846728316976266</v>
      </c>
      <c r="G77" s="34">
        <f t="shared" si="19"/>
        <v>1.1007551053581892</v>
      </c>
      <c r="H77" s="29">
        <f t="shared" si="20"/>
        <v>1.021287432064877</v>
      </c>
      <c r="I77" s="24">
        <f t="shared" si="21"/>
        <v>0.97871256793512307</v>
      </c>
    </row>
    <row r="78" spans="4:10" x14ac:dyDescent="0.2">
      <c r="D78" s="170">
        <f t="shared" si="17"/>
        <v>100</v>
      </c>
      <c r="E78" s="41">
        <v>0.5</v>
      </c>
      <c r="F78" s="38">
        <f t="shared" si="18"/>
        <v>0.88692442374904212</v>
      </c>
      <c r="G78" s="34">
        <f t="shared" si="19"/>
        <v>1.1274917830912647</v>
      </c>
      <c r="H78" s="29">
        <f t="shared" si="20"/>
        <v>1</v>
      </c>
      <c r="I78" s="24">
        <f t="shared" si="21"/>
        <v>1</v>
      </c>
    </row>
    <row r="79" spans="4:10" x14ac:dyDescent="0.2">
      <c r="D79" s="170">
        <f t="shared" si="17"/>
        <v>120</v>
      </c>
      <c r="E79" s="41">
        <v>0.6</v>
      </c>
      <c r="F79" s="38">
        <f t="shared" si="18"/>
        <v>0.8658924190400088</v>
      </c>
      <c r="G79" s="34">
        <f t="shared" si="19"/>
        <v>1.1548778786037561</v>
      </c>
      <c r="H79" s="29">
        <f t="shared" si="20"/>
        <v>0.97871256793512307</v>
      </c>
      <c r="I79" s="24">
        <f t="shared" si="21"/>
        <v>1.0212874320648768</v>
      </c>
    </row>
    <row r="80" spans="4:10" x14ac:dyDescent="0.2">
      <c r="D80" s="170">
        <f t="shared" si="17"/>
        <v>140</v>
      </c>
      <c r="E80" s="41">
        <v>0.7</v>
      </c>
      <c r="F80" s="38">
        <f t="shared" si="18"/>
        <v>0.84535915493416114</v>
      </c>
      <c r="G80" s="34">
        <f t="shared" si="19"/>
        <v>1.1829291658619143</v>
      </c>
      <c r="H80" s="29">
        <f t="shared" si="20"/>
        <v>0.95741287463954938</v>
      </c>
      <c r="I80" s="24">
        <f t="shared" si="21"/>
        <v>1.0425871253604506</v>
      </c>
    </row>
    <row r="81" spans="4:13" x14ac:dyDescent="0.2">
      <c r="D81" s="170">
        <f t="shared" si="17"/>
        <v>160</v>
      </c>
      <c r="E81" s="41">
        <v>0.8</v>
      </c>
      <c r="F81" s="38">
        <f t="shared" si="18"/>
        <v>0.82531280458984979</v>
      </c>
      <c r="G81" s="34">
        <f t="shared" si="19"/>
        <v>1.2116618019721181</v>
      </c>
      <c r="H81" s="29">
        <f t="shared" si="20"/>
        <v>0.93608865182030376</v>
      </c>
      <c r="I81" s="24">
        <f t="shared" si="21"/>
        <v>1.0639113481796962</v>
      </c>
    </row>
    <row r="82" spans="4:13" x14ac:dyDescent="0.2">
      <c r="D82" s="170">
        <f t="shared" si="17"/>
        <v>180</v>
      </c>
      <c r="E82" s="41">
        <v>0.9</v>
      </c>
      <c r="F82" s="38">
        <f t="shared" si="18"/>
        <v>0.80574182162019958</v>
      </c>
      <c r="G82" s="34">
        <f t="shared" si="19"/>
        <v>1.2410923364871178</v>
      </c>
      <c r="H82" s="29">
        <f t="shared" si="20"/>
        <v>0.91472761705578565</v>
      </c>
      <c r="I82" s="24">
        <f t="shared" si="21"/>
        <v>1.0852723829442144</v>
      </c>
    </row>
    <row r="83" spans="4:13" ht="13.5" thickBot="1" x14ac:dyDescent="0.25">
      <c r="D83" s="171">
        <f t="shared" si="17"/>
        <v>200</v>
      </c>
      <c r="E83" s="42">
        <v>1</v>
      </c>
      <c r="F83" s="172">
        <f t="shared" si="18"/>
        <v>0.78663493344257041</v>
      </c>
      <c r="G83" s="173">
        <f t="shared" si="19"/>
        <v>1.2712377209383197</v>
      </c>
      <c r="H83" s="174">
        <f t="shared" si="20"/>
        <v>0.8933174667212852</v>
      </c>
      <c r="I83" s="195">
        <f t="shared" ref="I83" si="22">1+I$32*(2.71818^(-I$39*(1-$E83))-1)/I$39-I$33*(2.71818^(-I$39*$E83)-1)/I$39</f>
        <v>1.1066825332787147</v>
      </c>
    </row>
    <row r="84" spans="4:13" x14ac:dyDescent="0.2">
      <c r="F84" s="167"/>
      <c r="G84" s="168"/>
      <c r="H84" s="168"/>
      <c r="I84" s="168"/>
    </row>
    <row r="85" spans="4:13" x14ac:dyDescent="0.2">
      <c r="E85" s="1" t="s">
        <v>103</v>
      </c>
      <c r="F85" s="121">
        <f>(F73/2+(F73+F74)/2+(F74+F75)/2+(F75+F76)/2+(F76+F77)/2+(F78+F79)/2+(F79+F80)/2+(F80+F81)/2+(F81+F82)/2+(F82+F83)/2+F83/2)/10</f>
        <v>0.88865924811991248</v>
      </c>
      <c r="G85" s="121">
        <f>(G73/2+(G73+G74)/2+(G74+G75)/2+(G75+G76)/2+(G76+G77)/2+(G78+G79)/2+(G79+G80)/2+(G80+G81)/2+(G81+G82)/2+(G82+G83)/2+G83/2)/10</f>
        <v>1.1324032959329964</v>
      </c>
      <c r="H85" s="121">
        <f t="shared" ref="H85:I85" si="23">(H73/2+(H73+H74)/2+(H74+H75)/2+(H75+H76)/2+(H76+H77)/2+(H78+H79)/2+(H79+H80)/2+(H80+H81)/2+(H81+H82)/2+(H82+H83)/2+H83/2)/10</f>
        <v>0.99893562839675609</v>
      </c>
      <c r="I85" s="121">
        <f t="shared" si="23"/>
        <v>1.0010643716032439</v>
      </c>
      <c r="M85" t="s">
        <v>41</v>
      </c>
    </row>
    <row r="86" spans="4:13" x14ac:dyDescent="0.2">
      <c r="G86" s="176"/>
      <c r="H86" s="176"/>
      <c r="I86" s="176"/>
    </row>
    <row r="87" spans="4:13" x14ac:dyDescent="0.2">
      <c r="F87" s="165"/>
    </row>
  </sheetData>
  <sheetProtection sheet="1" objects="1" scenarios="1"/>
  <mergeCells count="3">
    <mergeCell ref="F43:I43"/>
    <mergeCell ref="F57:I57"/>
    <mergeCell ref="F71:I71"/>
  </mergeCells>
  <conditionalFormatting sqref="H73:H83">
    <cfRule type="cellIs" dxfId="0" priority="1" operator="equal">
      <formula>0</formula>
    </cfRule>
  </conditionalFormatting>
  <pageMargins left="0.51181102362204722" right="0.51181102362204722" top="0.78740157480314965" bottom="0.59055118110236227" header="0.31496062992125984" footer="0.31496062992125984"/>
  <pageSetup paperSize="9" scale="45" orientation="landscape" r:id="rId1"/>
  <headerFooter>
    <oddHeader>&amp;R&amp;G</oddHeader>
    <oddFooter xml:space="preserve">&amp;LWebsite: www.jbladt.de 
E-mail: jbladt@gmx.de 
&amp;F&amp;&amp;[Register]&amp;R(c) K.-J. Bladt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Calc-Ger</vt:lpstr>
      <vt:lpstr>Calc-Eng</vt:lpstr>
      <vt:lpstr>test-calc-1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Bladt</dc:creator>
  <cp:lastModifiedBy>Bladt</cp:lastModifiedBy>
  <cp:lastPrinted>2017-07-18T16:27:13Z</cp:lastPrinted>
  <dcterms:created xsi:type="dcterms:W3CDTF">2017-02-18T14:31:21Z</dcterms:created>
  <dcterms:modified xsi:type="dcterms:W3CDTF">2017-08-01T17:28:20Z</dcterms:modified>
</cp:coreProperties>
</file>