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2" yWindow="96" windowWidth="13500" windowHeight="7416" activeTab="0"/>
  </bookViews>
  <sheets>
    <sheet name="Nockenscheibe" sheetId="1" r:id="rId1"/>
    <sheet name="Grafik" sheetId="2" state="hidden" r:id="rId2"/>
    <sheet name="Rotation_0" sheetId="3" state="hidden" r:id="rId3"/>
    <sheet name="Rotation_1" sheetId="4" state="hidden" r:id="rId4"/>
    <sheet name="Formel_1" sheetId="5" r:id="rId5"/>
    <sheet name="Formeln_2" sheetId="6" r:id="rId6"/>
    <sheet name="Formeln_3" sheetId="7" r:id="rId7"/>
    <sheet name="Formel_4" sheetId="8" state="hidden" r:id="rId8"/>
    <sheet name="Griechisch" sheetId="9" r:id="rId9"/>
  </sheets>
  <definedNames>
    <definedName name="_xlnm.Print_Area" localSheetId="6">'Formeln_3'!$A$1:$L$39</definedName>
  </definedNames>
  <calcPr fullCalcOnLoad="1"/>
</workbook>
</file>

<file path=xl/sharedStrings.xml><?xml version="1.0" encoding="utf-8"?>
<sst xmlns="http://schemas.openxmlformats.org/spreadsheetml/2006/main" count="1314" uniqueCount="274">
  <si>
    <t xml:space="preserve"> </t>
  </si>
  <si>
    <t>Vorgabe</t>
  </si>
  <si>
    <t>b [mm]</t>
  </si>
  <si>
    <t>a [mm]</t>
  </si>
  <si>
    <t>e [mm]</t>
  </si>
  <si>
    <t>Sehne am Nockenkreises</t>
  </si>
  <si>
    <t>Eingabegrößen</t>
  </si>
  <si>
    <t>Ergebnis</t>
  </si>
  <si>
    <t>Schnittpunkt der Kreise / Dreieckshöhe</t>
  </si>
  <si>
    <t>Berechnung / Zwischengrößen</t>
  </si>
  <si>
    <t>Winkelbreich des kleinen Konstruktionskreises der Nockenscheibe</t>
  </si>
  <si>
    <t>Radius R</t>
  </si>
  <si>
    <t>Exzentrizität e</t>
  </si>
  <si>
    <r>
      <t>Radius r</t>
    </r>
    <r>
      <rPr>
        <vertAlign val="subscript"/>
        <sz val="10"/>
        <rFont val="Arial Narrow"/>
        <family val="2"/>
      </rPr>
      <t>i</t>
    </r>
  </si>
  <si>
    <r>
      <t>Radius r</t>
    </r>
    <r>
      <rPr>
        <vertAlign val="subscript"/>
        <sz val="10"/>
        <rFont val="Arial Narrow"/>
        <family val="2"/>
      </rPr>
      <t>a</t>
    </r>
  </si>
  <si>
    <t>Index i</t>
  </si>
  <si>
    <r>
      <t>Winkelbereich 2</t>
    </r>
    <r>
      <rPr>
        <sz val="10"/>
        <rFont val="Grouch BT"/>
        <family val="1"/>
      </rPr>
      <t>∙</t>
    </r>
    <r>
      <rPr>
        <sz val="10"/>
        <rFont val="Symbol"/>
        <family val="1"/>
      </rPr>
      <t>a</t>
    </r>
  </si>
  <si>
    <r>
      <t>x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 xml:space="preserve"> [mm]</t>
    </r>
  </si>
  <si>
    <r>
      <t>y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 xml:space="preserve"> [mm]</t>
    </r>
  </si>
  <si>
    <r>
      <t>Schrittzahl f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>[-]</t>
    </r>
  </si>
  <si>
    <t>Exzenter</t>
  </si>
  <si>
    <r>
      <t xml:space="preserve">Umlaufwinkel </t>
    </r>
    <r>
      <rPr>
        <sz val="10"/>
        <rFont val="Symbol"/>
        <family val="1"/>
      </rPr>
      <t>a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[-°]</t>
    </r>
  </si>
  <si>
    <r>
      <t xml:space="preserve">Umlaufwinkel </t>
    </r>
    <r>
      <rPr>
        <sz val="10"/>
        <rFont val="Symbol"/>
        <family val="1"/>
      </rPr>
      <t>b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[-°]</t>
    </r>
  </si>
  <si>
    <r>
      <t xml:space="preserve">Winkel </t>
    </r>
    <r>
      <rPr>
        <sz val="10"/>
        <rFont val="Symbol"/>
        <family val="1"/>
      </rPr>
      <t>b</t>
    </r>
  </si>
  <si>
    <r>
      <t>Schrittzahl f</t>
    </r>
    <r>
      <rPr>
        <vertAlign val="subscript"/>
        <sz val="10"/>
        <rFont val="Arial Narrow"/>
        <family val="2"/>
      </rPr>
      <t>ra</t>
    </r>
    <r>
      <rPr>
        <sz val="10"/>
        <rFont val="Arial Narrow"/>
        <family val="2"/>
      </rPr>
      <t>[-]</t>
    </r>
  </si>
  <si>
    <t>Kreisbahn</t>
  </si>
  <si>
    <r>
      <t>x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-&gt; x</t>
    </r>
    <r>
      <rPr>
        <vertAlign val="subscript"/>
        <sz val="10"/>
        <rFont val="Arial Narrow"/>
        <family val="2"/>
      </rPr>
      <t>R</t>
    </r>
  </si>
  <si>
    <r>
      <t>y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-&gt; y</t>
    </r>
    <r>
      <rPr>
        <vertAlign val="subscript"/>
        <sz val="10"/>
        <rFont val="Arial Narrow"/>
        <family val="2"/>
      </rPr>
      <t>R</t>
    </r>
  </si>
  <si>
    <r>
      <t>x</t>
    </r>
    <r>
      <rPr>
        <vertAlign val="subscript"/>
        <sz val="10"/>
        <rFont val="Arial Narrow"/>
        <family val="2"/>
      </rPr>
      <t>e</t>
    </r>
    <r>
      <rPr>
        <sz val="10"/>
        <rFont val="Arial Narrow"/>
        <family val="2"/>
      </rPr>
      <t xml:space="preserve"> -&gt; x</t>
    </r>
    <r>
      <rPr>
        <vertAlign val="subscript"/>
        <sz val="10"/>
        <rFont val="Arial Narrow"/>
        <family val="2"/>
      </rPr>
      <t>R</t>
    </r>
  </si>
  <si>
    <r>
      <t>y</t>
    </r>
    <r>
      <rPr>
        <vertAlign val="subscript"/>
        <sz val="10"/>
        <rFont val="Arial Narrow"/>
        <family val="2"/>
      </rPr>
      <t>e</t>
    </r>
    <r>
      <rPr>
        <sz val="10"/>
        <rFont val="Arial Narrow"/>
        <family val="2"/>
      </rPr>
      <t xml:space="preserve"> -&gt; y</t>
    </r>
    <r>
      <rPr>
        <vertAlign val="subscript"/>
        <sz val="10"/>
        <rFont val="Arial Narrow"/>
        <family val="2"/>
      </rPr>
      <t>R</t>
    </r>
  </si>
  <si>
    <t>Laufindex i</t>
  </si>
  <si>
    <t>Umlauf</t>
  </si>
  <si>
    <r>
      <t>x</t>
    </r>
    <r>
      <rPr>
        <b/>
        <vertAlign val="subscript"/>
        <sz val="10"/>
        <color indexed="10"/>
        <rFont val="Arial Narrow"/>
        <family val="2"/>
      </rPr>
      <t>u</t>
    </r>
    <r>
      <rPr>
        <b/>
        <sz val="10"/>
        <color indexed="10"/>
        <rFont val="Arial Narrow"/>
        <family val="2"/>
      </rPr>
      <t xml:space="preserve"> [mm]</t>
    </r>
  </si>
  <si>
    <r>
      <t>y</t>
    </r>
    <r>
      <rPr>
        <b/>
        <vertAlign val="subscript"/>
        <sz val="10"/>
        <color indexed="10"/>
        <rFont val="Arial Narrow"/>
        <family val="2"/>
      </rPr>
      <t>u</t>
    </r>
    <r>
      <rPr>
        <b/>
        <sz val="10"/>
        <color indexed="10"/>
        <rFont val="Arial Narrow"/>
        <family val="2"/>
      </rPr>
      <t xml:space="preserve"> [mm]</t>
    </r>
  </si>
  <si>
    <t>S</t>
  </si>
  <si>
    <t>Bsp.</t>
  </si>
  <si>
    <t>Symm.-achse</t>
  </si>
  <si>
    <t>Rotation</t>
  </si>
  <si>
    <t>Rollenhebel</t>
  </si>
  <si>
    <t>Drehpunktabstand Nocken /  Hebel</t>
  </si>
  <si>
    <t>Nocken</t>
  </si>
  <si>
    <t>Winkel zwischen Rollen- u. Arbeitshebel</t>
  </si>
  <si>
    <t>Rollenradius</t>
  </si>
  <si>
    <t>Winkel zwischen  Nocken und Rolle am Exzenter</t>
  </si>
  <si>
    <t>Rollenhebellänge (Radius)</t>
  </si>
  <si>
    <t>Arbeitshebellänge (Radius)</t>
  </si>
  <si>
    <t>q</t>
  </si>
  <si>
    <t>w</t>
  </si>
  <si>
    <t>e</t>
  </si>
  <si>
    <t>r</t>
  </si>
  <si>
    <t>t</t>
  </si>
  <si>
    <t>z</t>
  </si>
  <si>
    <t>u</t>
  </si>
  <si>
    <t>i</t>
  </si>
  <si>
    <t>o</t>
  </si>
  <si>
    <t>p</t>
  </si>
  <si>
    <t>ü</t>
  </si>
  <si>
    <t>a</t>
  </si>
  <si>
    <t>s</t>
  </si>
  <si>
    <t>d</t>
  </si>
  <si>
    <t>f</t>
  </si>
  <si>
    <t>g</t>
  </si>
  <si>
    <t>h</t>
  </si>
  <si>
    <t>j</t>
  </si>
  <si>
    <t>k</t>
  </si>
  <si>
    <t>l</t>
  </si>
  <si>
    <t>ö</t>
  </si>
  <si>
    <t>ä</t>
  </si>
  <si>
    <t>y</t>
  </si>
  <si>
    <t>x</t>
  </si>
  <si>
    <t>c</t>
  </si>
  <si>
    <t>v</t>
  </si>
  <si>
    <t>b</t>
  </si>
  <si>
    <t>n</t>
  </si>
  <si>
    <t>m</t>
  </si>
  <si>
    <t>Q</t>
  </si>
  <si>
    <t>W</t>
  </si>
  <si>
    <t>E</t>
  </si>
  <si>
    <t>R</t>
  </si>
  <si>
    <t>T</t>
  </si>
  <si>
    <t>Z</t>
  </si>
  <si>
    <t>U</t>
  </si>
  <si>
    <t>I</t>
  </si>
  <si>
    <t>O</t>
  </si>
  <si>
    <t>P</t>
  </si>
  <si>
    <t>Ü</t>
  </si>
  <si>
    <t>A</t>
  </si>
  <si>
    <t>D</t>
  </si>
  <si>
    <t>F</t>
  </si>
  <si>
    <t>G</t>
  </si>
  <si>
    <t>H</t>
  </si>
  <si>
    <t>J</t>
  </si>
  <si>
    <t>K</t>
  </si>
  <si>
    <t>L</t>
  </si>
  <si>
    <t>Ö</t>
  </si>
  <si>
    <t>Ä</t>
  </si>
  <si>
    <t>Y</t>
  </si>
  <si>
    <t>X</t>
  </si>
  <si>
    <t>C</t>
  </si>
  <si>
    <t>V</t>
  </si>
  <si>
    <t>B</t>
  </si>
  <si>
    <t>N</t>
  </si>
  <si>
    <t>M</t>
  </si>
  <si>
    <t>x [-°]</t>
  </si>
  <si>
    <t>Nockengeometrie, bestehend aus zwei Kreisbögen</t>
  </si>
  <si>
    <r>
      <t>Nocken auf dem  exzentrischen Radius R</t>
    </r>
    <r>
      <rPr>
        <b/>
        <vertAlign val="subscript"/>
        <sz val="14"/>
        <color indexed="12"/>
        <rFont val="Arial"/>
        <family val="2"/>
      </rPr>
      <t>i</t>
    </r>
    <r>
      <rPr>
        <b/>
        <sz val="14"/>
        <color indexed="12"/>
        <rFont val="Arial"/>
        <family val="2"/>
      </rPr>
      <t xml:space="preserve"> (blau)</t>
    </r>
  </si>
  <si>
    <r>
      <t>Nocken auf dem  zentrischen Radius R</t>
    </r>
    <r>
      <rPr>
        <b/>
        <vertAlign val="subscript"/>
        <sz val="14"/>
        <color indexed="10"/>
        <rFont val="Arial"/>
        <family val="2"/>
      </rPr>
      <t>a</t>
    </r>
    <r>
      <rPr>
        <b/>
        <sz val="14"/>
        <color indexed="10"/>
        <rFont val="Arial"/>
        <family val="2"/>
      </rPr>
      <t xml:space="preserve"> (rot)</t>
    </r>
  </si>
  <si>
    <r>
      <t xml:space="preserve">Winkel </t>
    </r>
    <r>
      <rPr>
        <sz val="10"/>
        <rFont val="Symbol"/>
        <family val="1"/>
      </rPr>
      <t>x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 xml:space="preserve"> [-°]</t>
    </r>
  </si>
  <si>
    <r>
      <t>Winkelbereich 2</t>
    </r>
    <r>
      <rPr>
        <sz val="8"/>
        <rFont val="Grouch BT"/>
        <family val="1"/>
      </rPr>
      <t>∙</t>
    </r>
    <r>
      <rPr>
        <sz val="8"/>
        <rFont val="Symbol"/>
        <family val="1"/>
      </rPr>
      <t>a</t>
    </r>
  </si>
  <si>
    <r>
      <t>RadiusRr</t>
    </r>
    <r>
      <rPr>
        <vertAlign val="subscript"/>
        <sz val="8"/>
        <rFont val="Arial Narrow"/>
        <family val="2"/>
      </rPr>
      <t>i</t>
    </r>
  </si>
  <si>
    <r>
      <t>RadiusR</t>
    </r>
    <r>
      <rPr>
        <vertAlign val="subscript"/>
        <sz val="8"/>
        <rFont val="Arial Narrow"/>
        <family val="2"/>
      </rPr>
      <t>a</t>
    </r>
  </si>
  <si>
    <r>
      <t>RadiusR</t>
    </r>
    <r>
      <rPr>
        <vertAlign val="subscript"/>
        <sz val="8"/>
        <rFont val="Arial Narrow"/>
        <family val="2"/>
      </rPr>
      <t>e</t>
    </r>
  </si>
  <si>
    <r>
      <t xml:space="preserve">Winkel </t>
    </r>
    <r>
      <rPr>
        <sz val="8"/>
        <rFont val="Symbol"/>
        <family val="1"/>
      </rPr>
      <t>b</t>
    </r>
  </si>
  <si>
    <r>
      <t>Schrittzahl f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[-]</t>
    </r>
  </si>
  <si>
    <t>Winkel zwischen z°</t>
  </si>
  <si>
    <t>Nockendrehpunkthöhe H</t>
  </si>
  <si>
    <t>Drehpunktabstand L</t>
  </si>
  <si>
    <r>
      <t xml:space="preserve">Umfangs-winkel </t>
    </r>
    <r>
      <rPr>
        <sz val="8"/>
        <rFont val="Symbol"/>
        <family val="1"/>
      </rPr>
      <t>a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[-°]</t>
    </r>
  </si>
  <si>
    <r>
      <t xml:space="preserve">Umlauf-winkel </t>
    </r>
    <r>
      <rPr>
        <sz val="8"/>
        <rFont val="Symbol"/>
        <family val="1"/>
      </rPr>
      <t>b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[-°]</t>
    </r>
  </si>
  <si>
    <r>
      <t>Rolle x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 xml:space="preserve"> [mm]</t>
    </r>
  </si>
  <si>
    <t>Rolle / am Center (Kreis)</t>
  </si>
  <si>
    <t>Rollenzentrum</t>
  </si>
  <si>
    <t>Rollenumfang</t>
  </si>
  <si>
    <r>
      <t>Hebel y</t>
    </r>
    <r>
      <rPr>
        <vertAlign val="subscript"/>
        <sz val="10"/>
        <rFont val="Arial Narrow"/>
        <family val="2"/>
      </rPr>
      <t>z</t>
    </r>
    <r>
      <rPr>
        <sz val="10"/>
        <rFont val="Arial Narrow"/>
        <family val="2"/>
      </rPr>
      <t>[mm]</t>
    </r>
  </si>
  <si>
    <r>
      <t>Hebel x</t>
    </r>
    <r>
      <rPr>
        <vertAlign val="subscript"/>
        <sz val="10"/>
        <rFont val="Arial Narrow"/>
        <family val="2"/>
      </rPr>
      <t>h</t>
    </r>
    <r>
      <rPr>
        <sz val="10"/>
        <rFont val="Arial Narrow"/>
        <family val="2"/>
      </rPr>
      <t>[mm]</t>
    </r>
  </si>
  <si>
    <r>
      <t>Hebel y</t>
    </r>
    <r>
      <rPr>
        <vertAlign val="subscript"/>
        <sz val="10"/>
        <rFont val="Arial Narrow"/>
        <family val="2"/>
      </rPr>
      <t>h</t>
    </r>
    <r>
      <rPr>
        <sz val="10"/>
        <rFont val="Arial Narrow"/>
        <family val="2"/>
      </rPr>
      <t>[mm]</t>
    </r>
  </si>
  <si>
    <r>
      <t>Hebel x</t>
    </r>
    <r>
      <rPr>
        <vertAlign val="subscript"/>
        <sz val="10"/>
        <rFont val="Arial Narrow"/>
        <family val="2"/>
      </rPr>
      <t>Z</t>
    </r>
    <r>
      <rPr>
        <sz val="10"/>
        <rFont val="Arial Narrow"/>
        <family val="2"/>
      </rPr>
      <t>[mm]</t>
    </r>
  </si>
  <si>
    <r>
      <t>Rolle y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>[mm]</t>
    </r>
  </si>
  <si>
    <r>
      <t>Rolle x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>[mm]</t>
    </r>
  </si>
  <si>
    <t>Hebel-Arb.-seite</t>
  </si>
  <si>
    <t>Hebel-Nock.-seite</t>
  </si>
  <si>
    <r>
      <t>Rollenhebellänge R</t>
    </r>
    <r>
      <rPr>
        <vertAlign val="subscript"/>
        <sz val="8"/>
        <rFont val="Arial Narrow"/>
        <family val="2"/>
      </rPr>
      <t>h</t>
    </r>
  </si>
  <si>
    <r>
      <t>ArbeitshebellängeR</t>
    </r>
    <r>
      <rPr>
        <vertAlign val="subscript"/>
        <sz val="8"/>
        <rFont val="Arial Narrow"/>
        <family val="2"/>
      </rPr>
      <t>z</t>
    </r>
  </si>
  <si>
    <t>Hebeldrehpunkthöhe</t>
  </si>
  <si>
    <t>Winkel des Exzenters bezogen auf Exzenterradius</t>
  </si>
  <si>
    <t xml:space="preserve">C [mm] </t>
  </si>
  <si>
    <t xml:space="preserve">q [mm] </t>
  </si>
  <si>
    <t>2*arctan(b/q)</t>
  </si>
  <si>
    <t>Winkel zwischen  Nocken und Rolle am Zenter (Kontaktwinkel)</t>
  </si>
  <si>
    <r>
      <t>Radius R</t>
    </r>
    <r>
      <rPr>
        <vertAlign val="subscript"/>
        <sz val="8"/>
        <rFont val="Arial Narrow"/>
        <family val="2"/>
      </rPr>
      <t>a</t>
    </r>
  </si>
  <si>
    <r>
      <t>Radius R</t>
    </r>
    <r>
      <rPr>
        <vertAlign val="subscript"/>
        <sz val="8"/>
        <rFont val="Arial Narrow"/>
        <family val="2"/>
      </rPr>
      <t>e</t>
    </r>
  </si>
  <si>
    <r>
      <t>Rollenradius R</t>
    </r>
    <r>
      <rPr>
        <vertAlign val="subscript"/>
        <sz val="8"/>
        <rFont val="Arial Narrow"/>
        <family val="2"/>
      </rPr>
      <t>r</t>
    </r>
  </si>
  <si>
    <r>
      <t>Radius R</t>
    </r>
    <r>
      <rPr>
        <vertAlign val="subscript"/>
        <sz val="8"/>
        <rFont val="Arial Narrow"/>
        <family val="2"/>
      </rPr>
      <t>i</t>
    </r>
  </si>
  <si>
    <r>
      <t>R</t>
    </r>
    <r>
      <rPr>
        <vertAlign val="subscript"/>
        <sz val="8"/>
        <rFont val="Arial Narrow"/>
        <family val="2"/>
      </rPr>
      <t>i</t>
    </r>
    <r>
      <rPr>
        <sz val="8"/>
        <rFont val="Arial Narrow"/>
        <family val="2"/>
      </rPr>
      <t>+R</t>
    </r>
    <r>
      <rPr>
        <vertAlign val="subscript"/>
        <sz val="8"/>
        <rFont val="Arial Narrow"/>
        <family val="2"/>
      </rPr>
      <t>e</t>
    </r>
    <r>
      <rPr>
        <sz val="8"/>
        <rFont val="Arial Narrow"/>
        <family val="2"/>
      </rPr>
      <t>+R</t>
    </r>
    <r>
      <rPr>
        <vertAlign val="subscript"/>
        <sz val="8"/>
        <rFont val="Arial Narrow"/>
        <family val="2"/>
      </rPr>
      <t>r</t>
    </r>
  </si>
  <si>
    <r>
      <t>L+ecos</t>
    </r>
    <r>
      <rPr>
        <sz val="8"/>
        <rFont val="Arial"/>
        <family val="2"/>
      </rPr>
      <t>ω</t>
    </r>
  </si>
  <si>
    <r>
      <t>H+esin</t>
    </r>
    <r>
      <rPr>
        <sz val="8"/>
        <rFont val="Arial"/>
        <family val="2"/>
      </rPr>
      <t>ω</t>
    </r>
  </si>
  <si>
    <t>Rollenmitlauf</t>
  </si>
  <si>
    <t>Gestell1</t>
  </si>
  <si>
    <t>Gestell2</t>
  </si>
  <si>
    <t>Gestell3</t>
  </si>
  <si>
    <r>
      <t>x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</si>
  <si>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</si>
  <si>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</si>
  <si>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</si>
  <si>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Z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</si>
  <si>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z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</si>
  <si>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</si>
  <si>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</si>
  <si>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g1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</si>
  <si>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g1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</si>
  <si>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r2</t>
    </r>
    <r>
      <rPr>
        <sz val="8"/>
        <rFont val="Arial Narrow"/>
        <family val="2"/>
      </rPr>
      <t>[mm]</t>
    </r>
  </si>
  <si>
    <r>
      <t xml:space="preserve"> y</t>
    </r>
    <r>
      <rPr>
        <vertAlign val="subscript"/>
        <sz val="8"/>
        <rFont val="Arial Narrow"/>
        <family val="2"/>
      </rPr>
      <t>g2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</si>
  <si>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g3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</si>
  <si>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g3</t>
    </r>
    <r>
      <rPr>
        <sz val="8"/>
        <rFont val="Arial Narrow"/>
        <family val="2"/>
      </rPr>
      <t>[mm]</t>
    </r>
  </si>
  <si>
    <t>Hebelgrundlinie</t>
  </si>
  <si>
    <r>
      <t>R</t>
    </r>
    <r>
      <rPr>
        <vertAlign val="subscript"/>
        <sz val="8"/>
        <rFont val="Arial Narrow"/>
        <family val="2"/>
      </rPr>
      <t xml:space="preserve">i </t>
    </r>
    <r>
      <rPr>
        <sz val="8"/>
        <rFont val="Arial Narrow"/>
        <family val="2"/>
      </rPr>
      <t>[mm]</t>
    </r>
  </si>
  <si>
    <r>
      <t>R</t>
    </r>
    <r>
      <rPr>
        <vertAlign val="subscript"/>
        <sz val="8"/>
        <rFont val="Arial Narrow"/>
        <family val="2"/>
      </rPr>
      <t xml:space="preserve">a </t>
    </r>
    <r>
      <rPr>
        <sz val="8"/>
        <rFont val="Arial Narrow"/>
        <family val="2"/>
      </rPr>
      <t>[mm]</t>
    </r>
  </si>
  <si>
    <r>
      <t>2</t>
    </r>
    <r>
      <rPr>
        <sz val="8"/>
        <rFont val="Grouch BT"/>
        <family val="1"/>
      </rPr>
      <t>∙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[-°] </t>
    </r>
  </si>
  <si>
    <r>
      <t>R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[mm]</t>
    </r>
  </si>
  <si>
    <r>
      <t>R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>[mm]</t>
    </r>
  </si>
  <si>
    <r>
      <t>R</t>
    </r>
    <r>
      <rPr>
        <vertAlign val="subscript"/>
        <sz val="8"/>
        <rFont val="Arial Narrow"/>
        <family val="2"/>
      </rPr>
      <t xml:space="preserve">z </t>
    </r>
    <r>
      <rPr>
        <sz val="8"/>
        <rFont val="Arial Narrow"/>
        <family val="2"/>
      </rPr>
      <t>[mm]</t>
    </r>
  </si>
  <si>
    <r>
      <t>z</t>
    </r>
    <r>
      <rPr>
        <sz val="8"/>
        <rFont val="Arial"/>
        <family val="0"/>
      </rPr>
      <t xml:space="preserve"> [-°] </t>
    </r>
  </si>
  <si>
    <r>
      <t>H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[mm]</t>
    </r>
  </si>
  <si>
    <r>
      <t xml:space="preserve">L 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[mm]</t>
    </r>
  </si>
  <si>
    <r>
      <t>innerer  Abschnitt  auf dem Radius r</t>
    </r>
    <r>
      <rPr>
        <vertAlign val="subscript"/>
        <sz val="8"/>
        <rFont val="Arial Narrow"/>
        <family val="2"/>
      </rPr>
      <t>i</t>
    </r>
    <r>
      <rPr>
        <sz val="8"/>
        <rFont val="Arial Narrow"/>
        <family val="2"/>
      </rPr>
      <t xml:space="preserve"> auf der x-Achse</t>
    </r>
  </si>
  <si>
    <r>
      <t>R</t>
    </r>
    <r>
      <rPr>
        <vertAlign val="subscript"/>
        <sz val="8"/>
        <rFont val="Arial Narrow"/>
        <family val="2"/>
      </rPr>
      <t>a</t>
    </r>
    <r>
      <rPr>
        <sz val="8"/>
        <rFont val="Arial Narrow"/>
        <family val="2"/>
      </rPr>
      <t>* cos</t>
    </r>
    <r>
      <rPr>
        <sz val="8"/>
        <rFont val="Symbol"/>
        <family val="1"/>
      </rPr>
      <t>a</t>
    </r>
  </si>
  <si>
    <r>
      <t>äußerer Abschnitt  auf dem Radius r</t>
    </r>
    <r>
      <rPr>
        <vertAlign val="subscript"/>
        <sz val="8"/>
        <rFont val="Arial Narrow"/>
        <family val="2"/>
      </rPr>
      <t>i</t>
    </r>
    <r>
      <rPr>
        <sz val="8"/>
        <rFont val="Arial Narrow"/>
        <family val="2"/>
      </rPr>
      <t xml:space="preserve"> auf der x-Achse</t>
    </r>
  </si>
  <si>
    <r>
      <t>R</t>
    </r>
    <r>
      <rPr>
        <vertAlign val="subscript"/>
        <sz val="8"/>
        <rFont val="Arial Narrow"/>
        <family val="2"/>
      </rPr>
      <t xml:space="preserve">i </t>
    </r>
    <r>
      <rPr>
        <sz val="8"/>
        <rFont val="Arial Narrow"/>
        <family val="2"/>
      </rPr>
      <t>- R</t>
    </r>
    <r>
      <rPr>
        <vertAlign val="subscript"/>
        <sz val="8"/>
        <rFont val="Arial Narrow"/>
        <family val="2"/>
      </rPr>
      <t>a</t>
    </r>
    <r>
      <rPr>
        <sz val="8"/>
        <rFont val="Arial Narrow"/>
        <family val="2"/>
      </rPr>
      <t>* cos</t>
    </r>
    <r>
      <rPr>
        <sz val="8"/>
        <rFont val="Symbol"/>
        <family val="1"/>
      </rPr>
      <t>a</t>
    </r>
  </si>
  <si>
    <r>
      <t>[R</t>
    </r>
    <r>
      <rPr>
        <vertAlign val="subscript"/>
        <sz val="8"/>
        <rFont val="Arial Narrow"/>
        <family val="2"/>
      </rPr>
      <t>a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-a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]</t>
    </r>
    <r>
      <rPr>
        <vertAlign val="superscript"/>
        <sz val="8"/>
        <rFont val="Arial Narrow"/>
        <family val="2"/>
      </rPr>
      <t>1/2</t>
    </r>
  </si>
  <si>
    <r>
      <t>[q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+ b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]</t>
    </r>
    <r>
      <rPr>
        <vertAlign val="superscript"/>
        <sz val="8"/>
        <rFont val="Arial Narrow"/>
        <family val="2"/>
      </rPr>
      <t>1/2</t>
    </r>
  </si>
  <si>
    <r>
      <t>b</t>
    </r>
    <r>
      <rPr>
        <sz val="8"/>
        <rFont val="Arial"/>
        <family val="0"/>
      </rPr>
      <t xml:space="preserve"> [-°] </t>
    </r>
  </si>
  <si>
    <r>
      <t>x</t>
    </r>
    <r>
      <rPr>
        <vertAlign val="subscript"/>
        <sz val="8"/>
        <rFont val="Arial Narrow"/>
        <family val="2"/>
      </rPr>
      <t xml:space="preserve">e </t>
    </r>
    <r>
      <rPr>
        <sz val="8"/>
        <rFont val="SymbolProp BT"/>
        <family val="0"/>
      </rPr>
      <t>[-°]</t>
    </r>
  </si>
  <si>
    <r>
      <t>Nockenradius zwischen den beiden Konstruktionskreisen mit R</t>
    </r>
    <r>
      <rPr>
        <vertAlign val="subscript"/>
        <sz val="8"/>
        <rFont val="Arial Narrow"/>
        <family val="2"/>
      </rPr>
      <t xml:space="preserve">i </t>
    </r>
    <r>
      <rPr>
        <sz val="8"/>
        <rFont val="Arial Narrow"/>
        <family val="2"/>
      </rPr>
      <t>und R</t>
    </r>
    <r>
      <rPr>
        <vertAlign val="subscript"/>
        <sz val="8"/>
        <rFont val="Arial Narrow"/>
        <family val="2"/>
      </rPr>
      <t>a</t>
    </r>
  </si>
  <si>
    <t>Ermittlung des Übergangskreises an der Nockenscheibe nach Kolmann</t>
  </si>
  <si>
    <t>Kurbelradius</t>
  </si>
  <si>
    <t>Pleuelstangenlänge</t>
  </si>
  <si>
    <t>Kolbenstangenlänge</t>
  </si>
  <si>
    <t>Versatz Kurbelwinkel zu Nockenwinkel</t>
  </si>
  <si>
    <t>Pleueltrieb</t>
  </si>
  <si>
    <t>Kolben</t>
  </si>
  <si>
    <t>Kolbendurchmesser</t>
  </si>
  <si>
    <t>Kolbenlänge</t>
  </si>
  <si>
    <r>
      <t>R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[mm]</t>
    </r>
  </si>
  <si>
    <t>Dw [-°]</t>
  </si>
  <si>
    <t>Zylinderlänge</t>
  </si>
  <si>
    <r>
      <t>L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[mm]</t>
    </r>
  </si>
  <si>
    <r>
      <t>D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[mm]</t>
    </r>
  </si>
  <si>
    <r>
      <t>L</t>
    </r>
    <r>
      <rPr>
        <vertAlign val="subscript"/>
        <sz val="8"/>
        <rFont val="Arial Narrow"/>
        <family val="2"/>
      </rPr>
      <t xml:space="preserve">z </t>
    </r>
    <r>
      <rPr>
        <sz val="8"/>
        <rFont val="Arial Narrow"/>
        <family val="2"/>
      </rPr>
      <t>[mm]</t>
    </r>
  </si>
  <si>
    <t>Zylinderdurchmesser</t>
  </si>
  <si>
    <r>
      <t>D</t>
    </r>
    <r>
      <rPr>
        <vertAlign val="subscript"/>
        <sz val="8"/>
        <rFont val="Arial Narrow"/>
        <family val="2"/>
      </rPr>
      <t xml:space="preserve">C </t>
    </r>
    <r>
      <rPr>
        <sz val="8"/>
        <rFont val="Arial Narrow"/>
        <family val="2"/>
      </rPr>
      <t>[mm]</t>
    </r>
  </si>
  <si>
    <t>Kurbeltrieb für Kolben</t>
  </si>
  <si>
    <r>
      <t>L</t>
    </r>
    <r>
      <rPr>
        <vertAlign val="subscript"/>
        <sz val="8"/>
        <rFont val="Arial Narrow"/>
        <family val="2"/>
      </rPr>
      <t xml:space="preserve">P  </t>
    </r>
    <r>
      <rPr>
        <sz val="8"/>
        <rFont val="Arial Narrow"/>
        <family val="2"/>
      </rPr>
      <t>[mm]</t>
    </r>
  </si>
  <si>
    <r>
      <t>L</t>
    </r>
    <r>
      <rPr>
        <vertAlign val="subscript"/>
        <sz val="8"/>
        <rFont val="Arial Narrow"/>
        <family val="2"/>
      </rPr>
      <t xml:space="preserve">s </t>
    </r>
    <r>
      <rPr>
        <sz val="8"/>
        <rFont val="Arial Narrow"/>
        <family val="2"/>
      </rPr>
      <t>[mm]</t>
    </r>
  </si>
  <si>
    <r>
      <t>1*D</t>
    </r>
    <r>
      <rPr>
        <vertAlign val="subscript"/>
        <sz val="8"/>
        <rFont val="Arial Narrow"/>
        <family val="2"/>
      </rPr>
      <t>k</t>
    </r>
  </si>
  <si>
    <r>
      <t>2*L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+2*R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+3</t>
    </r>
  </si>
  <si>
    <t>Kubeltrieb</t>
  </si>
  <si>
    <t>Xk</t>
  </si>
  <si>
    <t>Xp</t>
  </si>
  <si>
    <t>Yp</t>
  </si>
  <si>
    <t>Yk</t>
  </si>
  <si>
    <t>Rk</t>
  </si>
  <si>
    <t>delta</t>
  </si>
  <si>
    <t xml:space="preserve"> omega</t>
  </si>
  <si>
    <t>Sk</t>
  </si>
  <si>
    <t>Kreis</t>
  </si>
  <si>
    <t>Hub</t>
  </si>
  <si>
    <t>Pleuel</t>
  </si>
  <si>
    <r>
      <t>Kurbelradius R</t>
    </r>
    <r>
      <rPr>
        <vertAlign val="subscript"/>
        <sz val="8"/>
        <rFont val="Arial Narrow"/>
        <family val="2"/>
      </rPr>
      <t>K</t>
    </r>
  </si>
  <si>
    <r>
      <t>PleuellängeL</t>
    </r>
    <r>
      <rPr>
        <vertAlign val="subscript"/>
        <sz val="8"/>
        <rFont val="Arial Narrow"/>
        <family val="2"/>
      </rPr>
      <t xml:space="preserve">P  </t>
    </r>
    <r>
      <rPr>
        <sz val="8"/>
        <rFont val="Arial Narrow"/>
        <family val="2"/>
      </rPr>
      <t>[mm]</t>
    </r>
  </si>
  <si>
    <r>
      <t>Winkelversatz</t>
    </r>
    <r>
      <rPr>
        <sz val="8"/>
        <rFont val="Symbol"/>
        <family val="1"/>
      </rPr>
      <t xml:space="preserve"> Dw </t>
    </r>
  </si>
  <si>
    <r>
      <t>Kolbendurchmesser D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 xml:space="preserve"> </t>
    </r>
  </si>
  <si>
    <r>
      <t>Kolbenlänge L</t>
    </r>
    <r>
      <rPr>
        <vertAlign val="subscript"/>
        <sz val="8"/>
        <rFont val="Arial Narrow"/>
        <family val="2"/>
      </rPr>
      <t xml:space="preserve">k </t>
    </r>
  </si>
  <si>
    <r>
      <t>Zylinderdurchmesser D</t>
    </r>
    <r>
      <rPr>
        <vertAlign val="subscript"/>
        <sz val="8"/>
        <rFont val="Arial Narrow"/>
        <family val="2"/>
      </rPr>
      <t xml:space="preserve">C </t>
    </r>
    <r>
      <rPr>
        <sz val="8"/>
        <rFont val="Arial Narrow"/>
        <family val="2"/>
      </rPr>
      <t>[mm]</t>
    </r>
  </si>
  <si>
    <r>
      <t>Zylinderlänge L</t>
    </r>
    <r>
      <rPr>
        <vertAlign val="subscript"/>
        <sz val="8"/>
        <rFont val="Arial Narrow"/>
        <family val="2"/>
      </rPr>
      <t xml:space="preserve">z </t>
    </r>
    <r>
      <rPr>
        <sz val="8"/>
        <rFont val="Arial Narrow"/>
        <family val="2"/>
      </rPr>
      <t>[mm]</t>
    </r>
  </si>
  <si>
    <t>Nockenhebel</t>
  </si>
  <si>
    <r>
      <t>x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</si>
  <si>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[mm]</t>
    </r>
  </si>
  <si>
    <t>Kurbelwelle</t>
  </si>
  <si>
    <r>
      <t>x</t>
    </r>
    <r>
      <rPr>
        <vertAlign val="subscript"/>
        <sz val="8"/>
        <rFont val="Arial Narrow"/>
        <family val="2"/>
      </rPr>
      <t>p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</si>
  <si>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p</t>
    </r>
    <r>
      <rPr>
        <sz val="8"/>
        <rFont val="Arial Narrow"/>
        <family val="2"/>
      </rPr>
      <t>[mm]</t>
    </r>
  </si>
  <si>
    <t>Kurbeltrieb</t>
  </si>
  <si>
    <t>Kolbenstange</t>
  </si>
  <si>
    <t>j  [integer]</t>
  </si>
  <si>
    <r>
      <t>~(-L+ R</t>
    </r>
    <r>
      <rPr>
        <vertAlign val="subscript"/>
        <sz val="8"/>
        <rFont val="Arial Narrow"/>
        <family val="2"/>
      </rPr>
      <t>z</t>
    </r>
    <r>
      <rPr>
        <sz val="8"/>
        <rFont val="Arial Narrow"/>
        <family val="2"/>
      </rPr>
      <t xml:space="preserve"> - L</t>
    </r>
    <r>
      <rPr>
        <vertAlign val="subscript"/>
        <sz val="8"/>
        <rFont val="Arial Narrow"/>
        <family val="2"/>
      </rPr>
      <t>p</t>
    </r>
    <r>
      <rPr>
        <sz val="8"/>
        <rFont val="Arial Narrow"/>
        <family val="2"/>
      </rPr>
      <t>)</t>
    </r>
  </si>
  <si>
    <t>Geschwindigkeitsstufen [ 1… 15 ]</t>
  </si>
  <si>
    <r>
      <t>w</t>
    </r>
    <r>
      <rPr>
        <sz val="8"/>
        <color indexed="9"/>
        <rFont val="Arial"/>
        <family val="0"/>
      </rPr>
      <t xml:space="preserve"> [-°]</t>
    </r>
  </si>
  <si>
    <r>
      <t>w</t>
    </r>
    <r>
      <rPr>
        <sz val="8"/>
        <color indexed="9"/>
        <rFont val="Arial"/>
        <family val="0"/>
      </rPr>
      <t>' [-°/ t]</t>
    </r>
  </si>
  <si>
    <t>Kolben1</t>
  </si>
  <si>
    <r>
      <t>KolbenstangenlängeL</t>
    </r>
    <r>
      <rPr>
        <vertAlign val="subscript"/>
        <sz val="8"/>
        <rFont val="Arial Narrow"/>
        <family val="2"/>
      </rPr>
      <t xml:space="preserve">s </t>
    </r>
    <r>
      <rPr>
        <sz val="8"/>
        <rFont val="Arial Narrow"/>
        <family val="2"/>
      </rPr>
      <t>[mm]</t>
    </r>
  </si>
  <si>
    <t>Kolben2</t>
  </si>
  <si>
    <t>Kolben3</t>
  </si>
  <si>
    <t>Zylinder 1</t>
  </si>
  <si>
    <t>Zylinder 3</t>
  </si>
  <si>
    <t>Zylinder2</t>
  </si>
  <si>
    <t>Zylinder 4</t>
  </si>
  <si>
    <t>Klappenstangenlänge</t>
  </si>
  <si>
    <r>
      <t>~1*D</t>
    </r>
    <r>
      <rPr>
        <vertAlign val="subscript"/>
        <sz val="8"/>
        <rFont val="Arial Narrow"/>
        <family val="2"/>
      </rPr>
      <t>k</t>
    </r>
  </si>
  <si>
    <t>Klappenhöhe</t>
  </si>
  <si>
    <r>
      <t>K</t>
    </r>
    <r>
      <rPr>
        <vertAlign val="subscript"/>
        <sz val="8"/>
        <rFont val="Arial Narrow"/>
        <family val="2"/>
      </rPr>
      <t xml:space="preserve">L </t>
    </r>
    <r>
      <rPr>
        <sz val="8"/>
        <rFont val="Arial Narrow"/>
        <family val="2"/>
      </rPr>
      <t>[mm]</t>
    </r>
  </si>
  <si>
    <r>
      <t>L</t>
    </r>
    <r>
      <rPr>
        <vertAlign val="subscript"/>
        <sz val="8"/>
        <rFont val="Arial Narrow"/>
        <family val="2"/>
      </rPr>
      <t xml:space="preserve">h </t>
    </r>
    <r>
      <rPr>
        <sz val="8"/>
        <rFont val="Arial Narrow"/>
        <family val="2"/>
      </rPr>
      <t>[mm]</t>
    </r>
  </si>
  <si>
    <r>
      <t>Klappenstangenlänge K</t>
    </r>
    <r>
      <rPr>
        <vertAlign val="subscript"/>
        <sz val="8"/>
        <rFont val="Arial Narrow"/>
        <family val="2"/>
      </rPr>
      <t>L</t>
    </r>
    <r>
      <rPr>
        <sz val="8"/>
        <rFont val="Arial Narrow"/>
        <family val="2"/>
      </rPr>
      <t xml:space="preserve"> [mm]</t>
    </r>
  </si>
  <si>
    <r>
      <t>Klappenstangenhöhe K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 xml:space="preserve"> [mm]</t>
    </r>
  </si>
  <si>
    <t>Klappenstange</t>
  </si>
  <si>
    <t>Klappe</t>
  </si>
  <si>
    <r>
      <t xml:space="preserve">Winkel </t>
    </r>
    <r>
      <rPr>
        <sz val="8"/>
        <rFont val="Symbol"/>
        <family val="1"/>
      </rPr>
      <t>x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 xml:space="preserve"> [-°]</t>
    </r>
  </si>
  <si>
    <r>
      <t xml:space="preserve">Winkel </t>
    </r>
    <r>
      <rPr>
        <sz val="8"/>
        <rFont val="Symbol"/>
        <family val="1"/>
      </rPr>
      <t>x</t>
    </r>
    <r>
      <rPr>
        <vertAlign val="subscript"/>
        <sz val="8"/>
        <rFont val="Arial Narrow"/>
        <family val="2"/>
      </rPr>
      <t>ex</t>
    </r>
    <r>
      <rPr>
        <sz val="8"/>
        <rFont val="Arial Narrow"/>
        <family val="2"/>
      </rPr>
      <t xml:space="preserve"> [-°]</t>
    </r>
  </si>
  <si>
    <r>
      <t>Rolle x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 xml:space="preserve"> [mm]</t>
    </r>
  </si>
  <si>
    <r>
      <t>Rolle y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>[mm]</t>
    </r>
  </si>
  <si>
    <t>Gestell5</t>
  </si>
  <si>
    <t>Gestell6</t>
  </si>
  <si>
    <r>
      <t>x</t>
    </r>
    <r>
      <rPr>
        <sz val="8"/>
        <rFont val="Arial Narrow"/>
        <family val="2"/>
      </rPr>
      <t>[mm]</t>
    </r>
  </si>
  <si>
    <r>
      <t xml:space="preserve"> y</t>
    </r>
    <r>
      <rPr>
        <sz val="8"/>
        <rFont val="Arial Narrow"/>
        <family val="2"/>
      </rPr>
      <t>[mm]</t>
    </r>
  </si>
  <si>
    <r>
      <t>y</t>
    </r>
    <r>
      <rPr>
        <sz val="8"/>
        <rFont val="Arial Narrow"/>
        <family val="2"/>
      </rPr>
      <t>[mm]</t>
    </r>
  </si>
  <si>
    <r>
      <t>~5*R</t>
    </r>
    <r>
      <rPr>
        <vertAlign val="subscript"/>
        <sz val="8"/>
        <rFont val="Arial Narrow"/>
        <family val="2"/>
      </rPr>
      <t>k</t>
    </r>
  </si>
  <si>
    <r>
      <t>~2,2*R</t>
    </r>
    <r>
      <rPr>
        <vertAlign val="subscript"/>
        <sz val="8"/>
        <rFont val="Arial Narrow"/>
        <family val="2"/>
      </rPr>
      <t>k</t>
    </r>
  </si>
  <si>
    <r>
      <t>~D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+2</t>
    </r>
  </si>
  <si>
    <t>Richtwert</t>
  </si>
  <si>
    <t>Kontrolle:</t>
  </si>
  <si>
    <t>Exzentrizität des Mittelpunktes des Exzenttrizität (Exzenter)</t>
  </si>
  <si>
    <r>
      <t>R</t>
    </r>
    <r>
      <rPr>
        <vertAlign val="subscript"/>
        <sz val="8"/>
        <rFont val="Arial Narrow"/>
        <family val="2"/>
      </rPr>
      <t>e</t>
    </r>
    <r>
      <rPr>
        <sz val="8"/>
        <rFont val="Arial Narrow"/>
        <family val="2"/>
      </rPr>
      <t xml:space="preserve"> [mm]</t>
    </r>
  </si>
  <si>
    <t xml:space="preserve">  ,    </t>
  </si>
  <si>
    <t xml:space="preserve">   ,      </t>
  </si>
  <si>
    <r>
      <t xml:space="preserve">Radius i des Konstruktionskreissegmentes der Nockenscheibe </t>
    </r>
    <r>
      <rPr>
        <sz val="6"/>
        <rFont val="Arial Narrow"/>
        <family val="2"/>
      </rPr>
      <t xml:space="preserve"> (Richtwert R</t>
    </r>
    <r>
      <rPr>
        <vertAlign val="subscript"/>
        <sz val="6"/>
        <rFont val="Arial Narrow"/>
        <family val="2"/>
      </rPr>
      <t>i</t>
    </r>
    <r>
      <rPr>
        <sz val="6"/>
        <rFont val="Arial Narrow"/>
        <family val="2"/>
      </rPr>
      <t>/R</t>
    </r>
    <r>
      <rPr>
        <vertAlign val="subscript"/>
        <sz val="6"/>
        <rFont val="Arial Narrow"/>
        <family val="2"/>
      </rPr>
      <t>a</t>
    </r>
    <r>
      <rPr>
        <sz val="6"/>
        <rFont val="Arial Narrow"/>
        <family val="2"/>
      </rPr>
      <t>≈1,6)</t>
    </r>
  </si>
  <si>
    <t>Radius a des Konstruktionskreissegmentes der Nockenscheibe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</si>
</sst>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\°"/>
    <numFmt numFmtId="171" formatCode="0.0\ &quot;mm&quot;"/>
    <numFmt numFmtId="172" formatCode="0.00\ &quot;mm&quot;"/>
    <numFmt numFmtId="173" formatCode="0.00\°"/>
    <numFmt numFmtId="174" formatCode="0.0000E+00"/>
    <numFmt numFmtId="175" formatCode="0.000E+00"/>
    <numFmt numFmtId="176" formatCode="0.000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89">
    <font>
      <sz val="10"/>
      <name val="Arial"/>
      <family val="0"/>
    </font>
    <font>
      <sz val="10"/>
      <name val="Arial Narrow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rouch BT"/>
      <family val="1"/>
    </font>
    <font>
      <b/>
      <sz val="10"/>
      <name val="Arial"/>
      <family val="2"/>
    </font>
    <font>
      <sz val="20"/>
      <name val="Arial"/>
      <family val="0"/>
    </font>
    <font>
      <sz val="8"/>
      <name val="Arial Narrow"/>
      <family val="2"/>
    </font>
    <font>
      <sz val="10"/>
      <color indexed="57"/>
      <name val="Arial Narrow"/>
      <family val="2"/>
    </font>
    <font>
      <sz val="10"/>
      <color indexed="57"/>
      <name val="Arial"/>
      <family val="0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4"/>
      <color indexed="12"/>
      <name val="Arial"/>
      <family val="2"/>
    </font>
    <font>
      <sz val="8"/>
      <name val="Grouch BT"/>
      <family val="1"/>
    </font>
    <font>
      <sz val="8"/>
      <name val="Symbol"/>
      <family val="1"/>
    </font>
    <font>
      <vertAlign val="subscript"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SymbolProp BT"/>
      <family val="0"/>
    </font>
    <font>
      <b/>
      <sz val="8"/>
      <color indexed="9"/>
      <name val="Arial Narrow"/>
      <family val="2"/>
    </font>
    <font>
      <sz val="8"/>
      <color indexed="9"/>
      <name val="Symbol"/>
      <family val="1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sz val="10"/>
      <color indexed="45"/>
      <name val="Arial"/>
      <family val="0"/>
    </font>
    <font>
      <i/>
      <sz val="10"/>
      <name val="Arial Narrow"/>
      <family val="2"/>
    </font>
    <font>
      <sz val="11"/>
      <name val="Calibri"/>
      <family val="2"/>
    </font>
    <font>
      <sz val="6"/>
      <name val="Arial Narrow"/>
      <family val="2"/>
    </font>
    <font>
      <vertAlign val="subscript"/>
      <sz val="6"/>
      <name val="Arial Narrow"/>
      <family val="2"/>
    </font>
    <font>
      <sz val="18.75"/>
      <color indexed="8"/>
      <name val="Arial"/>
      <family val="0"/>
    </font>
    <font>
      <sz val="9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6.75"/>
      <color indexed="8"/>
      <name val="Arial"/>
      <family val="0"/>
    </font>
    <font>
      <sz val="10.75"/>
      <color indexed="8"/>
      <name val="Arial"/>
      <family val="0"/>
    </font>
    <font>
      <sz val="14.25"/>
      <color indexed="8"/>
      <name val="Arial"/>
      <family val="0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6.7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1" fillId="35" borderId="13" xfId="0" applyFont="1" applyFill="1" applyBorder="1" applyAlignment="1">
      <alignment horizontal="center"/>
    </xf>
    <xf numFmtId="173" fontId="1" fillId="35" borderId="13" xfId="0" applyNumberFormat="1" applyFont="1" applyFill="1" applyBorder="1" applyAlignment="1">
      <alignment horizontal="center"/>
    </xf>
    <xf numFmtId="169" fontId="1" fillId="35" borderId="13" xfId="0" applyNumberFormat="1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/>
    </xf>
    <xf numFmtId="16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0" fillId="36" borderId="11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NumberFormat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>
      <alignment horizontal="center" vertical="center"/>
    </xf>
    <xf numFmtId="170" fontId="10" fillId="36" borderId="10" xfId="0" applyNumberFormat="1" applyFont="1" applyFill="1" applyBorder="1" applyAlignment="1" applyProtection="1">
      <alignment horizontal="center" vertical="center"/>
      <protection locked="0"/>
    </xf>
    <xf numFmtId="0" fontId="24" fillId="36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0" fontId="10" fillId="33" borderId="0" xfId="0" applyNumberFormat="1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70" fontId="10" fillId="33" borderId="22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173" fontId="10" fillId="34" borderId="14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173" fontId="10" fillId="33" borderId="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170" fontId="10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170" fontId="10" fillId="35" borderId="10" xfId="0" applyNumberFormat="1" applyFont="1" applyFill="1" applyBorder="1" applyAlignment="1">
      <alignment horizontal="center"/>
    </xf>
    <xf numFmtId="164" fontId="10" fillId="34" borderId="20" xfId="0" applyNumberFormat="1" applyFont="1" applyFill="1" applyBorder="1" applyAlignment="1" applyProtection="1">
      <alignment horizontal="center"/>
      <protection locked="0"/>
    </xf>
    <xf numFmtId="170" fontId="10" fillId="34" borderId="20" xfId="0" applyNumberFormat="1" applyFont="1" applyFill="1" applyBorder="1" applyAlignment="1" applyProtection="1">
      <alignment horizontal="center"/>
      <protection locked="0"/>
    </xf>
    <xf numFmtId="164" fontId="10" fillId="34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10" fillId="37" borderId="10" xfId="0" applyFont="1" applyFill="1" applyBorder="1" applyAlignment="1">
      <alignment horizontal="center"/>
    </xf>
    <xf numFmtId="164" fontId="10" fillId="37" borderId="10" xfId="0" applyNumberFormat="1" applyFont="1" applyFill="1" applyBorder="1" applyAlignment="1">
      <alignment horizontal="center" vertical="center"/>
    </xf>
    <xf numFmtId="170" fontId="10" fillId="37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9" borderId="10" xfId="0" applyFill="1" applyBorder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4" fontId="10" fillId="33" borderId="10" xfId="0" applyNumberFormat="1" applyFont="1" applyFill="1" applyBorder="1" applyAlignment="1" applyProtection="1">
      <alignment horizontal="center"/>
      <protection/>
    </xf>
    <xf numFmtId="2" fontId="10" fillId="34" borderId="13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right" indent="1"/>
    </xf>
    <xf numFmtId="0" fontId="28" fillId="40" borderId="10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/>
      <protection locked="0"/>
    </xf>
    <xf numFmtId="170" fontId="24" fillId="0" borderId="10" xfId="0" applyNumberFormat="1" applyFont="1" applyFill="1" applyBorder="1" applyAlignment="1">
      <alignment horizontal="center" vertical="center"/>
    </xf>
    <xf numFmtId="170" fontId="24" fillId="33" borderId="10" xfId="0" applyNumberFormat="1" applyFont="1" applyFill="1" applyBorder="1" applyAlignment="1" applyProtection="1">
      <alignment horizontal="center"/>
      <protection/>
    </xf>
    <xf numFmtId="0" fontId="31" fillId="41" borderId="13" xfId="0" applyFont="1" applyFill="1" applyBorder="1" applyAlignment="1">
      <alignment/>
    </xf>
    <xf numFmtId="0" fontId="31" fillId="40" borderId="10" xfId="0" applyFont="1" applyFill="1" applyBorder="1" applyAlignment="1">
      <alignment/>
    </xf>
    <xf numFmtId="0" fontId="27" fillId="41" borderId="10" xfId="0" applyFont="1" applyFill="1" applyBorder="1" applyAlignment="1">
      <alignment horizontal="right" indent="1"/>
    </xf>
    <xf numFmtId="0" fontId="28" fillId="41" borderId="10" xfId="0" applyFont="1" applyFill="1" applyBorder="1" applyAlignment="1">
      <alignment horizontal="center"/>
    </xf>
    <xf numFmtId="0" fontId="29" fillId="41" borderId="10" xfId="0" applyFont="1" applyFill="1" applyBorder="1" applyAlignment="1">
      <alignment horizontal="center"/>
    </xf>
    <xf numFmtId="0" fontId="30" fillId="41" borderId="10" xfId="0" applyFont="1" applyFill="1" applyBorder="1" applyAlignment="1" applyProtection="1">
      <alignment horizontal="center"/>
      <protection locked="0"/>
    </xf>
    <xf numFmtId="0" fontId="24" fillId="42" borderId="10" xfId="0" applyFont="1" applyFill="1" applyBorder="1" applyAlignment="1">
      <alignment vertical="center"/>
    </xf>
    <xf numFmtId="0" fontId="21" fillId="42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170" fontId="10" fillId="42" borderId="10" xfId="0" applyNumberFormat="1" applyFont="1" applyFill="1" applyBorder="1" applyAlignment="1" applyProtection="1">
      <alignment horizontal="center" vertical="center"/>
      <protection locked="0"/>
    </xf>
    <xf numFmtId="0" fontId="10" fillId="42" borderId="10" xfId="0" applyFont="1" applyFill="1" applyBorder="1" applyAlignment="1">
      <alignment vertical="center"/>
    </xf>
    <xf numFmtId="164" fontId="10" fillId="42" borderId="10" xfId="0" applyNumberFormat="1" applyFont="1" applyFill="1" applyBorder="1" applyAlignment="1" applyProtection="1">
      <alignment horizontal="center" vertical="center"/>
      <protection locked="0"/>
    </xf>
    <xf numFmtId="173" fontId="10" fillId="42" borderId="10" xfId="0" applyNumberFormat="1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6" fillId="38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23" xfId="0" applyBorder="1" applyAlignment="1">
      <alignment vertical="center" textRotation="90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4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3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9575"/>
          <c:h val="0.99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Rotation_1!$E$16:$F$16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Rotation_1!$E$17:$E$376</c:f>
              <c:numCache>
                <c:ptCount val="360"/>
                <c:pt idx="0">
                  <c:v>-20</c:v>
                </c:pt>
                <c:pt idx="1">
                  <c:v>-19.995096519943576</c:v>
                </c:pt>
                <c:pt idx="2">
                  <c:v>-19.98039137170887</c:v>
                </c:pt>
                <c:pt idx="3">
                  <c:v>-19.955900423700548</c:v>
                </c:pt>
                <c:pt idx="4">
                  <c:v>-19.921650098604182</c:v>
                </c:pt>
                <c:pt idx="5">
                  <c:v>-19.87767733643057</c:v>
                </c:pt>
                <c:pt idx="6">
                  <c:v>-19.82402954283293</c:v>
                </c:pt>
                <c:pt idx="7">
                  <c:v>-19.760764522752233</c:v>
                </c:pt>
                <c:pt idx="8">
                  <c:v>-19.687950399461503</c:v>
                </c:pt>
                <c:pt idx="9">
                  <c:v>-19.605665519095716</c:v>
                </c:pt>
                <c:pt idx="10">
                  <c:v>-19.513998340769568</c:v>
                </c:pt>
                <c:pt idx="11">
                  <c:v>-19.41304731240101</c:v>
                </c:pt>
                <c:pt idx="12">
                  <c:v>-19.30292073237409</c:v>
                </c:pt>
                <c:pt idx="13">
                  <c:v>-19.18373659719021</c:v>
                </c:pt>
                <c:pt idx="14">
                  <c:v>-19.055622435272326</c:v>
                </c:pt>
                <c:pt idx="15">
                  <c:v>-18.91871512710236</c:v>
                </c:pt>
                <c:pt idx="16">
                  <c:v>-18.77316071188732</c:v>
                </c:pt>
                <c:pt idx="17">
                  <c:v>-18.61911418096524</c:v>
                </c:pt>
                <c:pt idx="18">
                  <c:v>-18.45673925817747</c:v>
                </c:pt>
                <c:pt idx="19">
                  <c:v>-18.28620816744923</c:v>
                </c:pt>
                <c:pt idx="20">
                  <c:v>-18.10770138783592</c:v>
                </c:pt>
                <c:pt idx="21">
                  <c:v>-17.921407396308062</c:v>
                </c:pt>
                <c:pt idx="22">
                  <c:v>-17.72752239856336</c:v>
                </c:pt>
                <c:pt idx="23">
                  <c:v>-17.526250048169988</c:v>
                </c:pt>
                <c:pt idx="24">
                  <c:v>-17.31780115436092</c:v>
                </c:pt>
                <c:pt idx="25">
                  <c:v>-17.102393378814924</c:v>
                </c:pt>
                <c:pt idx="26">
                  <c:v>-16.880250921775946</c:v>
                </c:pt>
                <c:pt idx="27">
                  <c:v>-16.651604197878758</c:v>
                </c:pt>
                <c:pt idx="28">
                  <c:v>-16.41668950206516</c:v>
                </c:pt>
                <c:pt idx="29">
                  <c:v>-16.17574866599177</c:v>
                </c:pt>
                <c:pt idx="30">
                  <c:v>-15.929028705347518</c:v>
                </c:pt>
                <c:pt idx="31">
                  <c:v>-15.67678145851616</c:v>
                </c:pt>
                <c:pt idx="32">
                  <c:v>-15.419263217037228</c:v>
                </c:pt>
                <c:pt idx="33">
                  <c:v>-15.156734348336768</c:v>
                </c:pt>
                <c:pt idx="34">
                  <c:v>-14.889458911218219</c:v>
                </c:pt>
                <c:pt idx="35">
                  <c:v>-14.617704264622994</c:v>
                </c:pt>
                <c:pt idx="36">
                  <c:v>-14.341740670190255</c:v>
                </c:pt>
                <c:pt idx="37">
                  <c:v>-14.06184088916596</c:v>
                </c:pt>
                <c:pt idx="38">
                  <c:v>-13.77827977423254</c:v>
                </c:pt>
                <c:pt idx="39">
                  <c:v>-13.491333856852474</c:v>
                </c:pt>
                <c:pt idx="40">
                  <c:v>-13.201280930741827</c:v>
                </c:pt>
                <c:pt idx="41">
                  <c:v>-12.908399632113309</c:v>
                </c:pt>
                <c:pt idx="42">
                  <c:v>-12.612969017352722</c:v>
                </c:pt>
                <c:pt idx="43">
                  <c:v>-12.31526813881761</c:v>
                </c:pt>
                <c:pt idx="44">
                  <c:v>-12.015575619472965</c:v>
                </c:pt>
                <c:pt idx="45">
                  <c:v>-11.714169227105074</c:v>
                </c:pt>
                <c:pt idx="46">
                  <c:v>-11.41132544888209</c:v>
                </c:pt>
                <c:pt idx="47">
                  <c:v>-11.1073190670573</c:v>
                </c:pt>
                <c:pt idx="48">
                  <c:v>-10.802422736639476</c:v>
                </c:pt>
                <c:pt idx="49">
                  <c:v>-10.496906565883016</c:v>
                </c:pt>
                <c:pt idx="50">
                  <c:v>-10.191037700479082</c:v>
                </c:pt>
                <c:pt idx="51">
                  <c:v>-9.885079912357352</c:v>
                </c:pt>
                <c:pt idx="52">
                  <c:v>-9.579293194036092</c:v>
                </c:pt>
                <c:pt idx="53">
                  <c:v>-9.273933359485131</c:v>
                </c:pt>
                <c:pt idx="54">
                  <c:v>-8.969251652492956</c:v>
                </c:pt>
                <c:pt idx="55">
                  <c:v>-8.66549436355327</c:v>
                </c:pt>
                <c:pt idx="56">
                  <c:v>-8.362902456309321</c:v>
                </c:pt>
                <c:pt idx="57">
                  <c:v>-8.06171120461423</c:v>
                </c:pt>
                <c:pt idx="58">
                  <c:v>-7.762149841282745</c:v>
                </c:pt>
                <c:pt idx="59">
                  <c:v>-7.464441219623092</c:v>
                </c:pt>
                <c:pt idx="60">
                  <c:v>-7.168801488846691</c:v>
                </c:pt>
                <c:pt idx="61">
                  <c:v>-6.875439784457501</c:v>
                </c:pt>
                <c:pt idx="62">
                  <c:v>-6.584557934721062</c:v>
                </c:pt>
                <c:pt idx="63">
                  <c:v>-6.296350184304985</c:v>
                </c:pt>
                <c:pt idx="64">
                  <c:v>-6.011002936167394</c:v>
                </c:pt>
                <c:pt idx="65">
                  <c:v>-5.728694512746374</c:v>
                </c:pt>
                <c:pt idx="66">
                  <c:v>-5.449594937471584</c:v>
                </c:pt>
                <c:pt idx="67">
                  <c:v>-5.173865737577982</c:v>
                </c:pt>
                <c:pt idx="68">
                  <c:v>-4.90165976915061</c:v>
                </c:pt>
                <c:pt idx="69">
                  <c:v>-4.63312106526792</c:v>
                </c:pt>
                <c:pt idx="70">
                  <c:v>-4.368384708039259</c:v>
                </c:pt>
                <c:pt idx="71">
                  <c:v>-4.107576725249009</c:v>
                </c:pt>
                <c:pt idx="72">
                  <c:v>-3.8508140122260213</c:v>
                </c:pt>
                <c:pt idx="73">
                  <c:v>-3.5982042794521325</c:v>
                </c:pt>
                <c:pt idx="74">
                  <c:v>-3.349846026308155</c:v>
                </c:pt>
                <c:pt idx="75">
                  <c:v>-3.105828541230249</c:v>
                </c:pt>
                <c:pt idx="76">
                  <c:v>-2.903062747196012</c:v>
                </c:pt>
                <c:pt idx="77">
                  <c:v>-2.6994126521263793</c:v>
                </c:pt>
                <c:pt idx="78">
                  <c:v>-2.4949402898131137</c:v>
                </c:pt>
                <c:pt idx="79">
                  <c:v>-2.289707944518539</c:v>
                </c:pt>
                <c:pt idx="80">
                  <c:v>-2.083778132003165</c:v>
                </c:pt>
                <c:pt idx="81">
                  <c:v>-1.877213580482771</c:v>
                </c:pt>
                <c:pt idx="82">
                  <c:v>-1.6700772115207856</c:v>
                </c:pt>
                <c:pt idx="83">
                  <c:v>-1.4624321208617699</c:v>
                </c:pt>
                <c:pt idx="84">
                  <c:v>-1.2543415592118414</c:v>
                </c:pt>
                <c:pt idx="85">
                  <c:v>-1.0458689129718977</c:v>
                </c:pt>
                <c:pt idx="86">
                  <c:v>-0.8370776849295027</c:v>
                </c:pt>
                <c:pt idx="87">
                  <c:v>-0.6280314749153276</c:v>
                </c:pt>
                <c:pt idx="88">
                  <c:v>-0.41879396043001293</c:v>
                </c:pt>
                <c:pt idx="89">
                  <c:v>-0.20942887724740317</c:v>
                </c:pt>
                <c:pt idx="90">
                  <c:v>-7.35089072945172E-16</c:v>
                </c:pt>
                <c:pt idx="91">
                  <c:v>0.20942887724740172</c:v>
                </c:pt>
                <c:pt idx="92">
                  <c:v>0.4187939604300115</c:v>
                </c:pt>
                <c:pt idx="93">
                  <c:v>0.6280314749153261</c:v>
                </c:pt>
                <c:pt idx="94">
                  <c:v>0.837077684929504</c:v>
                </c:pt>
                <c:pt idx="95">
                  <c:v>1.0458689129718988</c:v>
                </c:pt>
                <c:pt idx="96">
                  <c:v>1.2543415592118428</c:v>
                </c:pt>
                <c:pt idx="97">
                  <c:v>1.4624321208617683</c:v>
                </c:pt>
                <c:pt idx="98">
                  <c:v>1.6700772115207843</c:v>
                </c:pt>
                <c:pt idx="99">
                  <c:v>1.8772135804827697</c:v>
                </c:pt>
                <c:pt idx="100">
                  <c:v>2.0837781320031636</c:v>
                </c:pt>
                <c:pt idx="101">
                  <c:v>2.2897079445185375</c:v>
                </c:pt>
                <c:pt idx="102">
                  <c:v>2.494940289813112</c:v>
                </c:pt>
                <c:pt idx="103">
                  <c:v>2.69941265212638</c:v>
                </c:pt>
                <c:pt idx="104">
                  <c:v>2.9030627471960133</c:v>
                </c:pt>
                <c:pt idx="105">
                  <c:v>3.10582854123025</c:v>
                </c:pt>
                <c:pt idx="106">
                  <c:v>3.3076482698039884</c:v>
                </c:pt>
                <c:pt idx="107">
                  <c:v>3.50846045667284</c:v>
                </c:pt>
                <c:pt idx="108">
                  <c:v>3.708203932499368</c:v>
                </c:pt>
                <c:pt idx="109">
                  <c:v>3.9068178534858795</c:v>
                </c:pt>
                <c:pt idx="110">
                  <c:v>4.104241719908025</c:v>
                </c:pt>
                <c:pt idx="111">
                  <c:v>4.300415394543603</c:v>
                </c:pt>
                <c:pt idx="112">
                  <c:v>4.495279120990945</c:v>
                </c:pt>
                <c:pt idx="113">
                  <c:v>4.688773541871285</c:v>
                </c:pt>
                <c:pt idx="114">
                  <c:v>4.880839716909604</c:v>
                </c:pt>
                <c:pt idx="115">
                  <c:v>5.071419140888392</c:v>
                </c:pt>
                <c:pt idx="116">
                  <c:v>5.260453761468931</c:v>
                </c:pt>
                <c:pt idx="117">
                  <c:v>5.44788599687456</c:v>
                </c:pt>
                <c:pt idx="118">
                  <c:v>5.633658753430691</c:v>
                </c:pt>
                <c:pt idx="119">
                  <c:v>5.817715442956044</c:v>
                </c:pt>
                <c:pt idx="120">
                  <c:v>5.999999999999997</c:v>
                </c:pt>
                <c:pt idx="121">
                  <c:v>6.180456898920651</c:v>
                </c:pt>
                <c:pt idx="122">
                  <c:v>6.359031170798458</c:v>
                </c:pt>
                <c:pt idx="123">
                  <c:v>6.5356684201803255</c:v>
                </c:pt>
                <c:pt idx="124">
                  <c:v>6.710314841648961</c:v>
                </c:pt>
                <c:pt idx="125">
                  <c:v>6.882917236212554</c:v>
                </c:pt>
                <c:pt idx="126">
                  <c:v>7.053423027509677</c:v>
                </c:pt>
                <c:pt idx="127">
                  <c:v>7.22178027782458</c:v>
                </c:pt>
                <c:pt idx="128">
                  <c:v>7.3879377039079</c:v>
                </c:pt>
                <c:pt idx="129">
                  <c:v>7.551844692598047</c:v>
                </c:pt>
                <c:pt idx="130">
                  <c:v>7.713451316238473</c:v>
                </c:pt>
                <c:pt idx="131">
                  <c:v>7.8727083478860855</c:v>
                </c:pt>
                <c:pt idx="132">
                  <c:v>8.029567276306299</c:v>
                </c:pt>
                <c:pt idx="133">
                  <c:v>8.183980320749981</c:v>
                </c:pt>
                <c:pt idx="134">
                  <c:v>8.335900445507969</c:v>
                </c:pt>
                <c:pt idx="135">
                  <c:v>8.48528137423857</c:v>
                </c:pt>
                <c:pt idx="136">
                  <c:v>8.632077604063815</c:v>
                </c:pt>
                <c:pt idx="137">
                  <c:v>8.776244419430046</c:v>
                </c:pt>
                <c:pt idx="138">
                  <c:v>8.917737905728728</c:v>
                </c:pt>
                <c:pt idx="139">
                  <c:v>9.056514962673264</c:v>
                </c:pt>
                <c:pt idx="140">
                  <c:v>9.192533317427735</c:v>
                </c:pt>
                <c:pt idx="141">
                  <c:v>9.32575153748365</c:v>
                </c:pt>
                <c:pt idx="142">
                  <c:v>9.456129043280663</c:v>
                </c:pt>
                <c:pt idx="143">
                  <c:v>9.583626120567516</c:v>
                </c:pt>
                <c:pt idx="144">
                  <c:v>9.708203932499368</c:v>
                </c:pt>
                <c:pt idx="145">
                  <c:v>9.829824531467903</c:v>
                </c:pt>
                <c:pt idx="146">
                  <c:v>9.9484508706605</c:v>
                </c:pt>
                <c:pt idx="147">
                  <c:v>10.064046815345087</c:v>
                </c:pt>
                <c:pt idx="148">
                  <c:v>10.176577153877112</c:v>
                </c:pt>
                <c:pt idx="149">
                  <c:v>10.286007608425347</c:v>
                </c:pt>
                <c:pt idx="150">
                  <c:v>10.392304845413264</c:v>
                </c:pt>
                <c:pt idx="151">
                  <c:v>10.495436485672748</c:v>
                </c:pt>
                <c:pt idx="152">
                  <c:v>10.595371114307124</c:v>
                </c:pt>
                <c:pt idx="153">
                  <c:v>10.692078290260413</c:v>
                </c:pt>
                <c:pt idx="154">
                  <c:v>10.785528555590005</c:v>
                </c:pt>
                <c:pt idx="155">
                  <c:v>10.875693444439799</c:v>
                </c:pt>
                <c:pt idx="156">
                  <c:v>10.962545491711209</c:v>
                </c:pt>
                <c:pt idx="157">
                  <c:v>11.046058241429284</c:v>
                </c:pt>
                <c:pt idx="158">
                  <c:v>11.126206254801447</c:v>
                </c:pt>
                <c:pt idx="159">
                  <c:v>11.202965117966421</c:v>
                </c:pt>
                <c:pt idx="160">
                  <c:v>11.2763114494309</c:v>
                </c:pt>
                <c:pt idx="161">
                  <c:v>11.346222907191802</c:v>
                </c:pt>
                <c:pt idx="162">
                  <c:v>11.412678195541842</c:v>
                </c:pt>
                <c:pt idx="163">
                  <c:v>11.475657071556427</c:v>
                </c:pt>
                <c:pt idx="164">
                  <c:v>11.535140351259827</c:v>
                </c:pt>
                <c:pt idx="165">
                  <c:v>11.591109915468818</c:v>
                </c:pt>
                <c:pt idx="166">
                  <c:v>11.643548715311958</c:v>
                </c:pt>
                <c:pt idx="167">
                  <c:v>11.69244077742282</c:v>
                </c:pt>
                <c:pt idx="168">
                  <c:v>11.737771208805668</c:v>
                </c:pt>
                <c:pt idx="169">
                  <c:v>11.779526201371969</c:v>
                </c:pt>
                <c:pt idx="170">
                  <c:v>11.817693036146496</c:v>
                </c:pt>
                <c:pt idx="171">
                  <c:v>11.852260087141651</c:v>
                </c:pt>
                <c:pt idx="172">
                  <c:v>11.883216824898845</c:v>
                </c:pt>
                <c:pt idx="173">
                  <c:v>11.910553819695863</c:v>
                </c:pt>
                <c:pt idx="174">
                  <c:v>11.934262744419279</c:v>
                </c:pt>
                <c:pt idx="175">
                  <c:v>11.954336377100947</c:v>
                </c:pt>
                <c:pt idx="176">
                  <c:v>11.97076860311789</c:v>
                </c:pt>
                <c:pt idx="177">
                  <c:v>11.983554417054886</c:v>
                </c:pt>
                <c:pt idx="178">
                  <c:v>11.992689924229149</c:v>
                </c:pt>
                <c:pt idx="179">
                  <c:v>11.998172341876696</c:v>
                </c:pt>
                <c:pt idx="180">
                  <c:v>12</c:v>
                </c:pt>
                <c:pt idx="181">
                  <c:v>11.998172341876696</c:v>
                </c:pt>
                <c:pt idx="182">
                  <c:v>11.992689924229149</c:v>
                </c:pt>
                <c:pt idx="183">
                  <c:v>11.983554417054886</c:v>
                </c:pt>
                <c:pt idx="184">
                  <c:v>11.97076860311789</c:v>
                </c:pt>
                <c:pt idx="185">
                  <c:v>11.954336377100947</c:v>
                </c:pt>
                <c:pt idx="186">
                  <c:v>11.934262744419279</c:v>
                </c:pt>
                <c:pt idx="187">
                  <c:v>11.910553819695865</c:v>
                </c:pt>
                <c:pt idx="188">
                  <c:v>11.883216824898843</c:v>
                </c:pt>
                <c:pt idx="189">
                  <c:v>11.852260087141653</c:v>
                </c:pt>
                <c:pt idx="190">
                  <c:v>11.817693036146496</c:v>
                </c:pt>
                <c:pt idx="191">
                  <c:v>11.779526201371969</c:v>
                </c:pt>
                <c:pt idx="192">
                  <c:v>11.737771208805666</c:v>
                </c:pt>
                <c:pt idx="193">
                  <c:v>11.692440777422823</c:v>
                </c:pt>
                <c:pt idx="194">
                  <c:v>11.643548715311958</c:v>
                </c:pt>
                <c:pt idx="195">
                  <c:v>11.59110991546882</c:v>
                </c:pt>
                <c:pt idx="196">
                  <c:v>11.535140351259827</c:v>
                </c:pt>
                <c:pt idx="197">
                  <c:v>11.475657071556425</c:v>
                </c:pt>
                <c:pt idx="198">
                  <c:v>11.412678195541844</c:v>
                </c:pt>
                <c:pt idx="199">
                  <c:v>11.346222907191802</c:v>
                </c:pt>
                <c:pt idx="200">
                  <c:v>11.276311449430901</c:v>
                </c:pt>
                <c:pt idx="201">
                  <c:v>11.202965117966421</c:v>
                </c:pt>
                <c:pt idx="202">
                  <c:v>11.126206254801449</c:v>
                </c:pt>
                <c:pt idx="203">
                  <c:v>11.046058241429284</c:v>
                </c:pt>
                <c:pt idx="204">
                  <c:v>10.96254549171121</c:v>
                </c:pt>
                <c:pt idx="205">
                  <c:v>10.8756934444398</c:v>
                </c:pt>
                <c:pt idx="206">
                  <c:v>10.785528555590004</c:v>
                </c:pt>
                <c:pt idx="207">
                  <c:v>10.692078290260415</c:v>
                </c:pt>
                <c:pt idx="208">
                  <c:v>10.595371114307122</c:v>
                </c:pt>
                <c:pt idx="209">
                  <c:v>10.49543648567275</c:v>
                </c:pt>
                <c:pt idx="210">
                  <c:v>10.392304845413264</c:v>
                </c:pt>
                <c:pt idx="211">
                  <c:v>10.286007608425347</c:v>
                </c:pt>
                <c:pt idx="212">
                  <c:v>10.176577153877112</c:v>
                </c:pt>
                <c:pt idx="213">
                  <c:v>10.064046815345089</c:v>
                </c:pt>
                <c:pt idx="214">
                  <c:v>9.948450870660501</c:v>
                </c:pt>
                <c:pt idx="215">
                  <c:v>9.829824531467901</c:v>
                </c:pt>
                <c:pt idx="216">
                  <c:v>9.708203932499371</c:v>
                </c:pt>
                <c:pt idx="217">
                  <c:v>9.583626120567514</c:v>
                </c:pt>
                <c:pt idx="218">
                  <c:v>9.456129043280665</c:v>
                </c:pt>
                <c:pt idx="219">
                  <c:v>9.325751537483649</c:v>
                </c:pt>
                <c:pt idx="220">
                  <c:v>9.192533317427737</c:v>
                </c:pt>
                <c:pt idx="221">
                  <c:v>9.056514962673266</c:v>
                </c:pt>
                <c:pt idx="222">
                  <c:v>8.917737905728732</c:v>
                </c:pt>
                <c:pt idx="223">
                  <c:v>8.776244419430046</c:v>
                </c:pt>
                <c:pt idx="224">
                  <c:v>8.632077604063813</c:v>
                </c:pt>
                <c:pt idx="225">
                  <c:v>8.485281374238571</c:v>
                </c:pt>
                <c:pt idx="226">
                  <c:v>8.335900445507967</c:v>
                </c:pt>
                <c:pt idx="227">
                  <c:v>8.183980320749983</c:v>
                </c:pt>
                <c:pt idx="228">
                  <c:v>8.029567276306297</c:v>
                </c:pt>
                <c:pt idx="229">
                  <c:v>7.872708347886087</c:v>
                </c:pt>
                <c:pt idx="230">
                  <c:v>7.713451316238474</c:v>
                </c:pt>
                <c:pt idx="231">
                  <c:v>7.5518446925980545</c:v>
                </c:pt>
                <c:pt idx="232">
                  <c:v>7.387937703907896</c:v>
                </c:pt>
                <c:pt idx="233">
                  <c:v>7.221780277824579</c:v>
                </c:pt>
                <c:pt idx="234">
                  <c:v>7.0534230275096785</c:v>
                </c:pt>
                <c:pt idx="235">
                  <c:v>6.882917236212556</c:v>
                </c:pt>
                <c:pt idx="236">
                  <c:v>6.710314841648959</c:v>
                </c:pt>
                <c:pt idx="237">
                  <c:v>6.535668420180324</c:v>
                </c:pt>
                <c:pt idx="238">
                  <c:v>6.35903117079846</c:v>
                </c:pt>
                <c:pt idx="239">
                  <c:v>6.180456898920654</c:v>
                </c:pt>
                <c:pt idx="240">
                  <c:v>6.000000000000005</c:v>
                </c:pt>
                <c:pt idx="241">
                  <c:v>5.817715442956042</c:v>
                </c:pt>
                <c:pt idx="242">
                  <c:v>5.633658753430689</c:v>
                </c:pt>
                <c:pt idx="243">
                  <c:v>5.447885996874563</c:v>
                </c:pt>
                <c:pt idx="244">
                  <c:v>5.260453761468932</c:v>
                </c:pt>
                <c:pt idx="245">
                  <c:v>5.0714191408883895</c:v>
                </c:pt>
                <c:pt idx="246">
                  <c:v>4.880839716909601</c:v>
                </c:pt>
                <c:pt idx="247">
                  <c:v>4.688773541871286</c:v>
                </c:pt>
                <c:pt idx="248">
                  <c:v>4.495279120990947</c:v>
                </c:pt>
                <c:pt idx="249">
                  <c:v>4.3004153945436085</c:v>
                </c:pt>
                <c:pt idx="250">
                  <c:v>4.104241719908023</c:v>
                </c:pt>
                <c:pt idx="251">
                  <c:v>3.9068178534858795</c:v>
                </c:pt>
                <c:pt idx="252">
                  <c:v>3.7082039324993707</c:v>
                </c:pt>
                <c:pt idx="253">
                  <c:v>3.5084604566728452</c:v>
                </c:pt>
                <c:pt idx="254">
                  <c:v>3.3076482698039866</c:v>
                </c:pt>
                <c:pt idx="255">
                  <c:v>3.1058285412302475</c:v>
                </c:pt>
                <c:pt idx="256">
                  <c:v>2.9030627471960133</c:v>
                </c:pt>
                <c:pt idx="257">
                  <c:v>2.699412652126383</c:v>
                </c:pt>
                <c:pt idx="258">
                  <c:v>2.494940289813117</c:v>
                </c:pt>
                <c:pt idx="259">
                  <c:v>2.2897079445185353</c:v>
                </c:pt>
                <c:pt idx="260">
                  <c:v>2.083778132003164</c:v>
                </c:pt>
                <c:pt idx="261">
                  <c:v>1.8772135804827723</c:v>
                </c:pt>
                <c:pt idx="262">
                  <c:v>1.6700772115207898</c:v>
                </c:pt>
                <c:pt idx="263">
                  <c:v>1.462432120861766</c:v>
                </c:pt>
                <c:pt idx="264">
                  <c:v>1.2543415592118403</c:v>
                </c:pt>
                <c:pt idx="265">
                  <c:v>1.045868912971899</c:v>
                </c:pt>
                <c:pt idx="266">
                  <c:v>0.837077684929507</c:v>
                </c:pt>
                <c:pt idx="267">
                  <c:v>0.6280314749153317</c:v>
                </c:pt>
                <c:pt idx="268">
                  <c:v>0.41879396043000916</c:v>
                </c:pt>
                <c:pt idx="269">
                  <c:v>0.20942887724740197</c:v>
                </c:pt>
                <c:pt idx="270">
                  <c:v>2.205267218835516E-15</c:v>
                </c:pt>
                <c:pt idx="271">
                  <c:v>-0.20942887724739756</c:v>
                </c:pt>
                <c:pt idx="272">
                  <c:v>-0.4187939604300154</c:v>
                </c:pt>
                <c:pt idx="273">
                  <c:v>-0.6280314749153273</c:v>
                </c:pt>
                <c:pt idx="274">
                  <c:v>-0.8370776849295026</c:v>
                </c:pt>
                <c:pt idx="275">
                  <c:v>-1.0458689129718945</c:v>
                </c:pt>
                <c:pt idx="276">
                  <c:v>-1.2543415592118359</c:v>
                </c:pt>
                <c:pt idx="277">
                  <c:v>-1.4624321208617723</c:v>
                </c:pt>
                <c:pt idx="278">
                  <c:v>-1.6700772115207856</c:v>
                </c:pt>
                <c:pt idx="279">
                  <c:v>-1.877213580482768</c:v>
                </c:pt>
                <c:pt idx="280">
                  <c:v>-2.0837781320031596</c:v>
                </c:pt>
                <c:pt idx="281">
                  <c:v>-2.2897079445185415</c:v>
                </c:pt>
                <c:pt idx="282">
                  <c:v>-2.494940289813113</c:v>
                </c:pt>
                <c:pt idx="283">
                  <c:v>-2.6994126521263793</c:v>
                </c:pt>
                <c:pt idx="284">
                  <c:v>-2.9030627471960093</c:v>
                </c:pt>
                <c:pt idx="285">
                  <c:v>-3.1058285412302435</c:v>
                </c:pt>
                <c:pt idx="286">
                  <c:v>-3.3498460263081595</c:v>
                </c:pt>
                <c:pt idx="287">
                  <c:v>-3.598204279452129</c:v>
                </c:pt>
                <c:pt idx="288">
                  <c:v>-3.8508140122260133</c:v>
                </c:pt>
                <c:pt idx="289">
                  <c:v>-4.1075767252489985</c:v>
                </c:pt>
                <c:pt idx="290">
                  <c:v>-4.368384708039262</c:v>
                </c:pt>
                <c:pt idx="291">
                  <c:v>-4.633121065267917</c:v>
                </c:pt>
                <c:pt idx="292">
                  <c:v>-4.901659769150607</c:v>
                </c:pt>
                <c:pt idx="293">
                  <c:v>-5.17386573757798</c:v>
                </c:pt>
                <c:pt idx="294">
                  <c:v>-5.4495949374715815</c:v>
                </c:pt>
                <c:pt idx="295">
                  <c:v>-5.7286945127463795</c:v>
                </c:pt>
                <c:pt idx="296">
                  <c:v>-6.011002936167394</c:v>
                </c:pt>
                <c:pt idx="297">
                  <c:v>-6.296350184304976</c:v>
                </c:pt>
                <c:pt idx="298">
                  <c:v>-6.584557934721053</c:v>
                </c:pt>
                <c:pt idx="299">
                  <c:v>-6.875439784457514</c:v>
                </c:pt>
                <c:pt idx="300">
                  <c:v>-7.168801488846686</c:v>
                </c:pt>
                <c:pt idx="301">
                  <c:v>-7.464441219623095</c:v>
                </c:pt>
                <c:pt idx="302">
                  <c:v>-7.762149841282744</c:v>
                </c:pt>
                <c:pt idx="303">
                  <c:v>-8.061711204614216</c:v>
                </c:pt>
                <c:pt idx="304">
                  <c:v>-8.362902456309325</c:v>
                </c:pt>
                <c:pt idx="305">
                  <c:v>-8.665494363553286</c:v>
                </c:pt>
                <c:pt idx="306">
                  <c:v>-8.969251652492947</c:v>
                </c:pt>
                <c:pt idx="307">
                  <c:v>-9.273933359485127</c:v>
                </c:pt>
                <c:pt idx="308">
                  <c:v>-9.579293194036097</c:v>
                </c:pt>
                <c:pt idx="309">
                  <c:v>-9.885079912357359</c:v>
                </c:pt>
                <c:pt idx="310">
                  <c:v>-10.19103770047908</c:v>
                </c:pt>
                <c:pt idx="311">
                  <c:v>-10.496906565883016</c:v>
                </c:pt>
                <c:pt idx="312">
                  <c:v>-10.802422736639468</c:v>
                </c:pt>
                <c:pt idx="313">
                  <c:v>-11.107319067057308</c:v>
                </c:pt>
                <c:pt idx="314">
                  <c:v>-11.41132544888209</c:v>
                </c:pt>
                <c:pt idx="315">
                  <c:v>-11.71416922710507</c:v>
                </c:pt>
                <c:pt idx="316">
                  <c:v>-12.015575619472967</c:v>
                </c:pt>
                <c:pt idx="317">
                  <c:v>-12.315268138817625</c:v>
                </c:pt>
                <c:pt idx="318">
                  <c:v>-12.61296901735272</c:v>
                </c:pt>
                <c:pt idx="319">
                  <c:v>-12.908399632113305</c:v>
                </c:pt>
                <c:pt idx="320">
                  <c:v>-13.20128093074182</c:v>
                </c:pt>
                <c:pt idx="321">
                  <c:v>-13.491333856852462</c:v>
                </c:pt>
                <c:pt idx="322">
                  <c:v>-13.778279774232542</c:v>
                </c:pt>
                <c:pt idx="323">
                  <c:v>-14.06184088916596</c:v>
                </c:pt>
                <c:pt idx="324">
                  <c:v>-14.341740670190248</c:v>
                </c:pt>
                <c:pt idx="325">
                  <c:v>-14.617704264622983</c:v>
                </c:pt>
                <c:pt idx="326">
                  <c:v>-14.889458911218227</c:v>
                </c:pt>
                <c:pt idx="327">
                  <c:v>-15.15673434833677</c:v>
                </c:pt>
                <c:pt idx="328">
                  <c:v>-15.419263217037226</c:v>
                </c:pt>
                <c:pt idx="329">
                  <c:v>-15.676781458516155</c:v>
                </c:pt>
                <c:pt idx="330">
                  <c:v>-15.929028705347509</c:v>
                </c:pt>
                <c:pt idx="331">
                  <c:v>-16.17574866599177</c:v>
                </c:pt>
                <c:pt idx="332">
                  <c:v>-16.416689502065154</c:v>
                </c:pt>
                <c:pt idx="333">
                  <c:v>-16.651604197878754</c:v>
                </c:pt>
                <c:pt idx="334">
                  <c:v>-16.880250921775943</c:v>
                </c:pt>
                <c:pt idx="335">
                  <c:v>-17.102393378814927</c:v>
                </c:pt>
                <c:pt idx="336">
                  <c:v>-17.31780115436092</c:v>
                </c:pt>
                <c:pt idx="337">
                  <c:v>-17.526250048169988</c:v>
                </c:pt>
                <c:pt idx="338">
                  <c:v>-17.72752239856335</c:v>
                </c:pt>
                <c:pt idx="339">
                  <c:v>-17.92140739630805</c:v>
                </c:pt>
                <c:pt idx="340">
                  <c:v>-18.107701387835924</c:v>
                </c:pt>
                <c:pt idx="341">
                  <c:v>-18.28620816744923</c:v>
                </c:pt>
                <c:pt idx="342">
                  <c:v>-18.45673925817747</c:v>
                </c:pt>
                <c:pt idx="343">
                  <c:v>-18.619114180965237</c:v>
                </c:pt>
                <c:pt idx="344">
                  <c:v>-18.773160711887325</c:v>
                </c:pt>
                <c:pt idx="345">
                  <c:v>-18.91871512710236</c:v>
                </c:pt>
                <c:pt idx="346">
                  <c:v>-19.055622435272333</c:v>
                </c:pt>
                <c:pt idx="347">
                  <c:v>-19.18373659719021</c:v>
                </c:pt>
                <c:pt idx="348">
                  <c:v>-19.302920732374094</c:v>
                </c:pt>
                <c:pt idx="349">
                  <c:v>-19.413047312401012</c:v>
                </c:pt>
                <c:pt idx="350">
                  <c:v>-19.513998340769568</c:v>
                </c:pt>
                <c:pt idx="351">
                  <c:v>-19.605665519095716</c:v>
                </c:pt>
                <c:pt idx="352">
                  <c:v>-19.6879503994615</c:v>
                </c:pt>
                <c:pt idx="353">
                  <c:v>-19.760764522752233</c:v>
                </c:pt>
                <c:pt idx="354">
                  <c:v>-19.82402954283293</c:v>
                </c:pt>
                <c:pt idx="355">
                  <c:v>-19.87767733643057</c:v>
                </c:pt>
                <c:pt idx="356">
                  <c:v>-19.921650098604182</c:v>
                </c:pt>
                <c:pt idx="357">
                  <c:v>-19.955900423700545</c:v>
                </c:pt>
                <c:pt idx="358">
                  <c:v>-19.98039137170887</c:v>
                </c:pt>
                <c:pt idx="359">
                  <c:v>-19.995096519943576</c:v>
                </c:pt>
              </c:numCache>
            </c:numRef>
          </c:xVal>
          <c:yVal>
            <c:numRef>
              <c:f>Rotation_1!$F$17:$F$377</c:f>
              <c:numCache>
                <c:ptCount val="361"/>
                <c:pt idx="0">
                  <c:v>0</c:v>
                </c:pt>
                <c:pt idx="1">
                  <c:v>0.3490157080015926</c:v>
                </c:pt>
                <c:pt idx="2">
                  <c:v>0.6977306414463507</c:v>
                </c:pt>
                <c:pt idx="3">
                  <c:v>1.0458444247996468</c:v>
                </c:pt>
                <c:pt idx="4">
                  <c:v>1.3930574800495104</c:v>
                </c:pt>
                <c:pt idx="5">
                  <c:v>1.7390714241638592</c:v>
                </c:pt>
                <c:pt idx="6">
                  <c:v>2.083589464983633</c:v>
                </c:pt>
                <c:pt idx="7">
                  <c:v>2.426316795031828</c:v>
                </c:pt>
                <c:pt idx="8">
                  <c:v>2.7669609827196004</c:v>
                </c:pt>
                <c:pt idx="9">
                  <c:v>3.105232360432035</c:v>
                </c:pt>
                <c:pt idx="10">
                  <c:v>3.440844408977893</c:v>
                </c:pt>
                <c:pt idx="11">
                  <c:v>3.773514137889663</c:v>
                </c:pt>
                <c:pt idx="12">
                  <c:v>4.102962461062423</c:v>
                </c:pt>
                <c:pt idx="13">
                  <c:v>4.428914567222569</c:v>
                </c:pt>
                <c:pt idx="14">
                  <c:v>4.751100284720158</c:v>
                </c:pt>
                <c:pt idx="15">
                  <c:v>5.069254440141543</c:v>
                </c:pt>
                <c:pt idx="16">
                  <c:v>5.383117210242228</c:v>
                </c:pt>
                <c:pt idx="17">
                  <c:v>5.69243446670311</c:v>
                </c:pt>
                <c:pt idx="18">
                  <c:v>5.996958113216981</c:v>
                </c:pt>
                <c:pt idx="19">
                  <c:v>6.296446414415779</c:v>
                </c:pt>
                <c:pt idx="20">
                  <c:v>6.5906643161530765</c:v>
                </c:pt>
                <c:pt idx="21">
                  <c:v>6.879383756660357</c:v>
                </c:pt>
                <c:pt idx="22">
                  <c:v>7.162383968099759</c:v>
                </c:pt>
                <c:pt idx="23">
                  <c:v>7.439451768040531</c:v>
                </c:pt>
                <c:pt idx="24">
                  <c:v>7.710381840390764</c:v>
                </c:pt>
                <c:pt idx="25">
                  <c:v>7.974977005320743</c:v>
                </c:pt>
                <c:pt idx="26">
                  <c:v>8.23304847771905</c:v>
                </c:pt>
                <c:pt idx="27">
                  <c:v>8.484416113727491</c:v>
                </c:pt>
                <c:pt idx="28">
                  <c:v>8.728908644906028</c:v>
                </c:pt>
                <c:pt idx="29">
                  <c:v>8.966363899584293</c:v>
                </c:pt>
                <c:pt idx="30">
                  <c:v>9.196629010961663</c:v>
                </c:pt>
                <c:pt idx="31">
                  <c:v>9.419560611523801</c:v>
                </c:pt>
                <c:pt idx="32">
                  <c:v>9.635025013349386</c:v>
                </c:pt>
                <c:pt idx="33">
                  <c:v>9.842898373887419</c:v>
                </c:pt>
                <c:pt idx="34">
                  <c:v>10.043066846792053</c:v>
                </c:pt>
                <c:pt idx="35">
                  <c:v>10.235426717409243</c:v>
                </c:pt>
                <c:pt idx="36">
                  <c:v>10.419884522517325</c:v>
                </c:pt>
                <c:pt idx="37">
                  <c:v>10.596357153932084</c:v>
                </c:pt>
                <c:pt idx="38">
                  <c:v>10.764771945596104</c:v>
                </c:pt>
                <c:pt idx="39">
                  <c:v>10.925066743782347</c:v>
                </c:pt>
                <c:pt idx="40">
                  <c:v>11.077189960053124</c:v>
                </c:pt>
                <c:pt idx="41">
                  <c:v>11.221100606627958</c:v>
                </c:pt>
                <c:pt idx="42">
                  <c:v>11.356768313827741</c:v>
                </c:pt>
                <c:pt idx="43">
                  <c:v>11.484173329277905</c:v>
                </c:pt>
                <c:pt idx="44">
                  <c:v>11.603306498570593</c:v>
                </c:pt>
                <c:pt idx="45">
                  <c:v>11.714169227105074</c:v>
                </c:pt>
                <c:pt idx="46">
                  <c:v>11.816773422847183</c:v>
                </c:pt>
                <c:pt idx="47">
                  <c:v>11.911141419772797</c:v>
                </c:pt>
                <c:pt idx="48">
                  <c:v>11.997305881787224</c:v>
                </c:pt>
                <c:pt idx="49">
                  <c:v>12.075309686942608</c:v>
                </c:pt>
                <c:pt idx="50">
                  <c:v>12.14520579180898</c:v>
                </c:pt>
                <c:pt idx="51">
                  <c:v>12.207057075891854</c:v>
                </c:pt>
                <c:pt idx="52">
                  <c:v>12.260936166030604</c:v>
                </c:pt>
                <c:pt idx="53">
                  <c:v>12.306925240757511</c:v>
                </c:pt>
                <c:pt idx="54">
                  <c:v>12.3451158146475</c:v>
                </c:pt>
                <c:pt idx="55">
                  <c:v>12.375608502743633</c:v>
                </c:pt>
                <c:pt idx="56">
                  <c:v>12.39851276520352</c:v>
                </c:pt>
                <c:pt idx="57">
                  <c:v>12.413946632376907</c:v>
                </c:pt>
                <c:pt idx="58">
                  <c:v>12.422036410595286</c:v>
                </c:pt>
                <c:pt idx="59">
                  <c:v>12.422916369030188</c:v>
                </c:pt>
                <c:pt idx="60">
                  <c:v>12.416728408057876</c:v>
                </c:pt>
                <c:pt idx="61">
                  <c:v>12.403621709654397</c:v>
                </c:pt>
                <c:pt idx="62">
                  <c:v>12.383752370436085</c:v>
                </c:pt>
                <c:pt idx="63">
                  <c:v>12.357283018056252</c:v>
                </c:pt>
                <c:pt idx="64">
                  <c:v>12.324382411768436</c:v>
                </c:pt>
                <c:pt idx="65">
                  <c:v>12.285225028069734</c:v>
                </c:pt>
                <c:pt idx="66">
                  <c:v>12.239990632443423</c:v>
                </c:pt>
                <c:pt idx="67">
                  <c:v>12.188863838327547</c:v>
                </c:pt>
                <c:pt idx="68">
                  <c:v>12.132033654544228</c:v>
                </c:pt>
                <c:pt idx="69">
                  <c:v>12.06969302253195</c:v>
                </c:pt>
                <c:pt idx="70">
                  <c:v>12.002038344828732</c:v>
                </c:pt>
                <c:pt idx="71">
                  <c:v>11.929269006356202</c:v>
                </c:pt>
                <c:pt idx="72">
                  <c:v>11.851586890151804</c:v>
                </c:pt>
                <c:pt idx="73">
                  <c:v>11.769195889286845</c:v>
                </c:pt>
                <c:pt idx="74">
                  <c:v>11.682301416790136</c:v>
                </c:pt>
                <c:pt idx="75">
                  <c:v>11.59110991546882</c:v>
                </c:pt>
                <c:pt idx="76">
                  <c:v>11.643548715311958</c:v>
                </c:pt>
                <c:pt idx="77">
                  <c:v>11.692440777422823</c:v>
                </c:pt>
                <c:pt idx="78">
                  <c:v>11.737771208805666</c:v>
                </c:pt>
                <c:pt idx="79">
                  <c:v>11.779526201371969</c:v>
                </c:pt>
                <c:pt idx="80">
                  <c:v>11.817693036146496</c:v>
                </c:pt>
                <c:pt idx="81">
                  <c:v>11.852260087141653</c:v>
                </c:pt>
                <c:pt idx="82">
                  <c:v>11.883216824898845</c:v>
                </c:pt>
                <c:pt idx="83">
                  <c:v>11.910553819695863</c:v>
                </c:pt>
                <c:pt idx="84">
                  <c:v>11.934262744419279</c:v>
                </c:pt>
                <c:pt idx="85">
                  <c:v>11.954336377100947</c:v>
                </c:pt>
                <c:pt idx="86">
                  <c:v>11.97076860311789</c:v>
                </c:pt>
                <c:pt idx="87">
                  <c:v>11.983554417054886</c:v>
                </c:pt>
                <c:pt idx="88">
                  <c:v>11.992689924229149</c:v>
                </c:pt>
                <c:pt idx="89">
                  <c:v>11.998172341876696</c:v>
                </c:pt>
                <c:pt idx="90">
                  <c:v>12</c:v>
                </c:pt>
                <c:pt idx="91">
                  <c:v>11.998172341876696</c:v>
                </c:pt>
                <c:pt idx="92">
                  <c:v>11.992689924229149</c:v>
                </c:pt>
                <c:pt idx="93">
                  <c:v>11.983554417054886</c:v>
                </c:pt>
                <c:pt idx="94">
                  <c:v>11.97076860311789</c:v>
                </c:pt>
                <c:pt idx="95">
                  <c:v>11.954336377100947</c:v>
                </c:pt>
                <c:pt idx="96">
                  <c:v>11.934262744419279</c:v>
                </c:pt>
                <c:pt idx="97">
                  <c:v>11.910553819695865</c:v>
                </c:pt>
                <c:pt idx="98">
                  <c:v>11.883216824898845</c:v>
                </c:pt>
                <c:pt idx="99">
                  <c:v>11.852260087141653</c:v>
                </c:pt>
                <c:pt idx="100">
                  <c:v>11.817693036146496</c:v>
                </c:pt>
                <c:pt idx="101">
                  <c:v>11.779526201371969</c:v>
                </c:pt>
                <c:pt idx="102">
                  <c:v>11.737771208805668</c:v>
                </c:pt>
                <c:pt idx="103">
                  <c:v>11.692440777422823</c:v>
                </c:pt>
                <c:pt idx="104">
                  <c:v>11.643548715311958</c:v>
                </c:pt>
                <c:pt idx="105">
                  <c:v>11.59110991546882</c:v>
                </c:pt>
                <c:pt idx="106">
                  <c:v>11.535140351259827</c:v>
                </c:pt>
                <c:pt idx="107">
                  <c:v>11.475657071556427</c:v>
                </c:pt>
                <c:pt idx="108">
                  <c:v>11.412678195541844</c:v>
                </c:pt>
                <c:pt idx="109">
                  <c:v>11.346222907191802</c:v>
                </c:pt>
                <c:pt idx="110">
                  <c:v>11.276311449430901</c:v>
                </c:pt>
                <c:pt idx="111">
                  <c:v>11.202965117966421</c:v>
                </c:pt>
                <c:pt idx="112">
                  <c:v>11.126206254801449</c:v>
                </c:pt>
                <c:pt idx="113">
                  <c:v>11.046058241429282</c:v>
                </c:pt>
                <c:pt idx="114">
                  <c:v>10.96254549171121</c:v>
                </c:pt>
                <c:pt idx="115">
                  <c:v>10.8756934444398</c:v>
                </c:pt>
                <c:pt idx="116">
                  <c:v>10.785528555590004</c:v>
                </c:pt>
                <c:pt idx="117">
                  <c:v>10.692078290260415</c:v>
                </c:pt>
                <c:pt idx="118">
                  <c:v>10.595371114307122</c:v>
                </c:pt>
                <c:pt idx="119">
                  <c:v>10.49543648567275</c:v>
                </c:pt>
                <c:pt idx="120">
                  <c:v>10.392304845413264</c:v>
                </c:pt>
                <c:pt idx="121">
                  <c:v>10.286007608425347</c:v>
                </c:pt>
                <c:pt idx="122">
                  <c:v>10.176577153877112</c:v>
                </c:pt>
                <c:pt idx="123">
                  <c:v>10.064046815345087</c:v>
                </c:pt>
                <c:pt idx="124">
                  <c:v>9.948450870660501</c:v>
                </c:pt>
                <c:pt idx="125">
                  <c:v>9.8298245314679</c:v>
                </c:pt>
                <c:pt idx="126">
                  <c:v>9.70820393249937</c:v>
                </c:pt>
                <c:pt idx="127">
                  <c:v>9.583626120567512</c:v>
                </c:pt>
                <c:pt idx="128">
                  <c:v>9.456129043280665</c:v>
                </c:pt>
                <c:pt idx="129">
                  <c:v>9.325751537483653</c:v>
                </c:pt>
                <c:pt idx="130">
                  <c:v>9.192533317427737</c:v>
                </c:pt>
                <c:pt idx="131">
                  <c:v>9.056514962673266</c:v>
                </c:pt>
                <c:pt idx="132">
                  <c:v>8.917737905728732</c:v>
                </c:pt>
                <c:pt idx="133">
                  <c:v>8.776244419430046</c:v>
                </c:pt>
                <c:pt idx="134">
                  <c:v>8.632077604063813</c:v>
                </c:pt>
                <c:pt idx="135">
                  <c:v>8.485281374238571</c:v>
                </c:pt>
                <c:pt idx="136">
                  <c:v>8.335900445507965</c:v>
                </c:pt>
                <c:pt idx="137">
                  <c:v>8.183980320749983</c:v>
                </c:pt>
                <c:pt idx="138">
                  <c:v>8.0295672763063</c:v>
                </c:pt>
                <c:pt idx="139">
                  <c:v>7.872708347886087</c:v>
                </c:pt>
                <c:pt idx="140">
                  <c:v>7.713451316238474</c:v>
                </c:pt>
                <c:pt idx="141">
                  <c:v>7.551844692598049</c:v>
                </c:pt>
                <c:pt idx="142">
                  <c:v>7.387937703907901</c:v>
                </c:pt>
                <c:pt idx="143">
                  <c:v>7.221780277824578</c:v>
                </c:pt>
                <c:pt idx="144">
                  <c:v>7.0534230275096785</c:v>
                </c:pt>
                <c:pt idx="145">
                  <c:v>6.882917236212551</c:v>
                </c:pt>
                <c:pt idx="146">
                  <c:v>6.710314841648962</c:v>
                </c:pt>
                <c:pt idx="147">
                  <c:v>6.535668420180327</c:v>
                </c:pt>
                <c:pt idx="148">
                  <c:v>6.359031170798459</c:v>
                </c:pt>
                <c:pt idx="149">
                  <c:v>6.180456898920653</c:v>
                </c:pt>
                <c:pt idx="150">
                  <c:v>5.999999999999999</c:v>
                </c:pt>
                <c:pt idx="151">
                  <c:v>5.817715442956046</c:v>
                </c:pt>
                <c:pt idx="152">
                  <c:v>5.633658753430688</c:v>
                </c:pt>
                <c:pt idx="153">
                  <c:v>5.447885996874563</c:v>
                </c:pt>
                <c:pt idx="154">
                  <c:v>5.260453761468927</c:v>
                </c:pt>
                <c:pt idx="155">
                  <c:v>5.071419140888394</c:v>
                </c:pt>
                <c:pt idx="156">
                  <c:v>4.880839716909605</c:v>
                </c:pt>
                <c:pt idx="157">
                  <c:v>4.688773541871285</c:v>
                </c:pt>
                <c:pt idx="158">
                  <c:v>4.495279120990947</c:v>
                </c:pt>
                <c:pt idx="159">
                  <c:v>4.300415394543602</c:v>
                </c:pt>
                <c:pt idx="160">
                  <c:v>4.1042417199080266</c:v>
                </c:pt>
                <c:pt idx="161">
                  <c:v>3.906817853485879</c:v>
                </c:pt>
                <c:pt idx="162">
                  <c:v>3.7082039324993703</c:v>
                </c:pt>
                <c:pt idx="163">
                  <c:v>3.5084604566728395</c:v>
                </c:pt>
                <c:pt idx="164">
                  <c:v>3.3076482698039906</c:v>
                </c:pt>
                <c:pt idx="165">
                  <c:v>3.1058285412302524</c:v>
                </c:pt>
                <c:pt idx="166">
                  <c:v>2.903062747196013</c:v>
                </c:pt>
                <c:pt idx="167">
                  <c:v>2.6994126521263824</c:v>
                </c:pt>
                <c:pt idx="168">
                  <c:v>2.494940289813112</c:v>
                </c:pt>
                <c:pt idx="169">
                  <c:v>2.2897079445185398</c:v>
                </c:pt>
                <c:pt idx="170">
                  <c:v>2.083778132003163</c:v>
                </c:pt>
                <c:pt idx="171">
                  <c:v>1.8772135804827719</c:v>
                </c:pt>
                <c:pt idx="172">
                  <c:v>1.670077211520784</c:v>
                </c:pt>
                <c:pt idx="173">
                  <c:v>1.4624321208617705</c:v>
                </c:pt>
                <c:pt idx="174">
                  <c:v>1.2543415592118448</c:v>
                </c:pt>
                <c:pt idx="175">
                  <c:v>1.0458689129718983</c:v>
                </c:pt>
                <c:pt idx="176">
                  <c:v>0.8370776849295063</c:v>
                </c:pt>
                <c:pt idx="177">
                  <c:v>0.6280314749153257</c:v>
                </c:pt>
                <c:pt idx="178">
                  <c:v>0.4187939604300137</c:v>
                </c:pt>
                <c:pt idx="179">
                  <c:v>0.20942887724740128</c:v>
                </c:pt>
                <c:pt idx="180">
                  <c:v>1.470178145890344E-15</c:v>
                </c:pt>
                <c:pt idx="181">
                  <c:v>-0.20942887724740364</c:v>
                </c:pt>
                <c:pt idx="182">
                  <c:v>-0.4187939604300108</c:v>
                </c:pt>
                <c:pt idx="183">
                  <c:v>-0.6280314749153226</c:v>
                </c:pt>
                <c:pt idx="184">
                  <c:v>-0.8370776849295033</c:v>
                </c:pt>
                <c:pt idx="185">
                  <c:v>-1.0458689129718954</c:v>
                </c:pt>
                <c:pt idx="186">
                  <c:v>-1.2543415592118419</c:v>
                </c:pt>
                <c:pt idx="187">
                  <c:v>-1.4624321208617677</c:v>
                </c:pt>
                <c:pt idx="188">
                  <c:v>-1.6700772115207863</c:v>
                </c:pt>
                <c:pt idx="189">
                  <c:v>-1.8772135804827688</c:v>
                </c:pt>
                <c:pt idx="190">
                  <c:v>-2.0837781320031654</c:v>
                </c:pt>
                <c:pt idx="191">
                  <c:v>-2.2897079445185367</c:v>
                </c:pt>
                <c:pt idx="192">
                  <c:v>-2.494940289813114</c:v>
                </c:pt>
                <c:pt idx="193">
                  <c:v>-2.6994126521263797</c:v>
                </c:pt>
                <c:pt idx="194">
                  <c:v>-2.90306274719601</c:v>
                </c:pt>
                <c:pt idx="195">
                  <c:v>-3.1058285412302498</c:v>
                </c:pt>
                <c:pt idx="196">
                  <c:v>-3.307648269803988</c:v>
                </c:pt>
                <c:pt idx="197">
                  <c:v>-3.5084604566728412</c:v>
                </c:pt>
                <c:pt idx="198">
                  <c:v>-3.7082039324993676</c:v>
                </c:pt>
                <c:pt idx="199">
                  <c:v>-3.9068178534858813</c:v>
                </c:pt>
                <c:pt idx="200">
                  <c:v>-4.104241719908024</c:v>
                </c:pt>
                <c:pt idx="201">
                  <c:v>-4.300415394543605</c:v>
                </c:pt>
                <c:pt idx="202">
                  <c:v>-4.495279120990944</c:v>
                </c:pt>
                <c:pt idx="203">
                  <c:v>-4.688773541871282</c:v>
                </c:pt>
                <c:pt idx="204">
                  <c:v>-4.880839716909603</c:v>
                </c:pt>
                <c:pt idx="205">
                  <c:v>-5.071419140888391</c:v>
                </c:pt>
                <c:pt idx="206">
                  <c:v>-5.26045376146893</c:v>
                </c:pt>
                <c:pt idx="207">
                  <c:v>-5.44788599687456</c:v>
                </c:pt>
                <c:pt idx="208">
                  <c:v>-5.633658753430691</c:v>
                </c:pt>
                <c:pt idx="209">
                  <c:v>-5.817715442956043</c:v>
                </c:pt>
                <c:pt idx="210">
                  <c:v>-6.000000000000002</c:v>
                </c:pt>
                <c:pt idx="211">
                  <c:v>-6.180456898920649</c:v>
                </c:pt>
                <c:pt idx="212">
                  <c:v>-6.359031170798458</c:v>
                </c:pt>
                <c:pt idx="213">
                  <c:v>-6.5356684201803255</c:v>
                </c:pt>
                <c:pt idx="214">
                  <c:v>-6.710314841648961</c:v>
                </c:pt>
                <c:pt idx="215">
                  <c:v>-6.882917236212554</c:v>
                </c:pt>
                <c:pt idx="216">
                  <c:v>-7.053423027509677</c:v>
                </c:pt>
                <c:pt idx="217">
                  <c:v>-7.22178027782458</c:v>
                </c:pt>
                <c:pt idx="218">
                  <c:v>-7.387937703907898</c:v>
                </c:pt>
                <c:pt idx="219">
                  <c:v>-7.551844692598051</c:v>
                </c:pt>
                <c:pt idx="220">
                  <c:v>-7.713451316238471</c:v>
                </c:pt>
                <c:pt idx="221">
                  <c:v>-7.872708347886085</c:v>
                </c:pt>
                <c:pt idx="222">
                  <c:v>-8.029567276306299</c:v>
                </c:pt>
                <c:pt idx="223">
                  <c:v>-8.183980320749981</c:v>
                </c:pt>
                <c:pt idx="224">
                  <c:v>-8.335900445507969</c:v>
                </c:pt>
                <c:pt idx="225">
                  <c:v>-8.48528137423857</c:v>
                </c:pt>
                <c:pt idx="226">
                  <c:v>-8.632077604063815</c:v>
                </c:pt>
                <c:pt idx="227">
                  <c:v>-8.776244419430046</c:v>
                </c:pt>
                <c:pt idx="228">
                  <c:v>-8.917737905728732</c:v>
                </c:pt>
                <c:pt idx="229">
                  <c:v>-9.056514962673264</c:v>
                </c:pt>
                <c:pt idx="230">
                  <c:v>-9.192533317427735</c:v>
                </c:pt>
                <c:pt idx="231">
                  <c:v>-9.325751537483647</c:v>
                </c:pt>
                <c:pt idx="232">
                  <c:v>-9.456129043280665</c:v>
                </c:pt>
                <c:pt idx="233">
                  <c:v>-9.583626120567514</c:v>
                </c:pt>
                <c:pt idx="234">
                  <c:v>-9.708203932499368</c:v>
                </c:pt>
                <c:pt idx="235">
                  <c:v>-9.8298245314679</c:v>
                </c:pt>
                <c:pt idx="236">
                  <c:v>-9.948450870660501</c:v>
                </c:pt>
                <c:pt idx="237">
                  <c:v>-10.064046815345089</c:v>
                </c:pt>
                <c:pt idx="238">
                  <c:v>-10.176577153877112</c:v>
                </c:pt>
                <c:pt idx="239">
                  <c:v>-10.286007608425345</c:v>
                </c:pt>
                <c:pt idx="240">
                  <c:v>-10.39230484541326</c:v>
                </c:pt>
                <c:pt idx="241">
                  <c:v>-10.495436485672752</c:v>
                </c:pt>
                <c:pt idx="242">
                  <c:v>-10.595371114307124</c:v>
                </c:pt>
                <c:pt idx="243">
                  <c:v>-10.692078290260413</c:v>
                </c:pt>
                <c:pt idx="244">
                  <c:v>-10.785528555590002</c:v>
                </c:pt>
                <c:pt idx="245">
                  <c:v>-10.8756934444398</c:v>
                </c:pt>
                <c:pt idx="246">
                  <c:v>-10.96254549171121</c:v>
                </c:pt>
                <c:pt idx="247">
                  <c:v>-11.046058241429282</c:v>
                </c:pt>
                <c:pt idx="248">
                  <c:v>-11.126206254801447</c:v>
                </c:pt>
                <c:pt idx="249">
                  <c:v>-11.20296511796642</c:v>
                </c:pt>
                <c:pt idx="250">
                  <c:v>-11.276311449430901</c:v>
                </c:pt>
                <c:pt idx="251">
                  <c:v>-11.346222907191802</c:v>
                </c:pt>
                <c:pt idx="252">
                  <c:v>-11.412678195541842</c:v>
                </c:pt>
                <c:pt idx="253">
                  <c:v>-11.475657071556423</c:v>
                </c:pt>
                <c:pt idx="254">
                  <c:v>-11.535140351259829</c:v>
                </c:pt>
                <c:pt idx="255">
                  <c:v>-11.59110991546882</c:v>
                </c:pt>
                <c:pt idx="256">
                  <c:v>-11.643548715311958</c:v>
                </c:pt>
                <c:pt idx="257">
                  <c:v>-11.69244077742282</c:v>
                </c:pt>
                <c:pt idx="258">
                  <c:v>-11.737771208805666</c:v>
                </c:pt>
                <c:pt idx="259">
                  <c:v>-11.779526201371969</c:v>
                </c:pt>
                <c:pt idx="260">
                  <c:v>-11.817693036146496</c:v>
                </c:pt>
                <c:pt idx="261">
                  <c:v>-11.852260087141651</c:v>
                </c:pt>
                <c:pt idx="262">
                  <c:v>-11.883216824898843</c:v>
                </c:pt>
                <c:pt idx="263">
                  <c:v>-11.910553819695865</c:v>
                </c:pt>
                <c:pt idx="264">
                  <c:v>-11.93426274441928</c:v>
                </c:pt>
                <c:pt idx="265">
                  <c:v>-11.954336377100947</c:v>
                </c:pt>
                <c:pt idx="266">
                  <c:v>-11.97076860311789</c:v>
                </c:pt>
                <c:pt idx="267">
                  <c:v>-11.983554417054886</c:v>
                </c:pt>
                <c:pt idx="268">
                  <c:v>-11.992689924229149</c:v>
                </c:pt>
                <c:pt idx="269">
                  <c:v>-11.998172341876696</c:v>
                </c:pt>
                <c:pt idx="270">
                  <c:v>-12</c:v>
                </c:pt>
                <c:pt idx="271">
                  <c:v>-11.998172341876696</c:v>
                </c:pt>
                <c:pt idx="272">
                  <c:v>-11.992689924229149</c:v>
                </c:pt>
                <c:pt idx="273">
                  <c:v>-11.983554417054886</c:v>
                </c:pt>
                <c:pt idx="274">
                  <c:v>-11.970768603117891</c:v>
                </c:pt>
                <c:pt idx="275">
                  <c:v>-11.954336377100947</c:v>
                </c:pt>
                <c:pt idx="276">
                  <c:v>-11.93426274441928</c:v>
                </c:pt>
                <c:pt idx="277">
                  <c:v>-11.910553819695863</c:v>
                </c:pt>
                <c:pt idx="278">
                  <c:v>-11.883216824898845</c:v>
                </c:pt>
                <c:pt idx="279">
                  <c:v>-11.852260087141653</c:v>
                </c:pt>
                <c:pt idx="280">
                  <c:v>-11.817693036146498</c:v>
                </c:pt>
                <c:pt idx="281">
                  <c:v>-11.779526201371967</c:v>
                </c:pt>
                <c:pt idx="282">
                  <c:v>-11.737771208805666</c:v>
                </c:pt>
                <c:pt idx="283">
                  <c:v>-11.692440777422823</c:v>
                </c:pt>
                <c:pt idx="284">
                  <c:v>-11.643548715311958</c:v>
                </c:pt>
                <c:pt idx="285">
                  <c:v>-11.59110991546882</c:v>
                </c:pt>
                <c:pt idx="286">
                  <c:v>-11.682301416790136</c:v>
                </c:pt>
                <c:pt idx="287">
                  <c:v>-11.769195889286843</c:v>
                </c:pt>
                <c:pt idx="288">
                  <c:v>-11.8515868901518</c:v>
                </c:pt>
                <c:pt idx="289">
                  <c:v>-11.929269006356199</c:v>
                </c:pt>
                <c:pt idx="290">
                  <c:v>-12.002038344828732</c:v>
                </c:pt>
                <c:pt idx="291">
                  <c:v>-12.069693022531949</c:v>
                </c:pt>
                <c:pt idx="292">
                  <c:v>-12.132033654544227</c:v>
                </c:pt>
                <c:pt idx="293">
                  <c:v>-12.188863838327547</c:v>
                </c:pt>
                <c:pt idx="294">
                  <c:v>-12.239990632443421</c:v>
                </c:pt>
                <c:pt idx="295">
                  <c:v>-12.285225028069734</c:v>
                </c:pt>
                <c:pt idx="296">
                  <c:v>-12.324382411768436</c:v>
                </c:pt>
                <c:pt idx="297">
                  <c:v>-12.35728301805625</c:v>
                </c:pt>
                <c:pt idx="298">
                  <c:v>-12.383752370436085</c:v>
                </c:pt>
                <c:pt idx="299">
                  <c:v>-12.403621709654397</c:v>
                </c:pt>
                <c:pt idx="300">
                  <c:v>-12.416728408057876</c:v>
                </c:pt>
                <c:pt idx="301">
                  <c:v>-12.422916369030188</c:v>
                </c:pt>
                <c:pt idx="302">
                  <c:v>-12.422036410595286</c:v>
                </c:pt>
                <c:pt idx="303">
                  <c:v>-12.413946632376907</c:v>
                </c:pt>
                <c:pt idx="304">
                  <c:v>-12.39851276520352</c:v>
                </c:pt>
                <c:pt idx="305">
                  <c:v>-12.375608502743631</c:v>
                </c:pt>
                <c:pt idx="306">
                  <c:v>-12.345115814647501</c:v>
                </c:pt>
                <c:pt idx="307">
                  <c:v>-12.306925240757513</c:v>
                </c:pt>
                <c:pt idx="308">
                  <c:v>-12.260936166030604</c:v>
                </c:pt>
                <c:pt idx="309">
                  <c:v>-12.207057075891852</c:v>
                </c:pt>
                <c:pt idx="310">
                  <c:v>-12.14520579180898</c:v>
                </c:pt>
                <c:pt idx="311">
                  <c:v>-12.075309686942608</c:v>
                </c:pt>
                <c:pt idx="312">
                  <c:v>-11.997305881787225</c:v>
                </c:pt>
                <c:pt idx="313">
                  <c:v>-11.911141419772795</c:v>
                </c:pt>
                <c:pt idx="314">
                  <c:v>-11.816773422847183</c:v>
                </c:pt>
                <c:pt idx="315">
                  <c:v>-11.714169227105074</c:v>
                </c:pt>
                <c:pt idx="316">
                  <c:v>-11.603306498570593</c:v>
                </c:pt>
                <c:pt idx="317">
                  <c:v>-11.484173329277898</c:v>
                </c:pt>
                <c:pt idx="318">
                  <c:v>-11.356768313827741</c:v>
                </c:pt>
                <c:pt idx="319">
                  <c:v>-11.221100606627958</c:v>
                </c:pt>
                <c:pt idx="320">
                  <c:v>-11.077189960053126</c:v>
                </c:pt>
                <c:pt idx="321">
                  <c:v>-10.925066743782354</c:v>
                </c:pt>
                <c:pt idx="322">
                  <c:v>-10.764771945596102</c:v>
                </c:pt>
                <c:pt idx="323">
                  <c:v>-10.596357153932082</c:v>
                </c:pt>
                <c:pt idx="324">
                  <c:v>-10.419884522517329</c:v>
                </c:pt>
                <c:pt idx="325">
                  <c:v>-10.235426717409249</c:v>
                </c:pt>
                <c:pt idx="326">
                  <c:v>-10.043066846792048</c:v>
                </c:pt>
                <c:pt idx="327">
                  <c:v>-9.842898373887417</c:v>
                </c:pt>
                <c:pt idx="328">
                  <c:v>-9.635025013349388</c:v>
                </c:pt>
                <c:pt idx="329">
                  <c:v>-9.419560611523806</c:v>
                </c:pt>
                <c:pt idx="330">
                  <c:v>-9.196629010961674</c:v>
                </c:pt>
                <c:pt idx="331">
                  <c:v>-8.966363899584293</c:v>
                </c:pt>
                <c:pt idx="332">
                  <c:v>-8.728908644906031</c:v>
                </c:pt>
                <c:pt idx="333">
                  <c:v>-8.484416113727494</c:v>
                </c:pt>
                <c:pt idx="334">
                  <c:v>-8.233048477719052</c:v>
                </c:pt>
                <c:pt idx="335">
                  <c:v>-7.974977005320734</c:v>
                </c:pt>
                <c:pt idx="336">
                  <c:v>-7.710381840390764</c:v>
                </c:pt>
                <c:pt idx="337">
                  <c:v>-7.439451768040531</c:v>
                </c:pt>
                <c:pt idx="338">
                  <c:v>-7.162383968099766</c:v>
                </c:pt>
                <c:pt idx="339">
                  <c:v>-6.87938375666037</c:v>
                </c:pt>
                <c:pt idx="340">
                  <c:v>-6.590664316153073</c:v>
                </c:pt>
                <c:pt idx="341">
                  <c:v>-6.296446414415776</c:v>
                </c:pt>
                <c:pt idx="342">
                  <c:v>-5.996958113216984</c:v>
                </c:pt>
                <c:pt idx="343">
                  <c:v>-5.692434466703122</c:v>
                </c:pt>
                <c:pt idx="344">
                  <c:v>-5.383117210242219</c:v>
                </c:pt>
                <c:pt idx="345">
                  <c:v>-5.069254440141544</c:v>
                </c:pt>
                <c:pt idx="346">
                  <c:v>-4.751100284720145</c:v>
                </c:pt>
                <c:pt idx="347">
                  <c:v>-4.428914567222563</c:v>
                </c:pt>
                <c:pt idx="348">
                  <c:v>-4.10296246106242</c:v>
                </c:pt>
                <c:pt idx="349">
                  <c:v>-3.773514137889658</c:v>
                </c:pt>
                <c:pt idx="350">
                  <c:v>-3.4408444089778967</c:v>
                </c:pt>
                <c:pt idx="351">
                  <c:v>-3.105232360432035</c:v>
                </c:pt>
                <c:pt idx="352">
                  <c:v>-2.7669609827196084</c:v>
                </c:pt>
                <c:pt idx="353">
                  <c:v>-2.4263167950318234</c:v>
                </c:pt>
                <c:pt idx="354">
                  <c:v>-2.083589464983635</c:v>
                </c:pt>
                <c:pt idx="355">
                  <c:v>-1.7390714241638643</c:v>
                </c:pt>
                <c:pt idx="356">
                  <c:v>-1.393057480049513</c:v>
                </c:pt>
                <c:pt idx="357">
                  <c:v>-1.0458444247996568</c:v>
                </c:pt>
                <c:pt idx="358">
                  <c:v>-0.6977306414463501</c:v>
                </c:pt>
                <c:pt idx="359">
                  <c:v>-0.34901570800158815</c:v>
                </c:pt>
                <c:pt idx="360">
                  <c:v>-3.044107366764976E-15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Rotation_1!$G$15</c:f>
              <c:strCache>
                <c:ptCount val="1"/>
                <c:pt idx="0">
                  <c:v>Umlauf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Rotation_1!$G$17:$G$377</c:f>
              <c:numCache>
                <c:ptCount val="361"/>
                <c:pt idx="0">
                  <c:v>1.22514845490862E-15</c:v>
                </c:pt>
                <c:pt idx="1">
                  <c:v>-0.3490157080015919</c:v>
                </c:pt>
                <c:pt idx="2">
                  <c:v>-0.6977306414463502</c:v>
                </c:pt>
                <c:pt idx="3">
                  <c:v>-1.0458444247996468</c:v>
                </c:pt>
                <c:pt idx="4">
                  <c:v>-1.3930574800495108</c:v>
                </c:pt>
                <c:pt idx="5">
                  <c:v>-1.7390714241638605</c:v>
                </c:pt>
                <c:pt idx="6">
                  <c:v>-2.083589464983634</c:v>
                </c:pt>
                <c:pt idx="7">
                  <c:v>-2.426316795031825</c:v>
                </c:pt>
                <c:pt idx="8">
                  <c:v>-2.766960982719599</c:v>
                </c:pt>
                <c:pt idx="9">
                  <c:v>-3.1052323604320335</c:v>
                </c:pt>
                <c:pt idx="10">
                  <c:v>-3.4408444089778927</c:v>
                </c:pt>
                <c:pt idx="11">
                  <c:v>-3.773514137889663</c:v>
                </c:pt>
                <c:pt idx="12">
                  <c:v>-4.102962461062423</c:v>
                </c:pt>
                <c:pt idx="13">
                  <c:v>-4.42891456722257</c:v>
                </c:pt>
                <c:pt idx="14">
                  <c:v>-4.751100284720158</c:v>
                </c:pt>
                <c:pt idx="15">
                  <c:v>-5.069254440141544</c:v>
                </c:pt>
                <c:pt idx="16">
                  <c:v>-5.383117210242224</c:v>
                </c:pt>
                <c:pt idx="17">
                  <c:v>-5.6924344667031095</c:v>
                </c:pt>
                <c:pt idx="18">
                  <c:v>-5.996958113216979</c:v>
                </c:pt>
                <c:pt idx="19">
                  <c:v>-6.296446414415778</c:v>
                </c:pt>
                <c:pt idx="20">
                  <c:v>-6.5906643161530765</c:v>
                </c:pt>
                <c:pt idx="21">
                  <c:v>-6.879383756660357</c:v>
                </c:pt>
                <c:pt idx="22">
                  <c:v>-7.1623839680997605</c:v>
                </c:pt>
                <c:pt idx="23">
                  <c:v>-7.4394517680405325</c:v>
                </c:pt>
                <c:pt idx="24">
                  <c:v>-7.710381840390764</c:v>
                </c:pt>
                <c:pt idx="25">
                  <c:v>-7.974977005320739</c:v>
                </c:pt>
                <c:pt idx="26">
                  <c:v>-8.233048477719052</c:v>
                </c:pt>
                <c:pt idx="27">
                  <c:v>-8.48441611372749</c:v>
                </c:pt>
                <c:pt idx="28">
                  <c:v>-8.728908644906031</c:v>
                </c:pt>
                <c:pt idx="29">
                  <c:v>-8.96636389958429</c:v>
                </c:pt>
                <c:pt idx="30">
                  <c:v>-9.196629010961662</c:v>
                </c:pt>
                <c:pt idx="31">
                  <c:v>-9.419560611523801</c:v>
                </c:pt>
                <c:pt idx="32">
                  <c:v>-9.635025013349383</c:v>
                </c:pt>
                <c:pt idx="33">
                  <c:v>-9.842898373887419</c:v>
                </c:pt>
                <c:pt idx="34">
                  <c:v>-10.043066846792051</c:v>
                </c:pt>
                <c:pt idx="35">
                  <c:v>-10.235426717409245</c:v>
                </c:pt>
                <c:pt idx="36">
                  <c:v>-10.419884522517323</c:v>
                </c:pt>
                <c:pt idx="37">
                  <c:v>-10.596357153932086</c:v>
                </c:pt>
                <c:pt idx="38">
                  <c:v>-10.764771945596104</c:v>
                </c:pt>
                <c:pt idx="39">
                  <c:v>-10.925066743782345</c:v>
                </c:pt>
                <c:pt idx="40">
                  <c:v>-11.077189960053127</c:v>
                </c:pt>
                <c:pt idx="41">
                  <c:v>-11.221100606627957</c:v>
                </c:pt>
                <c:pt idx="42">
                  <c:v>-11.356768313827743</c:v>
                </c:pt>
                <c:pt idx="43">
                  <c:v>-11.484173329277901</c:v>
                </c:pt>
                <c:pt idx="44">
                  <c:v>-11.603306498570594</c:v>
                </c:pt>
                <c:pt idx="45">
                  <c:v>-11.714169227105073</c:v>
                </c:pt>
                <c:pt idx="46">
                  <c:v>-11.816773422847184</c:v>
                </c:pt>
                <c:pt idx="47">
                  <c:v>-11.911141419772798</c:v>
                </c:pt>
                <c:pt idx="48">
                  <c:v>-11.997305881787218</c:v>
                </c:pt>
                <c:pt idx="49">
                  <c:v>-12.075309686942607</c:v>
                </c:pt>
                <c:pt idx="50">
                  <c:v>-12.145205791808978</c:v>
                </c:pt>
                <c:pt idx="51">
                  <c:v>-12.207057075891852</c:v>
                </c:pt>
                <c:pt idx="52">
                  <c:v>-12.260936166030604</c:v>
                </c:pt>
                <c:pt idx="53">
                  <c:v>-12.306925240757515</c:v>
                </c:pt>
                <c:pt idx="54">
                  <c:v>-12.345115814647498</c:v>
                </c:pt>
                <c:pt idx="55">
                  <c:v>-12.375608502743633</c:v>
                </c:pt>
                <c:pt idx="56">
                  <c:v>-12.398512765203519</c:v>
                </c:pt>
                <c:pt idx="57">
                  <c:v>-12.413946632376906</c:v>
                </c:pt>
                <c:pt idx="58">
                  <c:v>-12.422036410595286</c:v>
                </c:pt>
                <c:pt idx="59">
                  <c:v>-12.422916369030187</c:v>
                </c:pt>
                <c:pt idx="60">
                  <c:v>-12.41672840805788</c:v>
                </c:pt>
                <c:pt idx="61">
                  <c:v>-12.403621709654397</c:v>
                </c:pt>
                <c:pt idx="62">
                  <c:v>-12.383752370436085</c:v>
                </c:pt>
                <c:pt idx="63">
                  <c:v>-12.35728301805625</c:v>
                </c:pt>
                <c:pt idx="64">
                  <c:v>-12.324382411768438</c:v>
                </c:pt>
                <c:pt idx="65">
                  <c:v>-12.285225028069732</c:v>
                </c:pt>
                <c:pt idx="66">
                  <c:v>-12.239990632443423</c:v>
                </c:pt>
                <c:pt idx="67">
                  <c:v>-12.188863838327547</c:v>
                </c:pt>
                <c:pt idx="68">
                  <c:v>-12.132033654544228</c:v>
                </c:pt>
                <c:pt idx="69">
                  <c:v>-12.06969302253195</c:v>
                </c:pt>
                <c:pt idx="70">
                  <c:v>-12.002038344828732</c:v>
                </c:pt>
                <c:pt idx="71">
                  <c:v>-11.929269006356204</c:v>
                </c:pt>
                <c:pt idx="72">
                  <c:v>-11.851586890151804</c:v>
                </c:pt>
                <c:pt idx="73">
                  <c:v>-11.769195889286845</c:v>
                </c:pt>
                <c:pt idx="74">
                  <c:v>-11.682301416790137</c:v>
                </c:pt>
                <c:pt idx="75">
                  <c:v>-11.59110991546882</c:v>
                </c:pt>
                <c:pt idx="76">
                  <c:v>-11.64354871531196</c:v>
                </c:pt>
                <c:pt idx="77">
                  <c:v>-11.69244077742282</c:v>
                </c:pt>
                <c:pt idx="78">
                  <c:v>-11.737771208805666</c:v>
                </c:pt>
                <c:pt idx="79">
                  <c:v>-11.779526201371969</c:v>
                </c:pt>
                <c:pt idx="80">
                  <c:v>-11.817693036146494</c:v>
                </c:pt>
                <c:pt idx="81">
                  <c:v>-11.852260087141651</c:v>
                </c:pt>
                <c:pt idx="82">
                  <c:v>-11.883216824898845</c:v>
                </c:pt>
                <c:pt idx="83">
                  <c:v>-11.910553819695863</c:v>
                </c:pt>
                <c:pt idx="84">
                  <c:v>-11.934262744419279</c:v>
                </c:pt>
                <c:pt idx="85">
                  <c:v>-11.954336377100947</c:v>
                </c:pt>
                <c:pt idx="86">
                  <c:v>-11.97076860311789</c:v>
                </c:pt>
                <c:pt idx="87">
                  <c:v>-11.983554417054886</c:v>
                </c:pt>
                <c:pt idx="88">
                  <c:v>-11.992689924229149</c:v>
                </c:pt>
                <c:pt idx="89">
                  <c:v>-11.998172341876696</c:v>
                </c:pt>
                <c:pt idx="90">
                  <c:v>-12</c:v>
                </c:pt>
                <c:pt idx="91">
                  <c:v>-11.998172341876696</c:v>
                </c:pt>
                <c:pt idx="92">
                  <c:v>-11.992689924229149</c:v>
                </c:pt>
                <c:pt idx="93">
                  <c:v>-11.983554417054886</c:v>
                </c:pt>
                <c:pt idx="94">
                  <c:v>-11.97076860311789</c:v>
                </c:pt>
                <c:pt idx="95">
                  <c:v>-11.954336377100947</c:v>
                </c:pt>
                <c:pt idx="96">
                  <c:v>-11.934262744419279</c:v>
                </c:pt>
                <c:pt idx="97">
                  <c:v>-11.910553819695865</c:v>
                </c:pt>
                <c:pt idx="98">
                  <c:v>-11.883216824898845</c:v>
                </c:pt>
                <c:pt idx="99">
                  <c:v>-11.852260087141653</c:v>
                </c:pt>
                <c:pt idx="100">
                  <c:v>-11.817693036146494</c:v>
                </c:pt>
                <c:pt idx="101">
                  <c:v>-11.779526201371969</c:v>
                </c:pt>
                <c:pt idx="102">
                  <c:v>-11.737771208805666</c:v>
                </c:pt>
                <c:pt idx="103">
                  <c:v>-11.692440777422823</c:v>
                </c:pt>
                <c:pt idx="104">
                  <c:v>-11.64354871531196</c:v>
                </c:pt>
                <c:pt idx="105">
                  <c:v>-11.591109915468822</c:v>
                </c:pt>
                <c:pt idx="106">
                  <c:v>-11.535140351259827</c:v>
                </c:pt>
                <c:pt idx="107">
                  <c:v>-11.475657071556425</c:v>
                </c:pt>
                <c:pt idx="108">
                  <c:v>-11.412678195541845</c:v>
                </c:pt>
                <c:pt idx="109">
                  <c:v>-11.346222907191802</c:v>
                </c:pt>
                <c:pt idx="110">
                  <c:v>-11.276311449430901</c:v>
                </c:pt>
                <c:pt idx="111">
                  <c:v>-11.202965117966421</c:v>
                </c:pt>
                <c:pt idx="112">
                  <c:v>-11.126206254801449</c:v>
                </c:pt>
                <c:pt idx="113">
                  <c:v>-11.046058241429282</c:v>
                </c:pt>
                <c:pt idx="114">
                  <c:v>-10.962545491711213</c:v>
                </c:pt>
                <c:pt idx="115">
                  <c:v>-10.8756934444398</c:v>
                </c:pt>
                <c:pt idx="116">
                  <c:v>-10.785528555590004</c:v>
                </c:pt>
                <c:pt idx="117">
                  <c:v>-10.692078290260415</c:v>
                </c:pt>
                <c:pt idx="118">
                  <c:v>-10.59537111430712</c:v>
                </c:pt>
                <c:pt idx="119">
                  <c:v>-10.49543648567275</c:v>
                </c:pt>
                <c:pt idx="120">
                  <c:v>-10.392304845413262</c:v>
                </c:pt>
                <c:pt idx="121">
                  <c:v>-10.286007608425347</c:v>
                </c:pt>
                <c:pt idx="122">
                  <c:v>-10.176577153877112</c:v>
                </c:pt>
                <c:pt idx="123">
                  <c:v>-10.064046815345087</c:v>
                </c:pt>
                <c:pt idx="124">
                  <c:v>-9.948450870660501</c:v>
                </c:pt>
                <c:pt idx="125">
                  <c:v>-9.8298245314679</c:v>
                </c:pt>
                <c:pt idx="126">
                  <c:v>-9.708203932499371</c:v>
                </c:pt>
                <c:pt idx="127">
                  <c:v>-9.583626120567512</c:v>
                </c:pt>
                <c:pt idx="128">
                  <c:v>-9.456129043280665</c:v>
                </c:pt>
                <c:pt idx="129">
                  <c:v>-9.325751537483649</c:v>
                </c:pt>
                <c:pt idx="130">
                  <c:v>-9.192533317427738</c:v>
                </c:pt>
                <c:pt idx="131">
                  <c:v>-9.056514962673266</c:v>
                </c:pt>
                <c:pt idx="132">
                  <c:v>-8.917737905728732</c:v>
                </c:pt>
                <c:pt idx="133">
                  <c:v>-8.776244419430046</c:v>
                </c:pt>
                <c:pt idx="134">
                  <c:v>-8.632077604063813</c:v>
                </c:pt>
                <c:pt idx="135">
                  <c:v>-8.485281374238571</c:v>
                </c:pt>
                <c:pt idx="136">
                  <c:v>-8.335900445507967</c:v>
                </c:pt>
                <c:pt idx="137">
                  <c:v>-8.183980320749985</c:v>
                </c:pt>
                <c:pt idx="138">
                  <c:v>-8.029567276306297</c:v>
                </c:pt>
                <c:pt idx="139">
                  <c:v>-7.872708347886087</c:v>
                </c:pt>
                <c:pt idx="140">
                  <c:v>-7.713451316238474</c:v>
                </c:pt>
                <c:pt idx="141">
                  <c:v>-7.5518446925980545</c:v>
                </c:pt>
                <c:pt idx="142">
                  <c:v>-7.387937703907898</c:v>
                </c:pt>
                <c:pt idx="143">
                  <c:v>-7.22178027782458</c:v>
                </c:pt>
                <c:pt idx="144">
                  <c:v>-7.053423027509678</c:v>
                </c:pt>
                <c:pt idx="145">
                  <c:v>-6.882917236212556</c:v>
                </c:pt>
                <c:pt idx="146">
                  <c:v>-6.710314841648959</c:v>
                </c:pt>
                <c:pt idx="147">
                  <c:v>-6.535668420180324</c:v>
                </c:pt>
                <c:pt idx="148">
                  <c:v>-6.35903117079846</c:v>
                </c:pt>
                <c:pt idx="149">
                  <c:v>-6.180456898920655</c:v>
                </c:pt>
                <c:pt idx="150">
                  <c:v>-6.000000000000005</c:v>
                </c:pt>
                <c:pt idx="151">
                  <c:v>-5.817715442956042</c:v>
                </c:pt>
                <c:pt idx="152">
                  <c:v>-5.633658753430689</c:v>
                </c:pt>
                <c:pt idx="153">
                  <c:v>-5.447885996874563</c:v>
                </c:pt>
                <c:pt idx="154">
                  <c:v>-5.260453761468932</c:v>
                </c:pt>
                <c:pt idx="155">
                  <c:v>-5.0714191408883895</c:v>
                </c:pt>
                <c:pt idx="156">
                  <c:v>-4.880839716909601</c:v>
                </c:pt>
                <c:pt idx="157">
                  <c:v>-4.688773541871286</c:v>
                </c:pt>
                <c:pt idx="158">
                  <c:v>-4.495279120990947</c:v>
                </c:pt>
                <c:pt idx="159">
                  <c:v>-4.3004153945436085</c:v>
                </c:pt>
                <c:pt idx="160">
                  <c:v>-4.104241719908022</c:v>
                </c:pt>
                <c:pt idx="161">
                  <c:v>-3.9068178534858795</c:v>
                </c:pt>
                <c:pt idx="162">
                  <c:v>-3.7082039324993703</c:v>
                </c:pt>
                <c:pt idx="163">
                  <c:v>-3.5084604566728452</c:v>
                </c:pt>
                <c:pt idx="164">
                  <c:v>-3.307648269803987</c:v>
                </c:pt>
                <c:pt idx="165">
                  <c:v>-3.1058285412302475</c:v>
                </c:pt>
                <c:pt idx="166">
                  <c:v>-2.9030627471960138</c:v>
                </c:pt>
                <c:pt idx="167">
                  <c:v>-2.699412652126383</c:v>
                </c:pt>
                <c:pt idx="168">
                  <c:v>-2.494940289813117</c:v>
                </c:pt>
                <c:pt idx="169">
                  <c:v>-2.2897079445185358</c:v>
                </c:pt>
                <c:pt idx="170">
                  <c:v>-2.0837781320031636</c:v>
                </c:pt>
                <c:pt idx="171">
                  <c:v>-1.877213580482772</c:v>
                </c:pt>
                <c:pt idx="172">
                  <c:v>-1.6700772115207903</c:v>
                </c:pt>
                <c:pt idx="173">
                  <c:v>-1.462432120861766</c:v>
                </c:pt>
                <c:pt idx="174">
                  <c:v>-1.25434155921184</c:v>
                </c:pt>
                <c:pt idx="175">
                  <c:v>-1.045868912971899</c:v>
                </c:pt>
                <c:pt idx="176">
                  <c:v>-0.8370776849295068</c:v>
                </c:pt>
                <c:pt idx="177">
                  <c:v>-0.6280314749153317</c:v>
                </c:pt>
                <c:pt idx="178">
                  <c:v>-0.41879396043000916</c:v>
                </c:pt>
                <c:pt idx="179">
                  <c:v>-0.209428877247402</c:v>
                </c:pt>
                <c:pt idx="180">
                  <c:v>-2.205267218835516E-15</c:v>
                </c:pt>
                <c:pt idx="181">
                  <c:v>0.2094288772473976</c:v>
                </c:pt>
                <c:pt idx="182">
                  <c:v>0.4187939604300154</c:v>
                </c:pt>
                <c:pt idx="183">
                  <c:v>0.6280314749153273</c:v>
                </c:pt>
                <c:pt idx="184">
                  <c:v>0.8370776849295025</c:v>
                </c:pt>
                <c:pt idx="185">
                  <c:v>1.0458689129718945</c:v>
                </c:pt>
                <c:pt idx="186">
                  <c:v>1.2543415592118357</c:v>
                </c:pt>
                <c:pt idx="187">
                  <c:v>1.4624321208617723</c:v>
                </c:pt>
                <c:pt idx="188">
                  <c:v>1.6700772115207856</c:v>
                </c:pt>
                <c:pt idx="189">
                  <c:v>1.877213580482768</c:v>
                </c:pt>
                <c:pt idx="190">
                  <c:v>2.083778132003159</c:v>
                </c:pt>
                <c:pt idx="191">
                  <c:v>2.2897079445185415</c:v>
                </c:pt>
                <c:pt idx="192">
                  <c:v>2.4949402898131128</c:v>
                </c:pt>
                <c:pt idx="193">
                  <c:v>2.6994126521263793</c:v>
                </c:pt>
                <c:pt idx="194">
                  <c:v>2.9030627471960093</c:v>
                </c:pt>
                <c:pt idx="195">
                  <c:v>3.105828541230244</c:v>
                </c:pt>
                <c:pt idx="196">
                  <c:v>3.307648269803993</c:v>
                </c:pt>
                <c:pt idx="197">
                  <c:v>3.50846045667284</c:v>
                </c:pt>
                <c:pt idx="198">
                  <c:v>3.7082039324993668</c:v>
                </c:pt>
                <c:pt idx="199">
                  <c:v>3.906817853485876</c:v>
                </c:pt>
                <c:pt idx="200">
                  <c:v>4.104241719908028</c:v>
                </c:pt>
                <c:pt idx="201">
                  <c:v>4.300415394543605</c:v>
                </c:pt>
                <c:pt idx="202">
                  <c:v>4.4952791209909435</c:v>
                </c:pt>
                <c:pt idx="203">
                  <c:v>4.6887735418712815</c:v>
                </c:pt>
                <c:pt idx="204">
                  <c:v>4.880839716909597</c:v>
                </c:pt>
                <c:pt idx="205">
                  <c:v>5.071419140888395</c:v>
                </c:pt>
                <c:pt idx="206">
                  <c:v>5.260453761468929</c:v>
                </c:pt>
                <c:pt idx="207">
                  <c:v>5.447885996874559</c:v>
                </c:pt>
                <c:pt idx="208">
                  <c:v>5.633658753430685</c:v>
                </c:pt>
                <c:pt idx="209">
                  <c:v>5.817715442956048</c:v>
                </c:pt>
                <c:pt idx="210">
                  <c:v>6.000000000000002</c:v>
                </c:pt>
                <c:pt idx="211">
                  <c:v>6.1804568989206485</c:v>
                </c:pt>
                <c:pt idx="212">
                  <c:v>6.359031170798456</c:v>
                </c:pt>
                <c:pt idx="213">
                  <c:v>6.53566842018032</c:v>
                </c:pt>
                <c:pt idx="214">
                  <c:v>6.710314841648964</c:v>
                </c:pt>
                <c:pt idx="215">
                  <c:v>6.882917236212553</c:v>
                </c:pt>
                <c:pt idx="216">
                  <c:v>7.053423027509676</c:v>
                </c:pt>
                <c:pt idx="217">
                  <c:v>7.221780277824575</c:v>
                </c:pt>
                <c:pt idx="218">
                  <c:v>7.387937703907902</c:v>
                </c:pt>
                <c:pt idx="219">
                  <c:v>7.55184469259805</c:v>
                </c:pt>
                <c:pt idx="220">
                  <c:v>7.713451316238471</c:v>
                </c:pt>
                <c:pt idx="221">
                  <c:v>7.872708347886084</c:v>
                </c:pt>
                <c:pt idx="222">
                  <c:v>8.029567276306295</c:v>
                </c:pt>
                <c:pt idx="223">
                  <c:v>8.183980320749983</c:v>
                </c:pt>
                <c:pt idx="224">
                  <c:v>8.335900445507967</c:v>
                </c:pt>
                <c:pt idx="225">
                  <c:v>8.485281374238568</c:v>
                </c:pt>
                <c:pt idx="226">
                  <c:v>8.63207760406381</c:v>
                </c:pt>
                <c:pt idx="227">
                  <c:v>8.77624441943005</c:v>
                </c:pt>
                <c:pt idx="228">
                  <c:v>8.917737905728732</c:v>
                </c:pt>
                <c:pt idx="229">
                  <c:v>9.056514962673262</c:v>
                </c:pt>
                <c:pt idx="230">
                  <c:v>9.192533317427733</c:v>
                </c:pt>
                <c:pt idx="231">
                  <c:v>9.325751537483647</c:v>
                </c:pt>
                <c:pt idx="232">
                  <c:v>9.456129043280665</c:v>
                </c:pt>
                <c:pt idx="233">
                  <c:v>9.583626120567514</c:v>
                </c:pt>
                <c:pt idx="234">
                  <c:v>9.708203932499366</c:v>
                </c:pt>
                <c:pt idx="235">
                  <c:v>9.8298245314679</c:v>
                </c:pt>
                <c:pt idx="236">
                  <c:v>9.948450870660501</c:v>
                </c:pt>
                <c:pt idx="237">
                  <c:v>10.064046815345089</c:v>
                </c:pt>
                <c:pt idx="238">
                  <c:v>10.176577153877112</c:v>
                </c:pt>
                <c:pt idx="239">
                  <c:v>10.286007608425345</c:v>
                </c:pt>
                <c:pt idx="240">
                  <c:v>10.39230484541326</c:v>
                </c:pt>
                <c:pt idx="241">
                  <c:v>10.495436485672752</c:v>
                </c:pt>
                <c:pt idx="242">
                  <c:v>10.595371114307122</c:v>
                </c:pt>
                <c:pt idx="243">
                  <c:v>10.692078290260413</c:v>
                </c:pt>
                <c:pt idx="244">
                  <c:v>10.785528555590002</c:v>
                </c:pt>
                <c:pt idx="245">
                  <c:v>10.8756934444398</c:v>
                </c:pt>
                <c:pt idx="246">
                  <c:v>10.96254549171121</c:v>
                </c:pt>
                <c:pt idx="247">
                  <c:v>11.046058241429282</c:v>
                </c:pt>
                <c:pt idx="248">
                  <c:v>11.126206254801446</c:v>
                </c:pt>
                <c:pt idx="249">
                  <c:v>11.202965117966418</c:v>
                </c:pt>
                <c:pt idx="250">
                  <c:v>11.276311449430901</c:v>
                </c:pt>
                <c:pt idx="251">
                  <c:v>11.346222907191802</c:v>
                </c:pt>
                <c:pt idx="252">
                  <c:v>11.41267819554184</c:v>
                </c:pt>
                <c:pt idx="253">
                  <c:v>11.475657071556423</c:v>
                </c:pt>
                <c:pt idx="254">
                  <c:v>11.535140351259829</c:v>
                </c:pt>
                <c:pt idx="255">
                  <c:v>11.591109915468822</c:v>
                </c:pt>
                <c:pt idx="256">
                  <c:v>11.64354871531196</c:v>
                </c:pt>
                <c:pt idx="257">
                  <c:v>11.69244077742282</c:v>
                </c:pt>
                <c:pt idx="258">
                  <c:v>11.737771208805666</c:v>
                </c:pt>
                <c:pt idx="259">
                  <c:v>11.779526201371969</c:v>
                </c:pt>
                <c:pt idx="260">
                  <c:v>11.817693036146494</c:v>
                </c:pt>
                <c:pt idx="261">
                  <c:v>11.85226008714165</c:v>
                </c:pt>
                <c:pt idx="262">
                  <c:v>11.883216824898845</c:v>
                </c:pt>
                <c:pt idx="263">
                  <c:v>11.910553819695865</c:v>
                </c:pt>
                <c:pt idx="264">
                  <c:v>11.934262744419279</c:v>
                </c:pt>
                <c:pt idx="265">
                  <c:v>11.954336377100947</c:v>
                </c:pt>
                <c:pt idx="266">
                  <c:v>11.97076860311789</c:v>
                </c:pt>
                <c:pt idx="267">
                  <c:v>11.983554417054886</c:v>
                </c:pt>
                <c:pt idx="268">
                  <c:v>11.992689924229149</c:v>
                </c:pt>
                <c:pt idx="269">
                  <c:v>11.998172341876696</c:v>
                </c:pt>
                <c:pt idx="270">
                  <c:v>12</c:v>
                </c:pt>
                <c:pt idx="271">
                  <c:v>11.998172341876696</c:v>
                </c:pt>
                <c:pt idx="272">
                  <c:v>11.992689924229149</c:v>
                </c:pt>
                <c:pt idx="273">
                  <c:v>11.983554417054886</c:v>
                </c:pt>
                <c:pt idx="274">
                  <c:v>11.970768603117891</c:v>
                </c:pt>
                <c:pt idx="275">
                  <c:v>11.954336377100947</c:v>
                </c:pt>
                <c:pt idx="276">
                  <c:v>11.93426274441928</c:v>
                </c:pt>
                <c:pt idx="277">
                  <c:v>11.910553819695863</c:v>
                </c:pt>
                <c:pt idx="278">
                  <c:v>11.883216824898845</c:v>
                </c:pt>
                <c:pt idx="279">
                  <c:v>11.852260087141653</c:v>
                </c:pt>
                <c:pt idx="280">
                  <c:v>11.817693036146498</c:v>
                </c:pt>
                <c:pt idx="281">
                  <c:v>11.779526201371967</c:v>
                </c:pt>
                <c:pt idx="282">
                  <c:v>11.737771208805665</c:v>
                </c:pt>
                <c:pt idx="283">
                  <c:v>11.692440777422823</c:v>
                </c:pt>
                <c:pt idx="284">
                  <c:v>11.643548715311958</c:v>
                </c:pt>
                <c:pt idx="285">
                  <c:v>11.59110991546882</c:v>
                </c:pt>
                <c:pt idx="286">
                  <c:v>11.682301416790136</c:v>
                </c:pt>
                <c:pt idx="287">
                  <c:v>11.769195889286843</c:v>
                </c:pt>
                <c:pt idx="288">
                  <c:v>11.8515868901518</c:v>
                </c:pt>
                <c:pt idx="289">
                  <c:v>11.929269006356199</c:v>
                </c:pt>
                <c:pt idx="290">
                  <c:v>12.002038344828732</c:v>
                </c:pt>
                <c:pt idx="291">
                  <c:v>12.069693022531949</c:v>
                </c:pt>
                <c:pt idx="292">
                  <c:v>12.132033654544227</c:v>
                </c:pt>
                <c:pt idx="293">
                  <c:v>12.18886383832755</c:v>
                </c:pt>
                <c:pt idx="294">
                  <c:v>12.23999063244342</c:v>
                </c:pt>
                <c:pt idx="295">
                  <c:v>12.285225028069735</c:v>
                </c:pt>
                <c:pt idx="296">
                  <c:v>12.324382411768438</c:v>
                </c:pt>
                <c:pt idx="297">
                  <c:v>12.357283018056249</c:v>
                </c:pt>
                <c:pt idx="298">
                  <c:v>12.383752370436085</c:v>
                </c:pt>
                <c:pt idx="299">
                  <c:v>12.403621709654402</c:v>
                </c:pt>
                <c:pt idx="300">
                  <c:v>12.416728408057875</c:v>
                </c:pt>
                <c:pt idx="301">
                  <c:v>12.422916369030188</c:v>
                </c:pt>
                <c:pt idx="302">
                  <c:v>12.42203641059529</c:v>
                </c:pt>
                <c:pt idx="303">
                  <c:v>12.413946632376897</c:v>
                </c:pt>
                <c:pt idx="304">
                  <c:v>12.39851276520352</c:v>
                </c:pt>
                <c:pt idx="305">
                  <c:v>12.375608502743638</c:v>
                </c:pt>
                <c:pt idx="306">
                  <c:v>12.3451158146475</c:v>
                </c:pt>
                <c:pt idx="307">
                  <c:v>12.306925240757517</c:v>
                </c:pt>
                <c:pt idx="308">
                  <c:v>12.260936166030605</c:v>
                </c:pt>
                <c:pt idx="309">
                  <c:v>12.207057075891855</c:v>
                </c:pt>
                <c:pt idx="310">
                  <c:v>12.145205791808982</c:v>
                </c:pt>
                <c:pt idx="311">
                  <c:v>12.07530968694261</c:v>
                </c:pt>
                <c:pt idx="312">
                  <c:v>11.997305881787215</c:v>
                </c:pt>
                <c:pt idx="313">
                  <c:v>11.911141419772798</c:v>
                </c:pt>
                <c:pt idx="314">
                  <c:v>11.816773422847184</c:v>
                </c:pt>
                <c:pt idx="315">
                  <c:v>11.714169227105074</c:v>
                </c:pt>
                <c:pt idx="316">
                  <c:v>11.603306498570602</c:v>
                </c:pt>
                <c:pt idx="317">
                  <c:v>11.484173329277906</c:v>
                </c:pt>
                <c:pt idx="318">
                  <c:v>11.356768313827743</c:v>
                </c:pt>
                <c:pt idx="319">
                  <c:v>11.221100606627958</c:v>
                </c:pt>
                <c:pt idx="320">
                  <c:v>11.077189960053127</c:v>
                </c:pt>
                <c:pt idx="321">
                  <c:v>10.92506674378234</c:v>
                </c:pt>
                <c:pt idx="322">
                  <c:v>10.764771945596102</c:v>
                </c:pt>
                <c:pt idx="323">
                  <c:v>10.596357153932086</c:v>
                </c:pt>
                <c:pt idx="324">
                  <c:v>10.419884522517329</c:v>
                </c:pt>
                <c:pt idx="325">
                  <c:v>10.235426717409247</c:v>
                </c:pt>
                <c:pt idx="326">
                  <c:v>10.043066846792053</c:v>
                </c:pt>
                <c:pt idx="327">
                  <c:v>9.84289837388742</c:v>
                </c:pt>
                <c:pt idx="328">
                  <c:v>9.635025013349388</c:v>
                </c:pt>
                <c:pt idx="329">
                  <c:v>9.419560611523806</c:v>
                </c:pt>
                <c:pt idx="330">
                  <c:v>9.196629010961658</c:v>
                </c:pt>
                <c:pt idx="331">
                  <c:v>8.96636389958429</c:v>
                </c:pt>
                <c:pt idx="332">
                  <c:v>8.72890864490603</c:v>
                </c:pt>
                <c:pt idx="333">
                  <c:v>8.484416113727496</c:v>
                </c:pt>
                <c:pt idx="334">
                  <c:v>8.23304847771906</c:v>
                </c:pt>
                <c:pt idx="335">
                  <c:v>7.9749770053207385</c:v>
                </c:pt>
                <c:pt idx="336">
                  <c:v>7.710381840390763</c:v>
                </c:pt>
                <c:pt idx="337">
                  <c:v>7.439451768040535</c:v>
                </c:pt>
                <c:pt idx="338">
                  <c:v>7.162383968099766</c:v>
                </c:pt>
                <c:pt idx="339">
                  <c:v>6.879383756660351</c:v>
                </c:pt>
                <c:pt idx="340">
                  <c:v>6.590664316153077</c:v>
                </c:pt>
                <c:pt idx="341">
                  <c:v>6.296446414415779</c:v>
                </c:pt>
                <c:pt idx="342">
                  <c:v>5.996958113216987</c:v>
                </c:pt>
                <c:pt idx="343">
                  <c:v>5.692434466703119</c:v>
                </c:pt>
                <c:pt idx="344">
                  <c:v>5.383117210242223</c:v>
                </c:pt>
                <c:pt idx="345">
                  <c:v>5.069254440141542</c:v>
                </c:pt>
                <c:pt idx="346">
                  <c:v>4.75110028472016</c:v>
                </c:pt>
                <c:pt idx="347">
                  <c:v>4.428914567222576</c:v>
                </c:pt>
                <c:pt idx="348">
                  <c:v>4.1029624610624165</c:v>
                </c:pt>
                <c:pt idx="349">
                  <c:v>3.7735141378896615</c:v>
                </c:pt>
                <c:pt idx="350">
                  <c:v>3.4408444089778953</c:v>
                </c:pt>
                <c:pt idx="351">
                  <c:v>3.1052323604320407</c:v>
                </c:pt>
                <c:pt idx="352">
                  <c:v>2.7669609827196107</c:v>
                </c:pt>
                <c:pt idx="353">
                  <c:v>2.426316795031824</c:v>
                </c:pt>
                <c:pt idx="354">
                  <c:v>2.083589464983633</c:v>
                </c:pt>
                <c:pt idx="355">
                  <c:v>1.7390714241638634</c:v>
                </c:pt>
                <c:pt idx="356">
                  <c:v>1.3930574800495183</c:v>
                </c:pt>
                <c:pt idx="357">
                  <c:v>1.0458444247996408</c:v>
                </c:pt>
                <c:pt idx="358">
                  <c:v>0.6977306414463488</c:v>
                </c:pt>
                <c:pt idx="359">
                  <c:v>0.3490157080015948</c:v>
                </c:pt>
                <c:pt idx="360">
                  <c:v>6.1257422745431E-15</c:v>
                </c:pt>
              </c:numCache>
            </c:numRef>
          </c:xVal>
          <c:yVal>
            <c:numRef>
              <c:f>Rotation_1!$H$17:$H$377</c:f>
              <c:numCache>
                <c:ptCount val="361"/>
                <c:pt idx="0">
                  <c:v>20</c:v>
                </c:pt>
                <c:pt idx="1">
                  <c:v>19.995096519943576</c:v>
                </c:pt>
                <c:pt idx="2">
                  <c:v>19.98039137170887</c:v>
                </c:pt>
                <c:pt idx="3">
                  <c:v>19.955900423700545</c:v>
                </c:pt>
                <c:pt idx="4">
                  <c:v>19.921650098604182</c:v>
                </c:pt>
                <c:pt idx="5">
                  <c:v>19.87767733643057</c:v>
                </c:pt>
                <c:pt idx="6">
                  <c:v>19.82402954283293</c:v>
                </c:pt>
                <c:pt idx="7">
                  <c:v>19.760764522752233</c:v>
                </c:pt>
                <c:pt idx="8">
                  <c:v>19.687950399461503</c:v>
                </c:pt>
                <c:pt idx="9">
                  <c:v>19.60566551909572</c:v>
                </c:pt>
                <c:pt idx="10">
                  <c:v>19.513998340769568</c:v>
                </c:pt>
                <c:pt idx="11">
                  <c:v>19.41304731240101</c:v>
                </c:pt>
                <c:pt idx="12">
                  <c:v>19.30292073237409</c:v>
                </c:pt>
                <c:pt idx="13">
                  <c:v>19.18373659719021</c:v>
                </c:pt>
                <c:pt idx="14">
                  <c:v>19.05562243527233</c:v>
                </c:pt>
                <c:pt idx="15">
                  <c:v>18.91871512710236</c:v>
                </c:pt>
                <c:pt idx="16">
                  <c:v>18.77316071188732</c:v>
                </c:pt>
                <c:pt idx="17">
                  <c:v>18.619114180965244</c:v>
                </c:pt>
                <c:pt idx="18">
                  <c:v>18.456739258177475</c:v>
                </c:pt>
                <c:pt idx="19">
                  <c:v>18.286208167449235</c:v>
                </c:pt>
                <c:pt idx="20">
                  <c:v>18.10770138783592</c:v>
                </c:pt>
                <c:pt idx="21">
                  <c:v>17.921407396308062</c:v>
                </c:pt>
                <c:pt idx="22">
                  <c:v>17.72752239856336</c:v>
                </c:pt>
                <c:pt idx="23">
                  <c:v>17.526250048169988</c:v>
                </c:pt>
                <c:pt idx="24">
                  <c:v>17.31780115436092</c:v>
                </c:pt>
                <c:pt idx="25">
                  <c:v>17.102393378814927</c:v>
                </c:pt>
                <c:pt idx="26">
                  <c:v>16.880250921775946</c:v>
                </c:pt>
                <c:pt idx="27">
                  <c:v>16.651604197878758</c:v>
                </c:pt>
                <c:pt idx="28">
                  <c:v>16.416689502065157</c:v>
                </c:pt>
                <c:pt idx="29">
                  <c:v>16.175748665991772</c:v>
                </c:pt>
                <c:pt idx="30">
                  <c:v>15.929028705347518</c:v>
                </c:pt>
                <c:pt idx="31">
                  <c:v>15.67678145851616</c:v>
                </c:pt>
                <c:pt idx="32">
                  <c:v>15.41926321703723</c:v>
                </c:pt>
                <c:pt idx="33">
                  <c:v>15.156734348336764</c:v>
                </c:pt>
                <c:pt idx="34">
                  <c:v>14.88945891121822</c:v>
                </c:pt>
                <c:pt idx="35">
                  <c:v>14.617704264622994</c:v>
                </c:pt>
                <c:pt idx="36">
                  <c:v>14.341740670190255</c:v>
                </c:pt>
                <c:pt idx="37">
                  <c:v>14.061840889165957</c:v>
                </c:pt>
                <c:pt idx="38">
                  <c:v>13.778279774232542</c:v>
                </c:pt>
                <c:pt idx="39">
                  <c:v>13.491333856852476</c:v>
                </c:pt>
                <c:pt idx="40">
                  <c:v>13.201280930741827</c:v>
                </c:pt>
                <c:pt idx="41">
                  <c:v>12.90839963211331</c:v>
                </c:pt>
                <c:pt idx="42">
                  <c:v>12.612969017352722</c:v>
                </c:pt>
                <c:pt idx="43">
                  <c:v>12.315268138817611</c:v>
                </c:pt>
                <c:pt idx="44">
                  <c:v>12.01557561947296</c:v>
                </c:pt>
                <c:pt idx="45">
                  <c:v>11.714169227105074</c:v>
                </c:pt>
                <c:pt idx="46">
                  <c:v>11.411325448882089</c:v>
                </c:pt>
                <c:pt idx="47">
                  <c:v>11.107319067057302</c:v>
                </c:pt>
                <c:pt idx="48">
                  <c:v>10.80242273663948</c:v>
                </c:pt>
                <c:pt idx="49">
                  <c:v>10.49690656588302</c:v>
                </c:pt>
                <c:pt idx="50">
                  <c:v>10.191037700479084</c:v>
                </c:pt>
                <c:pt idx="51">
                  <c:v>9.885079912357353</c:v>
                </c:pt>
                <c:pt idx="52">
                  <c:v>9.579293194036092</c:v>
                </c:pt>
                <c:pt idx="53">
                  <c:v>9.273933359485127</c:v>
                </c:pt>
                <c:pt idx="54">
                  <c:v>8.969251652492957</c:v>
                </c:pt>
                <c:pt idx="55">
                  <c:v>8.665494363553268</c:v>
                </c:pt>
                <c:pt idx="56">
                  <c:v>8.362902456309321</c:v>
                </c:pt>
                <c:pt idx="57">
                  <c:v>8.061711204614232</c:v>
                </c:pt>
                <c:pt idx="58">
                  <c:v>7.762149841282745</c:v>
                </c:pt>
                <c:pt idx="59">
                  <c:v>7.464441219623095</c:v>
                </c:pt>
                <c:pt idx="60">
                  <c:v>7.168801488846689</c:v>
                </c:pt>
                <c:pt idx="61">
                  <c:v>6.8754397844575035</c:v>
                </c:pt>
                <c:pt idx="62">
                  <c:v>6.58455793472106</c:v>
                </c:pt>
                <c:pt idx="63">
                  <c:v>6.296350184304985</c:v>
                </c:pt>
                <c:pt idx="64">
                  <c:v>6.011002936167393</c:v>
                </c:pt>
                <c:pt idx="65">
                  <c:v>5.728694512746375</c:v>
                </c:pt>
                <c:pt idx="66">
                  <c:v>5.449594937471587</c:v>
                </c:pt>
                <c:pt idx="67">
                  <c:v>5.173865737577983</c:v>
                </c:pt>
                <c:pt idx="68">
                  <c:v>4.901659769150612</c:v>
                </c:pt>
                <c:pt idx="69">
                  <c:v>4.633121065267917</c:v>
                </c:pt>
                <c:pt idx="70">
                  <c:v>4.368384708039259</c:v>
                </c:pt>
                <c:pt idx="71">
                  <c:v>4.1075767252490065</c:v>
                </c:pt>
                <c:pt idx="72">
                  <c:v>3.8508140122260204</c:v>
                </c:pt>
                <c:pt idx="73">
                  <c:v>3.5982042794521294</c:v>
                </c:pt>
                <c:pt idx="74">
                  <c:v>3.3498460263081564</c:v>
                </c:pt>
                <c:pt idx="75">
                  <c:v>3.105828541230253</c:v>
                </c:pt>
                <c:pt idx="76">
                  <c:v>2.9030627471960133</c:v>
                </c:pt>
                <c:pt idx="77">
                  <c:v>2.6994126521263824</c:v>
                </c:pt>
                <c:pt idx="78">
                  <c:v>2.4949402898131114</c:v>
                </c:pt>
                <c:pt idx="79">
                  <c:v>2.28970794451854</c:v>
                </c:pt>
                <c:pt idx="80">
                  <c:v>2.083778132003163</c:v>
                </c:pt>
                <c:pt idx="81">
                  <c:v>1.8772135804827719</c:v>
                </c:pt>
                <c:pt idx="82">
                  <c:v>1.6700772115207843</c:v>
                </c:pt>
                <c:pt idx="83">
                  <c:v>1.4624321208617705</c:v>
                </c:pt>
                <c:pt idx="84">
                  <c:v>1.2543415592118445</c:v>
                </c:pt>
                <c:pt idx="85">
                  <c:v>1.0458689129718983</c:v>
                </c:pt>
                <c:pt idx="86">
                  <c:v>0.8370776849295062</c:v>
                </c:pt>
                <c:pt idx="87">
                  <c:v>0.6280314749153257</c:v>
                </c:pt>
                <c:pt idx="88">
                  <c:v>0.4187939604300137</c:v>
                </c:pt>
                <c:pt idx="89">
                  <c:v>0.2094288772474013</c:v>
                </c:pt>
                <c:pt idx="90">
                  <c:v>1.470178145890344E-15</c:v>
                </c:pt>
                <c:pt idx="91">
                  <c:v>-0.20942887724740367</c:v>
                </c:pt>
                <c:pt idx="92">
                  <c:v>-0.4187939604300108</c:v>
                </c:pt>
                <c:pt idx="93">
                  <c:v>-0.6280314749153226</c:v>
                </c:pt>
                <c:pt idx="94">
                  <c:v>-0.8370776849295032</c:v>
                </c:pt>
                <c:pt idx="95">
                  <c:v>-1.0458689129718954</c:v>
                </c:pt>
                <c:pt idx="96">
                  <c:v>-1.2543415592118419</c:v>
                </c:pt>
                <c:pt idx="97">
                  <c:v>-1.4624321208617677</c:v>
                </c:pt>
                <c:pt idx="98">
                  <c:v>-1.6700772115207865</c:v>
                </c:pt>
                <c:pt idx="99">
                  <c:v>-1.8772135804827688</c:v>
                </c:pt>
                <c:pt idx="100">
                  <c:v>-2.0837781320031654</c:v>
                </c:pt>
                <c:pt idx="101">
                  <c:v>-2.289707944518537</c:v>
                </c:pt>
                <c:pt idx="102">
                  <c:v>-2.494940289813114</c:v>
                </c:pt>
                <c:pt idx="103">
                  <c:v>-2.6994126521263797</c:v>
                </c:pt>
                <c:pt idx="104">
                  <c:v>-2.9030627471960107</c:v>
                </c:pt>
                <c:pt idx="105">
                  <c:v>-3.10582854123025</c:v>
                </c:pt>
                <c:pt idx="106">
                  <c:v>-3.307648269803988</c:v>
                </c:pt>
                <c:pt idx="107">
                  <c:v>-3.5084604566728412</c:v>
                </c:pt>
                <c:pt idx="108">
                  <c:v>-3.708203932499368</c:v>
                </c:pt>
                <c:pt idx="109">
                  <c:v>-3.9068178534858813</c:v>
                </c:pt>
                <c:pt idx="110">
                  <c:v>-4.104241719908024</c:v>
                </c:pt>
                <c:pt idx="111">
                  <c:v>-4.300415394543605</c:v>
                </c:pt>
                <c:pt idx="112">
                  <c:v>-4.495279120990944</c:v>
                </c:pt>
                <c:pt idx="113">
                  <c:v>-4.6887735418712815</c:v>
                </c:pt>
                <c:pt idx="114">
                  <c:v>-4.880839716909604</c:v>
                </c:pt>
                <c:pt idx="115">
                  <c:v>-5.071419140888391</c:v>
                </c:pt>
                <c:pt idx="116">
                  <c:v>-5.26045376146893</c:v>
                </c:pt>
                <c:pt idx="117">
                  <c:v>-5.44788599687456</c:v>
                </c:pt>
                <c:pt idx="118">
                  <c:v>-5.63365875343069</c:v>
                </c:pt>
                <c:pt idx="119">
                  <c:v>-5.817715442956043</c:v>
                </c:pt>
                <c:pt idx="120">
                  <c:v>-6</c:v>
                </c:pt>
                <c:pt idx="121">
                  <c:v>-6.180456898920649</c:v>
                </c:pt>
                <c:pt idx="122">
                  <c:v>-6.359031170798458</c:v>
                </c:pt>
                <c:pt idx="123">
                  <c:v>-6.535668420180324</c:v>
                </c:pt>
                <c:pt idx="124">
                  <c:v>-6.710314841648961</c:v>
                </c:pt>
                <c:pt idx="125">
                  <c:v>-6.882917236212553</c:v>
                </c:pt>
                <c:pt idx="126">
                  <c:v>-7.053423027509677</c:v>
                </c:pt>
                <c:pt idx="127">
                  <c:v>-7.221780277824579</c:v>
                </c:pt>
                <c:pt idx="128">
                  <c:v>-7.387937703907899</c:v>
                </c:pt>
                <c:pt idx="129">
                  <c:v>-7.551844692598051</c:v>
                </c:pt>
                <c:pt idx="130">
                  <c:v>-7.713451316238472</c:v>
                </c:pt>
                <c:pt idx="131">
                  <c:v>-7.872708347886085</c:v>
                </c:pt>
                <c:pt idx="132">
                  <c:v>-8.0295672763063</c:v>
                </c:pt>
                <c:pt idx="133">
                  <c:v>-8.183980320749981</c:v>
                </c:pt>
                <c:pt idx="134">
                  <c:v>-8.335900445507969</c:v>
                </c:pt>
                <c:pt idx="135">
                  <c:v>-8.48528137423857</c:v>
                </c:pt>
                <c:pt idx="136">
                  <c:v>-8.632077604063815</c:v>
                </c:pt>
                <c:pt idx="137">
                  <c:v>-8.776244419430046</c:v>
                </c:pt>
                <c:pt idx="138">
                  <c:v>-8.917737905728732</c:v>
                </c:pt>
                <c:pt idx="139">
                  <c:v>-9.056514962673264</c:v>
                </c:pt>
                <c:pt idx="140">
                  <c:v>-9.192533317427735</c:v>
                </c:pt>
                <c:pt idx="141">
                  <c:v>-9.325751537483647</c:v>
                </c:pt>
                <c:pt idx="142">
                  <c:v>-9.456129043280667</c:v>
                </c:pt>
                <c:pt idx="143">
                  <c:v>-9.583626120567516</c:v>
                </c:pt>
                <c:pt idx="144">
                  <c:v>-9.708203932499366</c:v>
                </c:pt>
                <c:pt idx="145">
                  <c:v>-9.8298245314679</c:v>
                </c:pt>
                <c:pt idx="146">
                  <c:v>-9.948450870660501</c:v>
                </c:pt>
                <c:pt idx="147">
                  <c:v>-10.064046815345089</c:v>
                </c:pt>
                <c:pt idx="148">
                  <c:v>-10.176577153877112</c:v>
                </c:pt>
                <c:pt idx="149">
                  <c:v>-10.286007608425347</c:v>
                </c:pt>
                <c:pt idx="150">
                  <c:v>-10.39230484541326</c:v>
                </c:pt>
                <c:pt idx="151">
                  <c:v>-10.495436485672752</c:v>
                </c:pt>
                <c:pt idx="152">
                  <c:v>-10.595371114307124</c:v>
                </c:pt>
                <c:pt idx="153">
                  <c:v>-10.692078290260413</c:v>
                </c:pt>
                <c:pt idx="154">
                  <c:v>-10.785528555590002</c:v>
                </c:pt>
                <c:pt idx="155">
                  <c:v>-10.8756934444398</c:v>
                </c:pt>
                <c:pt idx="156">
                  <c:v>-10.96254549171121</c:v>
                </c:pt>
                <c:pt idx="157">
                  <c:v>-11.046058241429282</c:v>
                </c:pt>
                <c:pt idx="158">
                  <c:v>-11.126206254801446</c:v>
                </c:pt>
                <c:pt idx="159">
                  <c:v>-11.20296511796642</c:v>
                </c:pt>
                <c:pt idx="160">
                  <c:v>-11.2763114494309</c:v>
                </c:pt>
                <c:pt idx="161">
                  <c:v>-11.346222907191802</c:v>
                </c:pt>
                <c:pt idx="162">
                  <c:v>-11.41267819554184</c:v>
                </c:pt>
                <c:pt idx="163">
                  <c:v>-11.475657071556423</c:v>
                </c:pt>
                <c:pt idx="164">
                  <c:v>-11.53514035125983</c:v>
                </c:pt>
                <c:pt idx="165">
                  <c:v>-11.59110991546882</c:v>
                </c:pt>
                <c:pt idx="166">
                  <c:v>-11.64354871531196</c:v>
                </c:pt>
                <c:pt idx="167">
                  <c:v>-11.69244077742282</c:v>
                </c:pt>
                <c:pt idx="168">
                  <c:v>-11.737771208805666</c:v>
                </c:pt>
                <c:pt idx="169">
                  <c:v>-11.779526201371969</c:v>
                </c:pt>
                <c:pt idx="170">
                  <c:v>-11.817693036146494</c:v>
                </c:pt>
                <c:pt idx="171">
                  <c:v>-11.85226008714165</c:v>
                </c:pt>
                <c:pt idx="172">
                  <c:v>-11.883216824898845</c:v>
                </c:pt>
                <c:pt idx="173">
                  <c:v>-11.910553819695865</c:v>
                </c:pt>
                <c:pt idx="174">
                  <c:v>-11.934262744419279</c:v>
                </c:pt>
                <c:pt idx="175">
                  <c:v>-11.954336377100947</c:v>
                </c:pt>
                <c:pt idx="176">
                  <c:v>-11.97076860311789</c:v>
                </c:pt>
                <c:pt idx="177">
                  <c:v>-11.983554417054886</c:v>
                </c:pt>
                <c:pt idx="178">
                  <c:v>-11.992689924229149</c:v>
                </c:pt>
                <c:pt idx="179">
                  <c:v>-11.998172341876696</c:v>
                </c:pt>
                <c:pt idx="180">
                  <c:v>-12</c:v>
                </c:pt>
                <c:pt idx="181">
                  <c:v>-11.998172341876696</c:v>
                </c:pt>
                <c:pt idx="182">
                  <c:v>-11.992689924229149</c:v>
                </c:pt>
                <c:pt idx="183">
                  <c:v>-11.983554417054886</c:v>
                </c:pt>
                <c:pt idx="184">
                  <c:v>-11.97076860311789</c:v>
                </c:pt>
                <c:pt idx="185">
                  <c:v>-11.954336377100947</c:v>
                </c:pt>
                <c:pt idx="186">
                  <c:v>-11.934262744419279</c:v>
                </c:pt>
                <c:pt idx="187">
                  <c:v>-11.910553819695863</c:v>
                </c:pt>
                <c:pt idx="188">
                  <c:v>-11.883216824898845</c:v>
                </c:pt>
                <c:pt idx="189">
                  <c:v>-11.852260087141653</c:v>
                </c:pt>
                <c:pt idx="190">
                  <c:v>-11.817693036146496</c:v>
                </c:pt>
                <c:pt idx="191">
                  <c:v>-11.779526201371969</c:v>
                </c:pt>
                <c:pt idx="192">
                  <c:v>-11.737771208805665</c:v>
                </c:pt>
                <c:pt idx="193">
                  <c:v>-11.692440777422823</c:v>
                </c:pt>
                <c:pt idx="194">
                  <c:v>-11.643548715311958</c:v>
                </c:pt>
                <c:pt idx="195">
                  <c:v>-11.591109915468822</c:v>
                </c:pt>
                <c:pt idx="196">
                  <c:v>-11.535140351259825</c:v>
                </c:pt>
                <c:pt idx="197">
                  <c:v>-11.475657071556423</c:v>
                </c:pt>
                <c:pt idx="198">
                  <c:v>-11.412678195541844</c:v>
                </c:pt>
                <c:pt idx="199">
                  <c:v>-11.346222907191803</c:v>
                </c:pt>
                <c:pt idx="200">
                  <c:v>-11.2763114494309</c:v>
                </c:pt>
                <c:pt idx="201">
                  <c:v>-11.202965117966423</c:v>
                </c:pt>
                <c:pt idx="202">
                  <c:v>-11.126206254801449</c:v>
                </c:pt>
                <c:pt idx="203">
                  <c:v>-11.046058241429284</c:v>
                </c:pt>
                <c:pt idx="204">
                  <c:v>-10.962545491711213</c:v>
                </c:pt>
                <c:pt idx="205">
                  <c:v>-10.875693444439799</c:v>
                </c:pt>
                <c:pt idx="206">
                  <c:v>-10.785528555590005</c:v>
                </c:pt>
                <c:pt idx="207">
                  <c:v>-10.692078290260415</c:v>
                </c:pt>
                <c:pt idx="208">
                  <c:v>-10.595371114307124</c:v>
                </c:pt>
                <c:pt idx="209">
                  <c:v>-10.495436485672748</c:v>
                </c:pt>
                <c:pt idx="210">
                  <c:v>-10.392304845413264</c:v>
                </c:pt>
                <c:pt idx="211">
                  <c:v>-10.286007608425347</c:v>
                </c:pt>
                <c:pt idx="212">
                  <c:v>-10.176577153877114</c:v>
                </c:pt>
                <c:pt idx="213">
                  <c:v>-10.06404681534509</c:v>
                </c:pt>
                <c:pt idx="214">
                  <c:v>-9.9484508706605</c:v>
                </c:pt>
                <c:pt idx="215">
                  <c:v>-9.829824531467901</c:v>
                </c:pt>
                <c:pt idx="216">
                  <c:v>-9.708203932499373</c:v>
                </c:pt>
                <c:pt idx="217">
                  <c:v>-9.583626120567516</c:v>
                </c:pt>
                <c:pt idx="218">
                  <c:v>-9.456129043280662</c:v>
                </c:pt>
                <c:pt idx="219">
                  <c:v>-9.325751537483649</c:v>
                </c:pt>
                <c:pt idx="220">
                  <c:v>-9.192533317427738</c:v>
                </c:pt>
                <c:pt idx="221">
                  <c:v>-9.056514962673266</c:v>
                </c:pt>
                <c:pt idx="222">
                  <c:v>-8.917737905728735</c:v>
                </c:pt>
                <c:pt idx="223">
                  <c:v>-8.776244419430045</c:v>
                </c:pt>
                <c:pt idx="224">
                  <c:v>-8.632077604063815</c:v>
                </c:pt>
                <c:pt idx="225">
                  <c:v>-8.485281374238571</c:v>
                </c:pt>
                <c:pt idx="226">
                  <c:v>-8.33590044550797</c:v>
                </c:pt>
                <c:pt idx="227">
                  <c:v>-8.18398032074998</c:v>
                </c:pt>
                <c:pt idx="228">
                  <c:v>-8.029567276306297</c:v>
                </c:pt>
                <c:pt idx="229">
                  <c:v>-7.872708347886089</c:v>
                </c:pt>
                <c:pt idx="230">
                  <c:v>-7.713451316238475</c:v>
                </c:pt>
                <c:pt idx="231">
                  <c:v>-7.5518446925980545</c:v>
                </c:pt>
                <c:pt idx="232">
                  <c:v>-7.387937703907898</c:v>
                </c:pt>
                <c:pt idx="233">
                  <c:v>-7.221780277824579</c:v>
                </c:pt>
                <c:pt idx="234">
                  <c:v>-7.053423027509679</c:v>
                </c:pt>
                <c:pt idx="235">
                  <c:v>-6.882917236212558</c:v>
                </c:pt>
                <c:pt idx="236">
                  <c:v>-6.710314841648958</c:v>
                </c:pt>
                <c:pt idx="237">
                  <c:v>-6.535668420180324</c:v>
                </c:pt>
                <c:pt idx="238">
                  <c:v>-6.35903117079846</c:v>
                </c:pt>
                <c:pt idx="239">
                  <c:v>-6.180456898920654</c:v>
                </c:pt>
                <c:pt idx="240">
                  <c:v>-6.000000000000005</c:v>
                </c:pt>
                <c:pt idx="241">
                  <c:v>-5.817715442956043</c:v>
                </c:pt>
                <c:pt idx="242">
                  <c:v>-5.63365875343069</c:v>
                </c:pt>
                <c:pt idx="243">
                  <c:v>-5.447885996874564</c:v>
                </c:pt>
                <c:pt idx="244">
                  <c:v>-5.260453761468933</c:v>
                </c:pt>
                <c:pt idx="245">
                  <c:v>-5.07141914088839</c:v>
                </c:pt>
                <c:pt idx="246">
                  <c:v>-4.880839716909602</c:v>
                </c:pt>
                <c:pt idx="247">
                  <c:v>-4.688773541871286</c:v>
                </c:pt>
                <c:pt idx="248">
                  <c:v>-4.495279120990948</c:v>
                </c:pt>
                <c:pt idx="249">
                  <c:v>-4.300415394543609</c:v>
                </c:pt>
                <c:pt idx="250">
                  <c:v>-4.104241719908023</c:v>
                </c:pt>
                <c:pt idx="251">
                  <c:v>-3.9068178534858804</c:v>
                </c:pt>
                <c:pt idx="252">
                  <c:v>-3.7082039324993707</c:v>
                </c:pt>
                <c:pt idx="253">
                  <c:v>-3.5084604566728452</c:v>
                </c:pt>
                <c:pt idx="254">
                  <c:v>-3.307648269803988</c:v>
                </c:pt>
                <c:pt idx="255">
                  <c:v>-3.105828541230249</c:v>
                </c:pt>
                <c:pt idx="256">
                  <c:v>-2.9030627471960146</c:v>
                </c:pt>
                <c:pt idx="257">
                  <c:v>-2.6994126521263837</c:v>
                </c:pt>
                <c:pt idx="258">
                  <c:v>-2.4949402898131186</c:v>
                </c:pt>
                <c:pt idx="259">
                  <c:v>-2.289707944518536</c:v>
                </c:pt>
                <c:pt idx="260">
                  <c:v>-2.0837781320031645</c:v>
                </c:pt>
                <c:pt idx="261">
                  <c:v>-1.8772135804827732</c:v>
                </c:pt>
                <c:pt idx="262">
                  <c:v>-1.670077211520791</c:v>
                </c:pt>
                <c:pt idx="263">
                  <c:v>-1.4624321208617668</c:v>
                </c:pt>
                <c:pt idx="264">
                  <c:v>-1.254341559211841</c:v>
                </c:pt>
                <c:pt idx="265">
                  <c:v>-1.0458689129718999</c:v>
                </c:pt>
                <c:pt idx="266">
                  <c:v>-0.8370776849295075</c:v>
                </c:pt>
                <c:pt idx="267">
                  <c:v>-0.6280314749153324</c:v>
                </c:pt>
                <c:pt idx="268">
                  <c:v>-0.4187939604300099</c:v>
                </c:pt>
                <c:pt idx="269">
                  <c:v>-0.20942887724740275</c:v>
                </c:pt>
                <c:pt idx="270">
                  <c:v>-2.940356291780688E-15</c:v>
                </c:pt>
                <c:pt idx="271">
                  <c:v>0.2094288772473969</c:v>
                </c:pt>
                <c:pt idx="272">
                  <c:v>0.4187939604300146</c:v>
                </c:pt>
                <c:pt idx="273">
                  <c:v>0.6280314749153266</c:v>
                </c:pt>
                <c:pt idx="274">
                  <c:v>0.8370776849295019</c:v>
                </c:pt>
                <c:pt idx="275">
                  <c:v>1.045868912971894</c:v>
                </c:pt>
                <c:pt idx="276">
                  <c:v>1.2543415592118352</c:v>
                </c:pt>
                <c:pt idx="277">
                  <c:v>1.4624321208617714</c:v>
                </c:pt>
                <c:pt idx="278">
                  <c:v>1.670077211520785</c:v>
                </c:pt>
                <c:pt idx="279">
                  <c:v>1.8772135804827674</c:v>
                </c:pt>
                <c:pt idx="280">
                  <c:v>2.083778132003159</c:v>
                </c:pt>
                <c:pt idx="281">
                  <c:v>2.2897079445185406</c:v>
                </c:pt>
                <c:pt idx="282">
                  <c:v>2.494940289813112</c:v>
                </c:pt>
                <c:pt idx="283">
                  <c:v>2.699412652126378</c:v>
                </c:pt>
                <c:pt idx="284">
                  <c:v>2.9030627471960084</c:v>
                </c:pt>
                <c:pt idx="285">
                  <c:v>3.1058285412302427</c:v>
                </c:pt>
                <c:pt idx="286">
                  <c:v>3.3498460263081578</c:v>
                </c:pt>
                <c:pt idx="287">
                  <c:v>3.59820427945213</c:v>
                </c:pt>
                <c:pt idx="288">
                  <c:v>3.8508140122260146</c:v>
                </c:pt>
                <c:pt idx="289">
                  <c:v>4.107576725249</c:v>
                </c:pt>
                <c:pt idx="290">
                  <c:v>4.36838470803926</c:v>
                </c:pt>
                <c:pt idx="291">
                  <c:v>4.633121065267918</c:v>
                </c:pt>
                <c:pt idx="292">
                  <c:v>4.901659769150607</c:v>
                </c:pt>
                <c:pt idx="293">
                  <c:v>5.173865737577978</c:v>
                </c:pt>
                <c:pt idx="294">
                  <c:v>5.449594937471586</c:v>
                </c:pt>
                <c:pt idx="295">
                  <c:v>5.728694512746377</c:v>
                </c:pt>
                <c:pt idx="296">
                  <c:v>6.011002936167393</c:v>
                </c:pt>
                <c:pt idx="297">
                  <c:v>6.296350184304979</c:v>
                </c:pt>
                <c:pt idx="298">
                  <c:v>6.584557934721054</c:v>
                </c:pt>
                <c:pt idx="299">
                  <c:v>6.875439784457506</c:v>
                </c:pt>
                <c:pt idx="300">
                  <c:v>7.168801488846688</c:v>
                </c:pt>
                <c:pt idx="301">
                  <c:v>7.464441219623089</c:v>
                </c:pt>
                <c:pt idx="302">
                  <c:v>7.762149841282741</c:v>
                </c:pt>
                <c:pt idx="303">
                  <c:v>8.061711204614229</c:v>
                </c:pt>
                <c:pt idx="304">
                  <c:v>8.362902456309323</c:v>
                </c:pt>
                <c:pt idx="305">
                  <c:v>8.665494363553275</c:v>
                </c:pt>
                <c:pt idx="306">
                  <c:v>8.96925165249295</c:v>
                </c:pt>
                <c:pt idx="307">
                  <c:v>9.273933359485122</c:v>
                </c:pt>
                <c:pt idx="308">
                  <c:v>9.579293194036094</c:v>
                </c:pt>
                <c:pt idx="309">
                  <c:v>9.885079912357357</c:v>
                </c:pt>
                <c:pt idx="310">
                  <c:v>10.191037700479077</c:v>
                </c:pt>
                <c:pt idx="311">
                  <c:v>10.496906565883016</c:v>
                </c:pt>
                <c:pt idx="312">
                  <c:v>10.802422736639478</c:v>
                </c:pt>
                <c:pt idx="313">
                  <c:v>11.107319067057304</c:v>
                </c:pt>
                <c:pt idx="314">
                  <c:v>11.41132544888209</c:v>
                </c:pt>
                <c:pt idx="315">
                  <c:v>11.714169227105067</c:v>
                </c:pt>
                <c:pt idx="316">
                  <c:v>12.015575619472958</c:v>
                </c:pt>
                <c:pt idx="317">
                  <c:v>12.315268138817618</c:v>
                </c:pt>
                <c:pt idx="318">
                  <c:v>12.612969017352722</c:v>
                </c:pt>
                <c:pt idx="319">
                  <c:v>12.908399632113305</c:v>
                </c:pt>
                <c:pt idx="320">
                  <c:v>13.201280930741817</c:v>
                </c:pt>
                <c:pt idx="321">
                  <c:v>13.491333856852474</c:v>
                </c:pt>
                <c:pt idx="322">
                  <c:v>13.778279774232542</c:v>
                </c:pt>
                <c:pt idx="323">
                  <c:v>14.061840889165959</c:v>
                </c:pt>
                <c:pt idx="324">
                  <c:v>14.341740670190248</c:v>
                </c:pt>
                <c:pt idx="325">
                  <c:v>14.617704264622983</c:v>
                </c:pt>
                <c:pt idx="326">
                  <c:v>14.889458911218226</c:v>
                </c:pt>
                <c:pt idx="327">
                  <c:v>15.15673434833677</c:v>
                </c:pt>
                <c:pt idx="328">
                  <c:v>15.419263217037226</c:v>
                </c:pt>
                <c:pt idx="329">
                  <c:v>15.676781458516155</c:v>
                </c:pt>
                <c:pt idx="330">
                  <c:v>15.929028705347518</c:v>
                </c:pt>
                <c:pt idx="331">
                  <c:v>16.175748665991772</c:v>
                </c:pt>
                <c:pt idx="332">
                  <c:v>16.416689502065154</c:v>
                </c:pt>
                <c:pt idx="333">
                  <c:v>16.651604197878754</c:v>
                </c:pt>
                <c:pt idx="334">
                  <c:v>16.880250921775943</c:v>
                </c:pt>
                <c:pt idx="335">
                  <c:v>17.102393378814927</c:v>
                </c:pt>
                <c:pt idx="336">
                  <c:v>17.31780115436092</c:v>
                </c:pt>
                <c:pt idx="337">
                  <c:v>17.526250048169988</c:v>
                </c:pt>
                <c:pt idx="338">
                  <c:v>17.72752239856335</c:v>
                </c:pt>
                <c:pt idx="339">
                  <c:v>17.92140739630806</c:v>
                </c:pt>
                <c:pt idx="340">
                  <c:v>18.107701387835924</c:v>
                </c:pt>
                <c:pt idx="341">
                  <c:v>18.286208167449228</c:v>
                </c:pt>
                <c:pt idx="342">
                  <c:v>18.45673925817747</c:v>
                </c:pt>
                <c:pt idx="343">
                  <c:v>18.619114180965237</c:v>
                </c:pt>
                <c:pt idx="344">
                  <c:v>18.77316071188732</c:v>
                </c:pt>
                <c:pt idx="345">
                  <c:v>18.91871512710236</c:v>
                </c:pt>
                <c:pt idx="346">
                  <c:v>19.05562243527233</c:v>
                </c:pt>
                <c:pt idx="347">
                  <c:v>19.183736597190208</c:v>
                </c:pt>
                <c:pt idx="348">
                  <c:v>19.30292073237409</c:v>
                </c:pt>
                <c:pt idx="349">
                  <c:v>19.413047312401012</c:v>
                </c:pt>
                <c:pt idx="350">
                  <c:v>19.513998340769568</c:v>
                </c:pt>
                <c:pt idx="351">
                  <c:v>19.605665519095716</c:v>
                </c:pt>
                <c:pt idx="352">
                  <c:v>19.687950399461503</c:v>
                </c:pt>
                <c:pt idx="353">
                  <c:v>19.760764522752233</c:v>
                </c:pt>
                <c:pt idx="354">
                  <c:v>19.82402954283293</c:v>
                </c:pt>
                <c:pt idx="355">
                  <c:v>19.87767733643057</c:v>
                </c:pt>
                <c:pt idx="356">
                  <c:v>19.921650098604182</c:v>
                </c:pt>
                <c:pt idx="357">
                  <c:v>19.955900423700548</c:v>
                </c:pt>
                <c:pt idx="358">
                  <c:v>19.98039137170887</c:v>
                </c:pt>
                <c:pt idx="359">
                  <c:v>19.995096519943576</c:v>
                </c:pt>
                <c:pt idx="36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Rotation_1!$I$16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Rotation_1!$I$17:$I$19</c:f>
              <c:numCache>
                <c:ptCount val="3"/>
                <c:pt idx="0">
                  <c:v>1.22514845490862E-15</c:v>
                </c:pt>
                <c:pt idx="1">
                  <c:v>0</c:v>
                </c:pt>
                <c:pt idx="2">
                  <c:v>-2.205267218835516E-15</c:v>
                </c:pt>
              </c:numCache>
            </c:numRef>
          </c:xVal>
          <c:yVal>
            <c:numRef>
              <c:f>Rotation_1!$J$17:$J$19</c:f>
              <c:numCache>
                <c:ptCount val="3"/>
                <c:pt idx="0">
                  <c:v>20</c:v>
                </c:pt>
                <c:pt idx="1">
                  <c:v>0</c:v>
                </c:pt>
                <c:pt idx="2">
                  <c:v>-12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Rotation_1!$K$17:$K$18</c:f>
              <c:numCache>
                <c:ptCount val="2"/>
                <c:pt idx="0">
                  <c:v>11.59110991546882</c:v>
                </c:pt>
                <c:pt idx="1">
                  <c:v>0</c:v>
                </c:pt>
              </c:numCache>
            </c:numRef>
          </c:xVal>
          <c:yVal>
            <c:numRef>
              <c:f>Rotation_1!$L$17:$L$18</c:f>
              <c:numCache>
                <c:ptCount val="2"/>
                <c:pt idx="0">
                  <c:v>3.1058285412302427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Rotation_1!$K$18:$K$19</c:f>
              <c:numCache>
                <c:ptCount val="2"/>
                <c:pt idx="0">
                  <c:v>0</c:v>
                </c:pt>
                <c:pt idx="1">
                  <c:v>-11.591109915468818</c:v>
                </c:pt>
              </c:numCache>
            </c:numRef>
          </c:xVal>
          <c:yVal>
            <c:numRef>
              <c:f>Rotation_1!$L$18:$L$19</c:f>
              <c:numCache>
                <c:ptCount val="2"/>
                <c:pt idx="0">
                  <c:v>0</c:v>
                </c:pt>
                <c:pt idx="1">
                  <c:v>3.1058285412302524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Rotation_1!$S$15</c:f>
              <c:strCache>
                <c:ptCount val="1"/>
                <c:pt idx="0">
                  <c:v>Rollenzentrum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Rotation_1!$S$17:$S$377</c:f>
              <c:numCache>
                <c:ptCount val="361"/>
                <c:pt idx="0">
                  <c:v>-4.053910319703801</c:v>
                </c:pt>
                <c:pt idx="1">
                  <c:v>-4.053910319703801</c:v>
                </c:pt>
                <c:pt idx="2">
                  <c:v>-4.053910319703801</c:v>
                </c:pt>
                <c:pt idx="3">
                  <c:v>-4.053910319703801</c:v>
                </c:pt>
                <c:pt idx="4">
                  <c:v>-4.053910319703801</c:v>
                </c:pt>
                <c:pt idx="5">
                  <c:v>-4.053910319703801</c:v>
                </c:pt>
                <c:pt idx="6">
                  <c:v>-4.053910319703801</c:v>
                </c:pt>
                <c:pt idx="7">
                  <c:v>-4.053910319703801</c:v>
                </c:pt>
                <c:pt idx="8">
                  <c:v>-4.053910319703801</c:v>
                </c:pt>
                <c:pt idx="9">
                  <c:v>-4.053910319703801</c:v>
                </c:pt>
                <c:pt idx="10">
                  <c:v>-4.053910319703801</c:v>
                </c:pt>
                <c:pt idx="11">
                  <c:v>-4.053910319703801</c:v>
                </c:pt>
                <c:pt idx="12">
                  <c:v>-4.053910319703801</c:v>
                </c:pt>
                <c:pt idx="13">
                  <c:v>-4.053910319703801</c:v>
                </c:pt>
                <c:pt idx="14">
                  <c:v>-4.053910319703801</c:v>
                </c:pt>
                <c:pt idx="15">
                  <c:v>-4.053910319703801</c:v>
                </c:pt>
                <c:pt idx="16">
                  <c:v>-4.053910319703801</c:v>
                </c:pt>
                <c:pt idx="17">
                  <c:v>-4.053910319703801</c:v>
                </c:pt>
                <c:pt idx="18">
                  <c:v>-4.053910319703801</c:v>
                </c:pt>
                <c:pt idx="19">
                  <c:v>-4.053910319703801</c:v>
                </c:pt>
                <c:pt idx="20">
                  <c:v>-4.053910319703801</c:v>
                </c:pt>
                <c:pt idx="21">
                  <c:v>-4.053910319703801</c:v>
                </c:pt>
                <c:pt idx="22">
                  <c:v>-4.053910319703801</c:v>
                </c:pt>
                <c:pt idx="23">
                  <c:v>-4.053910319703801</c:v>
                </c:pt>
                <c:pt idx="24">
                  <c:v>-4.053910319703801</c:v>
                </c:pt>
                <c:pt idx="25">
                  <c:v>-4.053910319703801</c:v>
                </c:pt>
                <c:pt idx="26">
                  <c:v>-4.053910319703801</c:v>
                </c:pt>
                <c:pt idx="27">
                  <c:v>-4.053910319703801</c:v>
                </c:pt>
                <c:pt idx="28">
                  <c:v>-4.053910319703801</c:v>
                </c:pt>
                <c:pt idx="29">
                  <c:v>-4.053910319703801</c:v>
                </c:pt>
                <c:pt idx="30">
                  <c:v>-4.053910319703801</c:v>
                </c:pt>
                <c:pt idx="31">
                  <c:v>-4.053910319703801</c:v>
                </c:pt>
                <c:pt idx="32">
                  <c:v>-4.053910319703801</c:v>
                </c:pt>
                <c:pt idx="33">
                  <c:v>-4.053910319703801</c:v>
                </c:pt>
                <c:pt idx="34">
                  <c:v>-4.053910319703801</c:v>
                </c:pt>
                <c:pt idx="35">
                  <c:v>-4.053910319703801</c:v>
                </c:pt>
                <c:pt idx="36">
                  <c:v>-4.053910319703801</c:v>
                </c:pt>
                <c:pt idx="37">
                  <c:v>-4.053910319703801</c:v>
                </c:pt>
                <c:pt idx="38">
                  <c:v>-4.053910319703801</c:v>
                </c:pt>
                <c:pt idx="39">
                  <c:v>-4.053910319703801</c:v>
                </c:pt>
                <c:pt idx="40">
                  <c:v>-4.053910319703801</c:v>
                </c:pt>
                <c:pt idx="41">
                  <c:v>-4.053910319703801</c:v>
                </c:pt>
                <c:pt idx="42">
                  <c:v>-4.053910319703801</c:v>
                </c:pt>
                <c:pt idx="43">
                  <c:v>-4.053910319703801</c:v>
                </c:pt>
                <c:pt idx="44">
                  <c:v>-4.053910319703801</c:v>
                </c:pt>
                <c:pt idx="45">
                  <c:v>-4.053910319703801</c:v>
                </c:pt>
                <c:pt idx="46">
                  <c:v>-4.053910319703801</c:v>
                </c:pt>
                <c:pt idx="47">
                  <c:v>-4.053910319703801</c:v>
                </c:pt>
                <c:pt idx="48">
                  <c:v>-4.053910319703801</c:v>
                </c:pt>
                <c:pt idx="49">
                  <c:v>-4.053910319703801</c:v>
                </c:pt>
                <c:pt idx="50">
                  <c:v>-4.053910319703801</c:v>
                </c:pt>
                <c:pt idx="51">
                  <c:v>-4.053910319703801</c:v>
                </c:pt>
                <c:pt idx="52">
                  <c:v>-4.053910319703801</c:v>
                </c:pt>
                <c:pt idx="53">
                  <c:v>-4.053910319703801</c:v>
                </c:pt>
                <c:pt idx="54">
                  <c:v>-4.053910319703801</c:v>
                </c:pt>
                <c:pt idx="55">
                  <c:v>-4.053910319703801</c:v>
                </c:pt>
                <c:pt idx="56">
                  <c:v>-4.053910319703801</c:v>
                </c:pt>
                <c:pt idx="57">
                  <c:v>-4.053910319703801</c:v>
                </c:pt>
                <c:pt idx="58">
                  <c:v>-4.053910319703801</c:v>
                </c:pt>
                <c:pt idx="59">
                  <c:v>-4.053910319703801</c:v>
                </c:pt>
                <c:pt idx="60">
                  <c:v>-4.053910319703801</c:v>
                </c:pt>
                <c:pt idx="61">
                  <c:v>-4.053910319703801</c:v>
                </c:pt>
                <c:pt idx="62">
                  <c:v>-4.053910319703801</c:v>
                </c:pt>
                <c:pt idx="63">
                  <c:v>-4.053910319703801</c:v>
                </c:pt>
                <c:pt idx="64">
                  <c:v>-4.053910319703801</c:v>
                </c:pt>
                <c:pt idx="65">
                  <c:v>-4.053910319703801</c:v>
                </c:pt>
                <c:pt idx="66">
                  <c:v>-4.053910319703801</c:v>
                </c:pt>
                <c:pt idx="67">
                  <c:v>-4.053910319703801</c:v>
                </c:pt>
                <c:pt idx="68">
                  <c:v>-4.053910319703801</c:v>
                </c:pt>
                <c:pt idx="69">
                  <c:v>-4.053910319703801</c:v>
                </c:pt>
                <c:pt idx="70">
                  <c:v>-4.053910319703801</c:v>
                </c:pt>
                <c:pt idx="71">
                  <c:v>-4.053910319703801</c:v>
                </c:pt>
                <c:pt idx="72">
                  <c:v>-4.053910319703801</c:v>
                </c:pt>
                <c:pt idx="73">
                  <c:v>-4.053910319703801</c:v>
                </c:pt>
                <c:pt idx="74">
                  <c:v>-4.053910319703801</c:v>
                </c:pt>
                <c:pt idx="75">
                  <c:v>-4.053910319703801</c:v>
                </c:pt>
                <c:pt idx="76">
                  <c:v>-4.053910319703801</c:v>
                </c:pt>
                <c:pt idx="77">
                  <c:v>-4.053910319703801</c:v>
                </c:pt>
                <c:pt idx="78">
                  <c:v>-4.053910319703801</c:v>
                </c:pt>
                <c:pt idx="79">
                  <c:v>-4.053910319703801</c:v>
                </c:pt>
                <c:pt idx="80">
                  <c:v>-4.053910319703801</c:v>
                </c:pt>
                <c:pt idx="81">
                  <c:v>-4.053910319703801</c:v>
                </c:pt>
                <c:pt idx="82">
                  <c:v>-4.053910319703801</c:v>
                </c:pt>
                <c:pt idx="83">
                  <c:v>-4.053910319703801</c:v>
                </c:pt>
                <c:pt idx="84">
                  <c:v>-4.053910319703801</c:v>
                </c:pt>
                <c:pt idx="85">
                  <c:v>-4.053910319703801</c:v>
                </c:pt>
                <c:pt idx="86">
                  <c:v>-4.053910319703801</c:v>
                </c:pt>
                <c:pt idx="87">
                  <c:v>-4.053910319703801</c:v>
                </c:pt>
                <c:pt idx="88">
                  <c:v>-4.053910319703801</c:v>
                </c:pt>
                <c:pt idx="89">
                  <c:v>-4.053910319703801</c:v>
                </c:pt>
                <c:pt idx="90">
                  <c:v>-4.053910319703801</c:v>
                </c:pt>
                <c:pt idx="91">
                  <c:v>-4.053910319703801</c:v>
                </c:pt>
                <c:pt idx="92">
                  <c:v>-4.053910319703801</c:v>
                </c:pt>
                <c:pt idx="93">
                  <c:v>-4.053910319703801</c:v>
                </c:pt>
                <c:pt idx="94">
                  <c:v>-4.053910319703801</c:v>
                </c:pt>
                <c:pt idx="95">
                  <c:v>-4.053910319703801</c:v>
                </c:pt>
                <c:pt idx="96">
                  <c:v>-4.053910319703801</c:v>
                </c:pt>
                <c:pt idx="97">
                  <c:v>-4.053910319703801</c:v>
                </c:pt>
                <c:pt idx="98">
                  <c:v>-4.053910319703801</c:v>
                </c:pt>
                <c:pt idx="99">
                  <c:v>-4.053910319703801</c:v>
                </c:pt>
                <c:pt idx="100">
                  <c:v>-4.053910319703801</c:v>
                </c:pt>
                <c:pt idx="101">
                  <c:v>-4.053910319703801</c:v>
                </c:pt>
                <c:pt idx="102">
                  <c:v>-4.053910319703801</c:v>
                </c:pt>
                <c:pt idx="103">
                  <c:v>-4.053910319703801</c:v>
                </c:pt>
                <c:pt idx="104">
                  <c:v>-4.053910319703801</c:v>
                </c:pt>
                <c:pt idx="105">
                  <c:v>-4.053910319703801</c:v>
                </c:pt>
                <c:pt idx="106">
                  <c:v>-4.053910319703801</c:v>
                </c:pt>
                <c:pt idx="107">
                  <c:v>-4.053910319703801</c:v>
                </c:pt>
                <c:pt idx="108">
                  <c:v>-4.053910319703801</c:v>
                </c:pt>
                <c:pt idx="109">
                  <c:v>-4.053910319703801</c:v>
                </c:pt>
                <c:pt idx="110">
                  <c:v>-4.053910319703801</c:v>
                </c:pt>
                <c:pt idx="111">
                  <c:v>-4.053910319703801</c:v>
                </c:pt>
                <c:pt idx="112">
                  <c:v>-4.053910319703801</c:v>
                </c:pt>
                <c:pt idx="113">
                  <c:v>-4.053910319703801</c:v>
                </c:pt>
                <c:pt idx="114">
                  <c:v>-4.053910319703801</c:v>
                </c:pt>
                <c:pt idx="115">
                  <c:v>-4.053910319703801</c:v>
                </c:pt>
                <c:pt idx="116">
                  <c:v>-4.053910319703801</c:v>
                </c:pt>
                <c:pt idx="117">
                  <c:v>-4.053910319703801</c:v>
                </c:pt>
                <c:pt idx="118">
                  <c:v>-4.053910319703801</c:v>
                </c:pt>
                <c:pt idx="119">
                  <c:v>-4.053910319703801</c:v>
                </c:pt>
                <c:pt idx="120">
                  <c:v>-4.053910319703801</c:v>
                </c:pt>
                <c:pt idx="121">
                  <c:v>-4.053910319703801</c:v>
                </c:pt>
                <c:pt idx="122">
                  <c:v>-4.053910319703801</c:v>
                </c:pt>
                <c:pt idx="123">
                  <c:v>-4.053910319703801</c:v>
                </c:pt>
                <c:pt idx="124">
                  <c:v>-4.053910319703801</c:v>
                </c:pt>
                <c:pt idx="125">
                  <c:v>-4.053910319703801</c:v>
                </c:pt>
                <c:pt idx="126">
                  <c:v>-4.053910319703801</c:v>
                </c:pt>
                <c:pt idx="127">
                  <c:v>-4.053910319703801</c:v>
                </c:pt>
                <c:pt idx="128">
                  <c:v>-4.053910319703801</c:v>
                </c:pt>
                <c:pt idx="129">
                  <c:v>-4.053910319703801</c:v>
                </c:pt>
                <c:pt idx="130">
                  <c:v>-4.053910319703801</c:v>
                </c:pt>
                <c:pt idx="131">
                  <c:v>-4.053910319703801</c:v>
                </c:pt>
                <c:pt idx="132">
                  <c:v>-4.053910319703801</c:v>
                </c:pt>
                <c:pt idx="133">
                  <c:v>-4.053910319703801</c:v>
                </c:pt>
                <c:pt idx="134">
                  <c:v>-4.053910319703801</c:v>
                </c:pt>
                <c:pt idx="135">
                  <c:v>-4.053910319703801</c:v>
                </c:pt>
                <c:pt idx="136">
                  <c:v>-4.053910319703801</c:v>
                </c:pt>
                <c:pt idx="137">
                  <c:v>-4.053910319703801</c:v>
                </c:pt>
                <c:pt idx="138">
                  <c:v>-4.053910319703801</c:v>
                </c:pt>
                <c:pt idx="139">
                  <c:v>-4.053910319703801</c:v>
                </c:pt>
                <c:pt idx="140">
                  <c:v>-4.053910319703801</c:v>
                </c:pt>
                <c:pt idx="141">
                  <c:v>-4.053910319703801</c:v>
                </c:pt>
                <c:pt idx="142">
                  <c:v>-4.053910319703801</c:v>
                </c:pt>
                <c:pt idx="143">
                  <c:v>-4.053910319703801</c:v>
                </c:pt>
                <c:pt idx="144">
                  <c:v>-4.053910319703801</c:v>
                </c:pt>
                <c:pt idx="145">
                  <c:v>-4.053910319703801</c:v>
                </c:pt>
                <c:pt idx="146">
                  <c:v>-4.053910319703801</c:v>
                </c:pt>
                <c:pt idx="147">
                  <c:v>-4.053910319703801</c:v>
                </c:pt>
                <c:pt idx="148">
                  <c:v>-4.053910319703801</c:v>
                </c:pt>
                <c:pt idx="149">
                  <c:v>-4.053910319703801</c:v>
                </c:pt>
                <c:pt idx="150">
                  <c:v>-4.053910319703801</c:v>
                </c:pt>
                <c:pt idx="151">
                  <c:v>-4.053910319703801</c:v>
                </c:pt>
                <c:pt idx="152">
                  <c:v>-4.053910319703801</c:v>
                </c:pt>
                <c:pt idx="153">
                  <c:v>-4.053910319703801</c:v>
                </c:pt>
                <c:pt idx="154">
                  <c:v>-4.053910319703801</c:v>
                </c:pt>
                <c:pt idx="155">
                  <c:v>-4.053910319703801</c:v>
                </c:pt>
                <c:pt idx="156">
                  <c:v>-4.053910319703801</c:v>
                </c:pt>
                <c:pt idx="157">
                  <c:v>-4.053910319703801</c:v>
                </c:pt>
                <c:pt idx="158">
                  <c:v>-4.053910319703801</c:v>
                </c:pt>
                <c:pt idx="159">
                  <c:v>-4.053910319703801</c:v>
                </c:pt>
                <c:pt idx="160">
                  <c:v>-4.053910319703801</c:v>
                </c:pt>
                <c:pt idx="161">
                  <c:v>-4.053910319703801</c:v>
                </c:pt>
                <c:pt idx="162">
                  <c:v>-4.053910319703801</c:v>
                </c:pt>
                <c:pt idx="163">
                  <c:v>-4.053910319703801</c:v>
                </c:pt>
                <c:pt idx="164">
                  <c:v>-4.053910319703801</c:v>
                </c:pt>
                <c:pt idx="165">
                  <c:v>-4.053910319703801</c:v>
                </c:pt>
                <c:pt idx="166">
                  <c:v>-4.053910319703801</c:v>
                </c:pt>
                <c:pt idx="167">
                  <c:v>-4.053910319703801</c:v>
                </c:pt>
                <c:pt idx="168">
                  <c:v>-4.053910319703801</c:v>
                </c:pt>
                <c:pt idx="169">
                  <c:v>-4.053910319703801</c:v>
                </c:pt>
                <c:pt idx="170">
                  <c:v>-4.053910319703801</c:v>
                </c:pt>
                <c:pt idx="171">
                  <c:v>-4.053910319703801</c:v>
                </c:pt>
                <c:pt idx="172">
                  <c:v>-4.053910319703801</c:v>
                </c:pt>
                <c:pt idx="173">
                  <c:v>-4.053910319703801</c:v>
                </c:pt>
                <c:pt idx="174">
                  <c:v>-4.053910319703801</c:v>
                </c:pt>
                <c:pt idx="175">
                  <c:v>-4.053910319703801</c:v>
                </c:pt>
                <c:pt idx="176">
                  <c:v>-4.053910319703801</c:v>
                </c:pt>
                <c:pt idx="177">
                  <c:v>-4.053910319703801</c:v>
                </c:pt>
                <c:pt idx="178">
                  <c:v>-4.053910319703801</c:v>
                </c:pt>
                <c:pt idx="179">
                  <c:v>-4.053910319703801</c:v>
                </c:pt>
                <c:pt idx="180">
                  <c:v>-4.053910319703801</c:v>
                </c:pt>
                <c:pt idx="181">
                  <c:v>-4.053910319703801</c:v>
                </c:pt>
                <c:pt idx="182">
                  <c:v>-4.053910319703801</c:v>
                </c:pt>
                <c:pt idx="183">
                  <c:v>-4.053910319703801</c:v>
                </c:pt>
                <c:pt idx="184">
                  <c:v>-4.053910319703801</c:v>
                </c:pt>
                <c:pt idx="185">
                  <c:v>-4.053910319703801</c:v>
                </c:pt>
                <c:pt idx="186">
                  <c:v>-4.053910319703801</c:v>
                </c:pt>
                <c:pt idx="187">
                  <c:v>-4.053910319703801</c:v>
                </c:pt>
                <c:pt idx="188">
                  <c:v>-4.053910319703801</c:v>
                </c:pt>
                <c:pt idx="189">
                  <c:v>-4.053910319703801</c:v>
                </c:pt>
                <c:pt idx="190">
                  <c:v>-4.053910319703801</c:v>
                </c:pt>
                <c:pt idx="191">
                  <c:v>-4.053910319703801</c:v>
                </c:pt>
                <c:pt idx="192">
                  <c:v>-4.053910319703801</c:v>
                </c:pt>
                <c:pt idx="193">
                  <c:v>-4.053910319703801</c:v>
                </c:pt>
                <c:pt idx="194">
                  <c:v>-4.053910319703801</c:v>
                </c:pt>
                <c:pt idx="195">
                  <c:v>-4.053910319703801</c:v>
                </c:pt>
                <c:pt idx="196">
                  <c:v>-4.053910319703801</c:v>
                </c:pt>
                <c:pt idx="197">
                  <c:v>-4.053910319703801</c:v>
                </c:pt>
                <c:pt idx="198">
                  <c:v>-4.053910319703801</c:v>
                </c:pt>
                <c:pt idx="199">
                  <c:v>-4.053910319703801</c:v>
                </c:pt>
                <c:pt idx="200">
                  <c:v>-4.053910319703801</c:v>
                </c:pt>
                <c:pt idx="201">
                  <c:v>-4.053910319703801</c:v>
                </c:pt>
                <c:pt idx="202">
                  <c:v>-4.053910319703801</c:v>
                </c:pt>
                <c:pt idx="203">
                  <c:v>-4.053910319703801</c:v>
                </c:pt>
                <c:pt idx="204">
                  <c:v>-4.053910319703801</c:v>
                </c:pt>
                <c:pt idx="205">
                  <c:v>-4.053910319703801</c:v>
                </c:pt>
                <c:pt idx="206">
                  <c:v>-4.053910319703801</c:v>
                </c:pt>
                <c:pt idx="207">
                  <c:v>-4.053910319703801</c:v>
                </c:pt>
                <c:pt idx="208">
                  <c:v>-4.053910319703801</c:v>
                </c:pt>
                <c:pt idx="209">
                  <c:v>-4.053910319703801</c:v>
                </c:pt>
                <c:pt idx="210">
                  <c:v>-4.053910319703801</c:v>
                </c:pt>
                <c:pt idx="211">
                  <c:v>-4.053910319703801</c:v>
                </c:pt>
                <c:pt idx="212">
                  <c:v>-4.053910319703801</c:v>
                </c:pt>
                <c:pt idx="213">
                  <c:v>-4.053910319703801</c:v>
                </c:pt>
                <c:pt idx="214">
                  <c:v>-4.053910319703801</c:v>
                </c:pt>
                <c:pt idx="215">
                  <c:v>-4.053910319703801</c:v>
                </c:pt>
                <c:pt idx="216">
                  <c:v>-4.053910319703801</c:v>
                </c:pt>
                <c:pt idx="217">
                  <c:v>-4.053910319703801</c:v>
                </c:pt>
                <c:pt idx="218">
                  <c:v>-4.053910319703801</c:v>
                </c:pt>
                <c:pt idx="219">
                  <c:v>-4.053910319703801</c:v>
                </c:pt>
                <c:pt idx="220">
                  <c:v>-4.053910319703801</c:v>
                </c:pt>
                <c:pt idx="221">
                  <c:v>-4.053910319703801</c:v>
                </c:pt>
                <c:pt idx="222">
                  <c:v>-4.053910319703801</c:v>
                </c:pt>
                <c:pt idx="223">
                  <c:v>-4.053910319703801</c:v>
                </c:pt>
                <c:pt idx="224">
                  <c:v>-4.053910319703801</c:v>
                </c:pt>
                <c:pt idx="225">
                  <c:v>-4.053910319703801</c:v>
                </c:pt>
                <c:pt idx="226">
                  <c:v>-4.053910319703801</c:v>
                </c:pt>
                <c:pt idx="227">
                  <c:v>-4.053910319703801</c:v>
                </c:pt>
                <c:pt idx="228">
                  <c:v>-4.053910319703801</c:v>
                </c:pt>
                <c:pt idx="229">
                  <c:v>-4.053910319703801</c:v>
                </c:pt>
                <c:pt idx="230">
                  <c:v>-4.053910319703801</c:v>
                </c:pt>
                <c:pt idx="231">
                  <c:v>-4.053910319703801</c:v>
                </c:pt>
                <c:pt idx="232">
                  <c:v>-4.053910319703801</c:v>
                </c:pt>
                <c:pt idx="233">
                  <c:v>-4.053910319703801</c:v>
                </c:pt>
                <c:pt idx="234">
                  <c:v>-4.053910319703801</c:v>
                </c:pt>
                <c:pt idx="235">
                  <c:v>-4.053910319703801</c:v>
                </c:pt>
                <c:pt idx="236">
                  <c:v>-4.053910319703801</c:v>
                </c:pt>
                <c:pt idx="237">
                  <c:v>-4.053910319703801</c:v>
                </c:pt>
                <c:pt idx="238">
                  <c:v>-4.053910319703801</c:v>
                </c:pt>
                <c:pt idx="239">
                  <c:v>-4.053910319703801</c:v>
                </c:pt>
                <c:pt idx="240">
                  <c:v>-4.053910319703801</c:v>
                </c:pt>
                <c:pt idx="241">
                  <c:v>-4.053910319703801</c:v>
                </c:pt>
                <c:pt idx="242">
                  <c:v>-4.053910319703801</c:v>
                </c:pt>
                <c:pt idx="243">
                  <c:v>-4.053910319703801</c:v>
                </c:pt>
                <c:pt idx="244">
                  <c:v>-4.053910319703801</c:v>
                </c:pt>
                <c:pt idx="245">
                  <c:v>-4.053910319703801</c:v>
                </c:pt>
                <c:pt idx="246">
                  <c:v>-4.053910319703801</c:v>
                </c:pt>
                <c:pt idx="247">
                  <c:v>-4.053910319703801</c:v>
                </c:pt>
                <c:pt idx="248">
                  <c:v>-4.053910319703801</c:v>
                </c:pt>
                <c:pt idx="249">
                  <c:v>-4.053910319703801</c:v>
                </c:pt>
                <c:pt idx="250">
                  <c:v>-4.053910319703801</c:v>
                </c:pt>
                <c:pt idx="251">
                  <c:v>-4.053910319703801</c:v>
                </c:pt>
                <c:pt idx="252">
                  <c:v>-4.053910319703801</c:v>
                </c:pt>
                <c:pt idx="253">
                  <c:v>-4.053910319703801</c:v>
                </c:pt>
                <c:pt idx="254">
                  <c:v>-4.053910319703801</c:v>
                </c:pt>
                <c:pt idx="255">
                  <c:v>-4.053910319703801</c:v>
                </c:pt>
                <c:pt idx="256">
                  <c:v>-4.053910319703801</c:v>
                </c:pt>
                <c:pt idx="257">
                  <c:v>-4.053910319703801</c:v>
                </c:pt>
                <c:pt idx="258">
                  <c:v>-4.053910319703801</c:v>
                </c:pt>
                <c:pt idx="259">
                  <c:v>-4.053910319703801</c:v>
                </c:pt>
                <c:pt idx="260">
                  <c:v>-4.053910319703801</c:v>
                </c:pt>
                <c:pt idx="261">
                  <c:v>-4.053910319703801</c:v>
                </c:pt>
                <c:pt idx="262">
                  <c:v>-4.053910319703801</c:v>
                </c:pt>
                <c:pt idx="263">
                  <c:v>-4.053910319703801</c:v>
                </c:pt>
                <c:pt idx="264">
                  <c:v>-4.053910319703801</c:v>
                </c:pt>
                <c:pt idx="265">
                  <c:v>-4.053910319703801</c:v>
                </c:pt>
                <c:pt idx="266">
                  <c:v>-4.053910319703801</c:v>
                </c:pt>
                <c:pt idx="267">
                  <c:v>-4.053910319703801</c:v>
                </c:pt>
                <c:pt idx="268">
                  <c:v>-4.053910319703801</c:v>
                </c:pt>
                <c:pt idx="269">
                  <c:v>-4.053910319703801</c:v>
                </c:pt>
                <c:pt idx="270">
                  <c:v>-4.053910319703801</c:v>
                </c:pt>
                <c:pt idx="271">
                  <c:v>-4.053910319703801</c:v>
                </c:pt>
                <c:pt idx="272">
                  <c:v>-4.053910319703801</c:v>
                </c:pt>
                <c:pt idx="273">
                  <c:v>-4.053910319703801</c:v>
                </c:pt>
                <c:pt idx="274">
                  <c:v>-4.053910319703801</c:v>
                </c:pt>
                <c:pt idx="275">
                  <c:v>-4.053910319703801</c:v>
                </c:pt>
                <c:pt idx="276">
                  <c:v>-4.053910319703801</c:v>
                </c:pt>
                <c:pt idx="277">
                  <c:v>-4.053910319703801</c:v>
                </c:pt>
                <c:pt idx="278">
                  <c:v>-4.053910319703801</c:v>
                </c:pt>
                <c:pt idx="279">
                  <c:v>-4.053910319703801</c:v>
                </c:pt>
                <c:pt idx="280">
                  <c:v>-4.053910319703801</c:v>
                </c:pt>
                <c:pt idx="281">
                  <c:v>-4.053910319703801</c:v>
                </c:pt>
                <c:pt idx="282">
                  <c:v>-4.053910319703801</c:v>
                </c:pt>
                <c:pt idx="283">
                  <c:v>-4.053910319703801</c:v>
                </c:pt>
                <c:pt idx="284">
                  <c:v>-4.053910319703801</c:v>
                </c:pt>
                <c:pt idx="285">
                  <c:v>-4.053910319703801</c:v>
                </c:pt>
                <c:pt idx="286">
                  <c:v>-4.053910319703801</c:v>
                </c:pt>
                <c:pt idx="287">
                  <c:v>-4.053910319703801</c:v>
                </c:pt>
                <c:pt idx="288">
                  <c:v>-4.053910319703801</c:v>
                </c:pt>
                <c:pt idx="289">
                  <c:v>-4.053910319703801</c:v>
                </c:pt>
                <c:pt idx="290">
                  <c:v>-4.053910319703801</c:v>
                </c:pt>
                <c:pt idx="291">
                  <c:v>-4.053910319703801</c:v>
                </c:pt>
                <c:pt idx="292">
                  <c:v>-4.053910319703801</c:v>
                </c:pt>
                <c:pt idx="293">
                  <c:v>-4.053910319703801</c:v>
                </c:pt>
                <c:pt idx="294">
                  <c:v>-4.053910319703801</c:v>
                </c:pt>
                <c:pt idx="295">
                  <c:v>-4.053910319703801</c:v>
                </c:pt>
                <c:pt idx="296">
                  <c:v>-4.053910319703801</c:v>
                </c:pt>
                <c:pt idx="297">
                  <c:v>-4.053910319703801</c:v>
                </c:pt>
                <c:pt idx="298">
                  <c:v>-4.053910319703801</c:v>
                </c:pt>
                <c:pt idx="299">
                  <c:v>-4.053910319703801</c:v>
                </c:pt>
                <c:pt idx="300">
                  <c:v>-4.053910319703801</c:v>
                </c:pt>
                <c:pt idx="301">
                  <c:v>-4.053910319703801</c:v>
                </c:pt>
                <c:pt idx="302">
                  <c:v>-4.053910319703801</c:v>
                </c:pt>
                <c:pt idx="303">
                  <c:v>-4.053910319703801</c:v>
                </c:pt>
                <c:pt idx="304">
                  <c:v>-4.053910319703801</c:v>
                </c:pt>
                <c:pt idx="305">
                  <c:v>-4.053910319703801</c:v>
                </c:pt>
                <c:pt idx="306">
                  <c:v>-4.053910319703801</c:v>
                </c:pt>
                <c:pt idx="307">
                  <c:v>-4.053910319703801</c:v>
                </c:pt>
                <c:pt idx="308">
                  <c:v>-4.053910319703801</c:v>
                </c:pt>
                <c:pt idx="309">
                  <c:v>-4.053910319703801</c:v>
                </c:pt>
                <c:pt idx="310">
                  <c:v>-4.053910319703801</c:v>
                </c:pt>
                <c:pt idx="311">
                  <c:v>-4.053910319703801</c:v>
                </c:pt>
                <c:pt idx="312">
                  <c:v>-4.053910319703801</c:v>
                </c:pt>
                <c:pt idx="313">
                  <c:v>-4.053910319703801</c:v>
                </c:pt>
                <c:pt idx="314">
                  <c:v>-4.053910319703801</c:v>
                </c:pt>
                <c:pt idx="315">
                  <c:v>-4.053910319703801</c:v>
                </c:pt>
                <c:pt idx="316">
                  <c:v>-4.053910319703801</c:v>
                </c:pt>
                <c:pt idx="317">
                  <c:v>-4.053910319703801</c:v>
                </c:pt>
                <c:pt idx="318">
                  <c:v>-4.053910319703801</c:v>
                </c:pt>
                <c:pt idx="319">
                  <c:v>-4.053910319703801</c:v>
                </c:pt>
                <c:pt idx="320">
                  <c:v>-4.053910319703801</c:v>
                </c:pt>
                <c:pt idx="321">
                  <c:v>-4.053910319703801</c:v>
                </c:pt>
                <c:pt idx="322">
                  <c:v>-4.053910319703801</c:v>
                </c:pt>
                <c:pt idx="323">
                  <c:v>-4.053910319703801</c:v>
                </c:pt>
                <c:pt idx="324">
                  <c:v>-4.053910319703801</c:v>
                </c:pt>
                <c:pt idx="325">
                  <c:v>-4.053910319703801</c:v>
                </c:pt>
                <c:pt idx="326">
                  <c:v>-4.053910319703801</c:v>
                </c:pt>
                <c:pt idx="327">
                  <c:v>-4.053910319703801</c:v>
                </c:pt>
                <c:pt idx="328">
                  <c:v>-4.053910319703801</c:v>
                </c:pt>
                <c:pt idx="329">
                  <c:v>-4.053910319703801</c:v>
                </c:pt>
                <c:pt idx="330">
                  <c:v>-4.053910319703801</c:v>
                </c:pt>
                <c:pt idx="331">
                  <c:v>-4.053910319703801</c:v>
                </c:pt>
                <c:pt idx="332">
                  <c:v>-4.053910319703801</c:v>
                </c:pt>
                <c:pt idx="333">
                  <c:v>-4.053910319703801</c:v>
                </c:pt>
                <c:pt idx="334">
                  <c:v>-4.053910319703801</c:v>
                </c:pt>
                <c:pt idx="335">
                  <c:v>-4.053910319703801</c:v>
                </c:pt>
                <c:pt idx="336">
                  <c:v>-4.053910319703801</c:v>
                </c:pt>
                <c:pt idx="337">
                  <c:v>-4.053910319703801</c:v>
                </c:pt>
                <c:pt idx="338">
                  <c:v>-4.053910319703801</c:v>
                </c:pt>
                <c:pt idx="339">
                  <c:v>-4.053910319703801</c:v>
                </c:pt>
                <c:pt idx="340">
                  <c:v>-4.053910319703801</c:v>
                </c:pt>
                <c:pt idx="341">
                  <c:v>-4.053910319703801</c:v>
                </c:pt>
                <c:pt idx="342">
                  <c:v>-4.053910319703801</c:v>
                </c:pt>
                <c:pt idx="343">
                  <c:v>-4.053910319703801</c:v>
                </c:pt>
                <c:pt idx="344">
                  <c:v>-4.053910319703801</c:v>
                </c:pt>
                <c:pt idx="345">
                  <c:v>-4.053910319703801</c:v>
                </c:pt>
                <c:pt idx="346">
                  <c:v>-4.053910319703801</c:v>
                </c:pt>
                <c:pt idx="347">
                  <c:v>-4.053910319703801</c:v>
                </c:pt>
                <c:pt idx="348">
                  <c:v>-4.053910319703801</c:v>
                </c:pt>
                <c:pt idx="349">
                  <c:v>-4.053910319703801</c:v>
                </c:pt>
                <c:pt idx="350">
                  <c:v>-4.053910319703801</c:v>
                </c:pt>
                <c:pt idx="351">
                  <c:v>-4.053910319703801</c:v>
                </c:pt>
                <c:pt idx="352">
                  <c:v>-4.053910319703801</c:v>
                </c:pt>
                <c:pt idx="353">
                  <c:v>-4.053910319703801</c:v>
                </c:pt>
                <c:pt idx="354">
                  <c:v>-4.053910319703801</c:v>
                </c:pt>
                <c:pt idx="355">
                  <c:v>-4.053910319703801</c:v>
                </c:pt>
                <c:pt idx="356">
                  <c:v>-4.053910319703801</c:v>
                </c:pt>
                <c:pt idx="357">
                  <c:v>-4.053910319703801</c:v>
                </c:pt>
                <c:pt idx="358">
                  <c:v>-4.053910319703801</c:v>
                </c:pt>
                <c:pt idx="359">
                  <c:v>-4.053910319703801</c:v>
                </c:pt>
                <c:pt idx="360">
                  <c:v>-4.053910319703801</c:v>
                </c:pt>
              </c:numCache>
            </c:numRef>
          </c:xVal>
          <c:yVal>
            <c:numRef>
              <c:f>Rotation_1!$T$17:$T$377</c:f>
              <c:numCache>
                <c:ptCount val="361"/>
                <c:pt idx="0">
                  <c:v>-16.50956726022215</c:v>
                </c:pt>
                <c:pt idx="1">
                  <c:v>-16.50956726022215</c:v>
                </c:pt>
                <c:pt idx="2">
                  <c:v>-16.50956726022215</c:v>
                </c:pt>
                <c:pt idx="3">
                  <c:v>-16.50956726022215</c:v>
                </c:pt>
                <c:pt idx="4">
                  <c:v>-16.50956726022215</c:v>
                </c:pt>
                <c:pt idx="5">
                  <c:v>-16.50956726022215</c:v>
                </c:pt>
                <c:pt idx="6">
                  <c:v>-16.50956726022215</c:v>
                </c:pt>
                <c:pt idx="7">
                  <c:v>-16.50956726022215</c:v>
                </c:pt>
                <c:pt idx="8">
                  <c:v>-16.50956726022215</c:v>
                </c:pt>
                <c:pt idx="9">
                  <c:v>-16.50956726022215</c:v>
                </c:pt>
                <c:pt idx="10">
                  <c:v>-16.50956726022215</c:v>
                </c:pt>
                <c:pt idx="11">
                  <c:v>-16.50956726022215</c:v>
                </c:pt>
                <c:pt idx="12">
                  <c:v>-16.50956726022215</c:v>
                </c:pt>
                <c:pt idx="13">
                  <c:v>-16.50956726022215</c:v>
                </c:pt>
                <c:pt idx="14">
                  <c:v>-16.50956726022215</c:v>
                </c:pt>
                <c:pt idx="15">
                  <c:v>-16.50956726022215</c:v>
                </c:pt>
                <c:pt idx="16">
                  <c:v>-16.50956726022215</c:v>
                </c:pt>
                <c:pt idx="17">
                  <c:v>-16.50956726022215</c:v>
                </c:pt>
                <c:pt idx="18">
                  <c:v>-16.50956726022215</c:v>
                </c:pt>
                <c:pt idx="19">
                  <c:v>-16.50956726022215</c:v>
                </c:pt>
                <c:pt idx="20">
                  <c:v>-16.50956726022215</c:v>
                </c:pt>
                <c:pt idx="21">
                  <c:v>-16.50956726022215</c:v>
                </c:pt>
                <c:pt idx="22">
                  <c:v>-16.50956726022215</c:v>
                </c:pt>
                <c:pt idx="23">
                  <c:v>-16.50956726022215</c:v>
                </c:pt>
                <c:pt idx="24">
                  <c:v>-16.50956726022215</c:v>
                </c:pt>
                <c:pt idx="25">
                  <c:v>-16.50956726022215</c:v>
                </c:pt>
                <c:pt idx="26">
                  <c:v>-16.50956726022215</c:v>
                </c:pt>
                <c:pt idx="27">
                  <c:v>-16.50956726022215</c:v>
                </c:pt>
                <c:pt idx="28">
                  <c:v>-16.50956726022215</c:v>
                </c:pt>
                <c:pt idx="29">
                  <c:v>-16.50956726022215</c:v>
                </c:pt>
                <c:pt idx="30">
                  <c:v>-16.50956726022215</c:v>
                </c:pt>
                <c:pt idx="31">
                  <c:v>-16.50956726022215</c:v>
                </c:pt>
                <c:pt idx="32">
                  <c:v>-16.50956726022215</c:v>
                </c:pt>
                <c:pt idx="33">
                  <c:v>-16.50956726022215</c:v>
                </c:pt>
                <c:pt idx="34">
                  <c:v>-16.50956726022215</c:v>
                </c:pt>
                <c:pt idx="35">
                  <c:v>-16.50956726022215</c:v>
                </c:pt>
                <c:pt idx="36">
                  <c:v>-16.50956726022215</c:v>
                </c:pt>
                <c:pt idx="37">
                  <c:v>-16.50956726022215</c:v>
                </c:pt>
                <c:pt idx="38">
                  <c:v>-16.50956726022215</c:v>
                </c:pt>
                <c:pt idx="39">
                  <c:v>-16.50956726022215</c:v>
                </c:pt>
                <c:pt idx="40">
                  <c:v>-16.50956726022215</c:v>
                </c:pt>
                <c:pt idx="41">
                  <c:v>-16.50956726022215</c:v>
                </c:pt>
                <c:pt idx="42">
                  <c:v>-16.50956726022215</c:v>
                </c:pt>
                <c:pt idx="43">
                  <c:v>-16.50956726022215</c:v>
                </c:pt>
                <c:pt idx="44">
                  <c:v>-16.50956726022215</c:v>
                </c:pt>
                <c:pt idx="45">
                  <c:v>-16.50956726022215</c:v>
                </c:pt>
                <c:pt idx="46">
                  <c:v>-16.50956726022215</c:v>
                </c:pt>
                <c:pt idx="47">
                  <c:v>-16.50956726022215</c:v>
                </c:pt>
                <c:pt idx="48">
                  <c:v>-16.50956726022215</c:v>
                </c:pt>
                <c:pt idx="49">
                  <c:v>-16.50956726022215</c:v>
                </c:pt>
                <c:pt idx="50">
                  <c:v>-16.50956726022215</c:v>
                </c:pt>
                <c:pt idx="51">
                  <c:v>-16.50956726022215</c:v>
                </c:pt>
                <c:pt idx="52">
                  <c:v>-16.50956726022215</c:v>
                </c:pt>
                <c:pt idx="53">
                  <c:v>-16.50956726022215</c:v>
                </c:pt>
                <c:pt idx="54">
                  <c:v>-16.50956726022215</c:v>
                </c:pt>
                <c:pt idx="55">
                  <c:v>-16.50956726022215</c:v>
                </c:pt>
                <c:pt idx="56">
                  <c:v>-16.50956726022215</c:v>
                </c:pt>
                <c:pt idx="57">
                  <c:v>-16.50956726022215</c:v>
                </c:pt>
                <c:pt idx="58">
                  <c:v>-16.50956726022215</c:v>
                </c:pt>
                <c:pt idx="59">
                  <c:v>-16.50956726022215</c:v>
                </c:pt>
                <c:pt idx="60">
                  <c:v>-16.50956726022215</c:v>
                </c:pt>
                <c:pt idx="61">
                  <c:v>-16.50956726022215</c:v>
                </c:pt>
                <c:pt idx="62">
                  <c:v>-16.50956726022215</c:v>
                </c:pt>
                <c:pt idx="63">
                  <c:v>-16.50956726022215</c:v>
                </c:pt>
                <c:pt idx="64">
                  <c:v>-16.50956726022215</c:v>
                </c:pt>
                <c:pt idx="65">
                  <c:v>-16.50956726022215</c:v>
                </c:pt>
                <c:pt idx="66">
                  <c:v>-16.50956726022215</c:v>
                </c:pt>
                <c:pt idx="67">
                  <c:v>-16.50956726022215</c:v>
                </c:pt>
                <c:pt idx="68">
                  <c:v>-16.50956726022215</c:v>
                </c:pt>
                <c:pt idx="69">
                  <c:v>-16.50956726022215</c:v>
                </c:pt>
                <c:pt idx="70">
                  <c:v>-16.50956726022215</c:v>
                </c:pt>
                <c:pt idx="71">
                  <c:v>-16.50956726022215</c:v>
                </c:pt>
                <c:pt idx="72">
                  <c:v>-16.50956726022215</c:v>
                </c:pt>
                <c:pt idx="73">
                  <c:v>-16.50956726022215</c:v>
                </c:pt>
                <c:pt idx="74">
                  <c:v>-16.50956726022215</c:v>
                </c:pt>
                <c:pt idx="75">
                  <c:v>-16.50956726022215</c:v>
                </c:pt>
                <c:pt idx="76">
                  <c:v>-16.50956726022215</c:v>
                </c:pt>
                <c:pt idx="77">
                  <c:v>-16.50956726022215</c:v>
                </c:pt>
                <c:pt idx="78">
                  <c:v>-16.50956726022215</c:v>
                </c:pt>
                <c:pt idx="79">
                  <c:v>-16.50956726022215</c:v>
                </c:pt>
                <c:pt idx="80">
                  <c:v>-16.50956726022215</c:v>
                </c:pt>
                <c:pt idx="81">
                  <c:v>-16.50956726022215</c:v>
                </c:pt>
                <c:pt idx="82">
                  <c:v>-16.50956726022215</c:v>
                </c:pt>
                <c:pt idx="83">
                  <c:v>-16.50956726022215</c:v>
                </c:pt>
                <c:pt idx="84">
                  <c:v>-16.50956726022215</c:v>
                </c:pt>
                <c:pt idx="85">
                  <c:v>-16.50956726022215</c:v>
                </c:pt>
                <c:pt idx="86">
                  <c:v>-16.50956726022215</c:v>
                </c:pt>
                <c:pt idx="87">
                  <c:v>-16.50956726022215</c:v>
                </c:pt>
                <c:pt idx="88">
                  <c:v>-16.50956726022215</c:v>
                </c:pt>
                <c:pt idx="89">
                  <c:v>-16.50956726022215</c:v>
                </c:pt>
                <c:pt idx="90">
                  <c:v>-16.50956726022215</c:v>
                </c:pt>
                <c:pt idx="91">
                  <c:v>-16.50956726022215</c:v>
                </c:pt>
                <c:pt idx="92">
                  <c:v>-16.50956726022215</c:v>
                </c:pt>
                <c:pt idx="93">
                  <c:v>-16.50956726022215</c:v>
                </c:pt>
                <c:pt idx="94">
                  <c:v>-16.50956726022215</c:v>
                </c:pt>
                <c:pt idx="95">
                  <c:v>-16.50956726022215</c:v>
                </c:pt>
                <c:pt idx="96">
                  <c:v>-16.50956726022215</c:v>
                </c:pt>
                <c:pt idx="97">
                  <c:v>-16.50956726022215</c:v>
                </c:pt>
                <c:pt idx="98">
                  <c:v>-16.50956726022215</c:v>
                </c:pt>
                <c:pt idx="99">
                  <c:v>-16.50956726022215</c:v>
                </c:pt>
                <c:pt idx="100">
                  <c:v>-16.50956726022215</c:v>
                </c:pt>
                <c:pt idx="101">
                  <c:v>-16.50956726022215</c:v>
                </c:pt>
                <c:pt idx="102">
                  <c:v>-16.50956726022215</c:v>
                </c:pt>
                <c:pt idx="103">
                  <c:v>-16.50956726022215</c:v>
                </c:pt>
                <c:pt idx="104">
                  <c:v>-16.50956726022215</c:v>
                </c:pt>
                <c:pt idx="105">
                  <c:v>-16.50956726022215</c:v>
                </c:pt>
                <c:pt idx="106">
                  <c:v>-16.50956726022215</c:v>
                </c:pt>
                <c:pt idx="107">
                  <c:v>-16.50956726022215</c:v>
                </c:pt>
                <c:pt idx="108">
                  <c:v>-16.50956726022215</c:v>
                </c:pt>
                <c:pt idx="109">
                  <c:v>-16.50956726022215</c:v>
                </c:pt>
                <c:pt idx="110">
                  <c:v>-16.50956726022215</c:v>
                </c:pt>
                <c:pt idx="111">
                  <c:v>-16.50956726022215</c:v>
                </c:pt>
                <c:pt idx="112">
                  <c:v>-16.50956726022215</c:v>
                </c:pt>
                <c:pt idx="113">
                  <c:v>-16.50956726022215</c:v>
                </c:pt>
                <c:pt idx="114">
                  <c:v>-16.50956726022215</c:v>
                </c:pt>
                <c:pt idx="115">
                  <c:v>-16.50956726022215</c:v>
                </c:pt>
                <c:pt idx="116">
                  <c:v>-16.50956726022215</c:v>
                </c:pt>
                <c:pt idx="117">
                  <c:v>-16.50956726022215</c:v>
                </c:pt>
                <c:pt idx="118">
                  <c:v>-16.50956726022215</c:v>
                </c:pt>
                <c:pt idx="119">
                  <c:v>-16.50956726022215</c:v>
                </c:pt>
                <c:pt idx="120">
                  <c:v>-16.50956726022215</c:v>
                </c:pt>
                <c:pt idx="121">
                  <c:v>-16.50956726022215</c:v>
                </c:pt>
                <c:pt idx="122">
                  <c:v>-16.50956726022215</c:v>
                </c:pt>
                <c:pt idx="123">
                  <c:v>-16.50956726022215</c:v>
                </c:pt>
                <c:pt idx="124">
                  <c:v>-16.50956726022215</c:v>
                </c:pt>
                <c:pt idx="125">
                  <c:v>-16.50956726022215</c:v>
                </c:pt>
                <c:pt idx="126">
                  <c:v>-16.50956726022215</c:v>
                </c:pt>
                <c:pt idx="127">
                  <c:v>-16.50956726022215</c:v>
                </c:pt>
                <c:pt idx="128">
                  <c:v>-16.50956726022215</c:v>
                </c:pt>
                <c:pt idx="129">
                  <c:v>-16.50956726022215</c:v>
                </c:pt>
                <c:pt idx="130">
                  <c:v>-16.50956726022215</c:v>
                </c:pt>
                <c:pt idx="131">
                  <c:v>-16.50956726022215</c:v>
                </c:pt>
                <c:pt idx="132">
                  <c:v>-16.50956726022215</c:v>
                </c:pt>
                <c:pt idx="133">
                  <c:v>-16.50956726022215</c:v>
                </c:pt>
                <c:pt idx="134">
                  <c:v>-16.50956726022215</c:v>
                </c:pt>
                <c:pt idx="135">
                  <c:v>-16.50956726022215</c:v>
                </c:pt>
                <c:pt idx="136">
                  <c:v>-16.50956726022215</c:v>
                </c:pt>
                <c:pt idx="137">
                  <c:v>-16.50956726022215</c:v>
                </c:pt>
                <c:pt idx="138">
                  <c:v>-16.50956726022215</c:v>
                </c:pt>
                <c:pt idx="139">
                  <c:v>-16.50956726022215</c:v>
                </c:pt>
                <c:pt idx="140">
                  <c:v>-16.50956726022215</c:v>
                </c:pt>
                <c:pt idx="141">
                  <c:v>-16.50956726022215</c:v>
                </c:pt>
                <c:pt idx="142">
                  <c:v>-16.50956726022215</c:v>
                </c:pt>
                <c:pt idx="143">
                  <c:v>-16.50956726022215</c:v>
                </c:pt>
                <c:pt idx="144">
                  <c:v>-16.50956726022215</c:v>
                </c:pt>
                <c:pt idx="145">
                  <c:v>-16.50956726022215</c:v>
                </c:pt>
                <c:pt idx="146">
                  <c:v>-16.50956726022215</c:v>
                </c:pt>
                <c:pt idx="147">
                  <c:v>-16.50956726022215</c:v>
                </c:pt>
                <c:pt idx="148">
                  <c:v>-16.50956726022215</c:v>
                </c:pt>
                <c:pt idx="149">
                  <c:v>-16.50956726022215</c:v>
                </c:pt>
                <c:pt idx="150">
                  <c:v>-16.50956726022215</c:v>
                </c:pt>
                <c:pt idx="151">
                  <c:v>-16.50956726022215</c:v>
                </c:pt>
                <c:pt idx="152">
                  <c:v>-16.50956726022215</c:v>
                </c:pt>
                <c:pt idx="153">
                  <c:v>-16.50956726022215</c:v>
                </c:pt>
                <c:pt idx="154">
                  <c:v>-16.50956726022215</c:v>
                </c:pt>
                <c:pt idx="155">
                  <c:v>-16.50956726022215</c:v>
                </c:pt>
                <c:pt idx="156">
                  <c:v>-16.50956726022215</c:v>
                </c:pt>
                <c:pt idx="157">
                  <c:v>-16.50956726022215</c:v>
                </c:pt>
                <c:pt idx="158">
                  <c:v>-16.50956726022215</c:v>
                </c:pt>
                <c:pt idx="159">
                  <c:v>-16.50956726022215</c:v>
                </c:pt>
                <c:pt idx="160">
                  <c:v>-16.50956726022215</c:v>
                </c:pt>
                <c:pt idx="161">
                  <c:v>-16.50956726022215</c:v>
                </c:pt>
                <c:pt idx="162">
                  <c:v>-16.50956726022215</c:v>
                </c:pt>
                <c:pt idx="163">
                  <c:v>-16.50956726022215</c:v>
                </c:pt>
                <c:pt idx="164">
                  <c:v>-16.50956726022215</c:v>
                </c:pt>
                <c:pt idx="165">
                  <c:v>-16.50956726022215</c:v>
                </c:pt>
                <c:pt idx="166">
                  <c:v>-16.50956726022215</c:v>
                </c:pt>
                <c:pt idx="167">
                  <c:v>-16.50956726022215</c:v>
                </c:pt>
                <c:pt idx="168">
                  <c:v>-16.50956726022215</c:v>
                </c:pt>
                <c:pt idx="169">
                  <c:v>-16.50956726022215</c:v>
                </c:pt>
                <c:pt idx="170">
                  <c:v>-16.50956726022215</c:v>
                </c:pt>
                <c:pt idx="171">
                  <c:v>-16.50956726022215</c:v>
                </c:pt>
                <c:pt idx="172">
                  <c:v>-16.50956726022215</c:v>
                </c:pt>
                <c:pt idx="173">
                  <c:v>-16.50956726022215</c:v>
                </c:pt>
                <c:pt idx="174">
                  <c:v>-16.50956726022215</c:v>
                </c:pt>
                <c:pt idx="175">
                  <c:v>-16.50956726022215</c:v>
                </c:pt>
                <c:pt idx="176">
                  <c:v>-16.50956726022215</c:v>
                </c:pt>
                <c:pt idx="177">
                  <c:v>-16.50956726022215</c:v>
                </c:pt>
                <c:pt idx="178">
                  <c:v>-16.50956726022215</c:v>
                </c:pt>
                <c:pt idx="179">
                  <c:v>-16.50956726022215</c:v>
                </c:pt>
                <c:pt idx="180">
                  <c:v>-16.50956726022215</c:v>
                </c:pt>
                <c:pt idx="181">
                  <c:v>-16.50956726022215</c:v>
                </c:pt>
                <c:pt idx="182">
                  <c:v>-16.50956726022215</c:v>
                </c:pt>
                <c:pt idx="183">
                  <c:v>-16.50956726022215</c:v>
                </c:pt>
                <c:pt idx="184">
                  <c:v>-16.50956726022215</c:v>
                </c:pt>
                <c:pt idx="185">
                  <c:v>-16.50956726022215</c:v>
                </c:pt>
                <c:pt idx="186">
                  <c:v>-16.50956726022215</c:v>
                </c:pt>
                <c:pt idx="187">
                  <c:v>-16.50956726022215</c:v>
                </c:pt>
                <c:pt idx="188">
                  <c:v>-16.50956726022215</c:v>
                </c:pt>
                <c:pt idx="189">
                  <c:v>-16.50956726022215</c:v>
                </c:pt>
                <c:pt idx="190">
                  <c:v>-16.50956726022215</c:v>
                </c:pt>
                <c:pt idx="191">
                  <c:v>-16.50956726022215</c:v>
                </c:pt>
                <c:pt idx="192">
                  <c:v>-16.50956726022215</c:v>
                </c:pt>
                <c:pt idx="193">
                  <c:v>-16.50956726022215</c:v>
                </c:pt>
                <c:pt idx="194">
                  <c:v>-16.50956726022215</c:v>
                </c:pt>
                <c:pt idx="195">
                  <c:v>-16.50956726022215</c:v>
                </c:pt>
                <c:pt idx="196">
                  <c:v>-16.50956726022215</c:v>
                </c:pt>
                <c:pt idx="197">
                  <c:v>-16.50956726022215</c:v>
                </c:pt>
                <c:pt idx="198">
                  <c:v>-16.50956726022215</c:v>
                </c:pt>
                <c:pt idx="199">
                  <c:v>-16.50956726022215</c:v>
                </c:pt>
                <c:pt idx="200">
                  <c:v>-16.50956726022215</c:v>
                </c:pt>
                <c:pt idx="201">
                  <c:v>-16.50956726022215</c:v>
                </c:pt>
                <c:pt idx="202">
                  <c:v>-16.50956726022215</c:v>
                </c:pt>
                <c:pt idx="203">
                  <c:v>-16.50956726022215</c:v>
                </c:pt>
                <c:pt idx="204">
                  <c:v>-16.50956726022215</c:v>
                </c:pt>
                <c:pt idx="205">
                  <c:v>-16.50956726022215</c:v>
                </c:pt>
                <c:pt idx="206">
                  <c:v>-16.50956726022215</c:v>
                </c:pt>
                <c:pt idx="207">
                  <c:v>-16.50956726022215</c:v>
                </c:pt>
                <c:pt idx="208">
                  <c:v>-16.50956726022215</c:v>
                </c:pt>
                <c:pt idx="209">
                  <c:v>-16.50956726022215</c:v>
                </c:pt>
                <c:pt idx="210">
                  <c:v>-16.50956726022215</c:v>
                </c:pt>
                <c:pt idx="211">
                  <c:v>-16.50956726022215</c:v>
                </c:pt>
                <c:pt idx="212">
                  <c:v>-16.50956726022215</c:v>
                </c:pt>
                <c:pt idx="213">
                  <c:v>-16.50956726022215</c:v>
                </c:pt>
                <c:pt idx="214">
                  <c:v>-16.50956726022215</c:v>
                </c:pt>
                <c:pt idx="215">
                  <c:v>-16.50956726022215</c:v>
                </c:pt>
                <c:pt idx="216">
                  <c:v>-16.50956726022215</c:v>
                </c:pt>
                <c:pt idx="217">
                  <c:v>-16.50956726022215</c:v>
                </c:pt>
                <c:pt idx="218">
                  <c:v>-16.50956726022215</c:v>
                </c:pt>
                <c:pt idx="219">
                  <c:v>-16.50956726022215</c:v>
                </c:pt>
                <c:pt idx="220">
                  <c:v>-16.50956726022215</c:v>
                </c:pt>
                <c:pt idx="221">
                  <c:v>-16.50956726022215</c:v>
                </c:pt>
                <c:pt idx="222">
                  <c:v>-16.50956726022215</c:v>
                </c:pt>
                <c:pt idx="223">
                  <c:v>-16.50956726022215</c:v>
                </c:pt>
                <c:pt idx="224">
                  <c:v>-16.50956726022215</c:v>
                </c:pt>
                <c:pt idx="225">
                  <c:v>-16.50956726022215</c:v>
                </c:pt>
                <c:pt idx="226">
                  <c:v>-16.50956726022215</c:v>
                </c:pt>
                <c:pt idx="227">
                  <c:v>-16.50956726022215</c:v>
                </c:pt>
                <c:pt idx="228">
                  <c:v>-16.50956726022215</c:v>
                </c:pt>
                <c:pt idx="229">
                  <c:v>-16.50956726022215</c:v>
                </c:pt>
                <c:pt idx="230">
                  <c:v>-16.50956726022215</c:v>
                </c:pt>
                <c:pt idx="231">
                  <c:v>-16.50956726022215</c:v>
                </c:pt>
                <c:pt idx="232">
                  <c:v>-16.50956726022215</c:v>
                </c:pt>
                <c:pt idx="233">
                  <c:v>-16.50956726022215</c:v>
                </c:pt>
                <c:pt idx="234">
                  <c:v>-16.50956726022215</c:v>
                </c:pt>
                <c:pt idx="235">
                  <c:v>-16.50956726022215</c:v>
                </c:pt>
                <c:pt idx="236">
                  <c:v>-16.50956726022215</c:v>
                </c:pt>
                <c:pt idx="237">
                  <c:v>-16.50956726022215</c:v>
                </c:pt>
                <c:pt idx="238">
                  <c:v>-16.50956726022215</c:v>
                </c:pt>
                <c:pt idx="239">
                  <c:v>-16.50956726022215</c:v>
                </c:pt>
                <c:pt idx="240">
                  <c:v>-16.50956726022215</c:v>
                </c:pt>
                <c:pt idx="241">
                  <c:v>-16.50956726022215</c:v>
                </c:pt>
                <c:pt idx="242">
                  <c:v>-16.50956726022215</c:v>
                </c:pt>
                <c:pt idx="243">
                  <c:v>-16.50956726022215</c:v>
                </c:pt>
                <c:pt idx="244">
                  <c:v>-16.50956726022215</c:v>
                </c:pt>
                <c:pt idx="245">
                  <c:v>-16.50956726022215</c:v>
                </c:pt>
                <c:pt idx="246">
                  <c:v>-16.50956726022215</c:v>
                </c:pt>
                <c:pt idx="247">
                  <c:v>-16.50956726022215</c:v>
                </c:pt>
                <c:pt idx="248">
                  <c:v>-16.50956726022215</c:v>
                </c:pt>
                <c:pt idx="249">
                  <c:v>-16.50956726022215</c:v>
                </c:pt>
                <c:pt idx="250">
                  <c:v>-16.50956726022215</c:v>
                </c:pt>
                <c:pt idx="251">
                  <c:v>-16.50956726022215</c:v>
                </c:pt>
                <c:pt idx="252">
                  <c:v>-16.50956726022215</c:v>
                </c:pt>
                <c:pt idx="253">
                  <c:v>-16.50956726022215</c:v>
                </c:pt>
                <c:pt idx="254">
                  <c:v>-16.50956726022215</c:v>
                </c:pt>
                <c:pt idx="255">
                  <c:v>-16.50956726022215</c:v>
                </c:pt>
                <c:pt idx="256">
                  <c:v>-16.50956726022215</c:v>
                </c:pt>
                <c:pt idx="257">
                  <c:v>-16.50956726022215</c:v>
                </c:pt>
                <c:pt idx="258">
                  <c:v>-16.50956726022215</c:v>
                </c:pt>
                <c:pt idx="259">
                  <c:v>-16.50956726022215</c:v>
                </c:pt>
                <c:pt idx="260">
                  <c:v>-16.50956726022215</c:v>
                </c:pt>
                <c:pt idx="261">
                  <c:v>-16.50956726022215</c:v>
                </c:pt>
                <c:pt idx="262">
                  <c:v>-16.50956726022215</c:v>
                </c:pt>
                <c:pt idx="263">
                  <c:v>-16.50956726022215</c:v>
                </c:pt>
                <c:pt idx="264">
                  <c:v>-16.50956726022215</c:v>
                </c:pt>
                <c:pt idx="265">
                  <c:v>-16.50956726022215</c:v>
                </c:pt>
                <c:pt idx="266">
                  <c:v>-16.50956726022215</c:v>
                </c:pt>
                <c:pt idx="267">
                  <c:v>-16.50956726022215</c:v>
                </c:pt>
                <c:pt idx="268">
                  <c:v>-16.50956726022215</c:v>
                </c:pt>
                <c:pt idx="269">
                  <c:v>-16.50956726022215</c:v>
                </c:pt>
                <c:pt idx="270">
                  <c:v>-16.50956726022215</c:v>
                </c:pt>
                <c:pt idx="271">
                  <c:v>-16.50956726022215</c:v>
                </c:pt>
                <c:pt idx="272">
                  <c:v>-16.50956726022215</c:v>
                </c:pt>
                <c:pt idx="273">
                  <c:v>-16.50956726022215</c:v>
                </c:pt>
                <c:pt idx="274">
                  <c:v>-16.50956726022215</c:v>
                </c:pt>
                <c:pt idx="275">
                  <c:v>-16.50956726022215</c:v>
                </c:pt>
                <c:pt idx="276">
                  <c:v>-16.50956726022215</c:v>
                </c:pt>
                <c:pt idx="277">
                  <c:v>-16.50956726022215</c:v>
                </c:pt>
                <c:pt idx="278">
                  <c:v>-16.50956726022215</c:v>
                </c:pt>
                <c:pt idx="279">
                  <c:v>-16.50956726022215</c:v>
                </c:pt>
                <c:pt idx="280">
                  <c:v>-16.50956726022215</c:v>
                </c:pt>
                <c:pt idx="281">
                  <c:v>-16.50956726022215</c:v>
                </c:pt>
                <c:pt idx="282">
                  <c:v>-16.50956726022215</c:v>
                </c:pt>
                <c:pt idx="283">
                  <c:v>-16.50956726022215</c:v>
                </c:pt>
                <c:pt idx="284">
                  <c:v>-16.50956726022215</c:v>
                </c:pt>
                <c:pt idx="285">
                  <c:v>-16.50956726022215</c:v>
                </c:pt>
                <c:pt idx="286">
                  <c:v>-16.50956726022215</c:v>
                </c:pt>
                <c:pt idx="287">
                  <c:v>-16.50956726022215</c:v>
                </c:pt>
                <c:pt idx="288">
                  <c:v>-16.50956726022215</c:v>
                </c:pt>
                <c:pt idx="289">
                  <c:v>-16.50956726022215</c:v>
                </c:pt>
                <c:pt idx="290">
                  <c:v>-16.50956726022215</c:v>
                </c:pt>
                <c:pt idx="291">
                  <c:v>-16.50956726022215</c:v>
                </c:pt>
                <c:pt idx="292">
                  <c:v>-16.50956726022215</c:v>
                </c:pt>
                <c:pt idx="293">
                  <c:v>-16.50956726022215</c:v>
                </c:pt>
                <c:pt idx="294">
                  <c:v>-16.50956726022215</c:v>
                </c:pt>
                <c:pt idx="295">
                  <c:v>-16.50956726022215</c:v>
                </c:pt>
                <c:pt idx="296">
                  <c:v>-16.50956726022215</c:v>
                </c:pt>
                <c:pt idx="297">
                  <c:v>-16.50956726022215</c:v>
                </c:pt>
                <c:pt idx="298">
                  <c:v>-16.50956726022215</c:v>
                </c:pt>
                <c:pt idx="299">
                  <c:v>-16.50956726022215</c:v>
                </c:pt>
                <c:pt idx="300">
                  <c:v>-16.50956726022215</c:v>
                </c:pt>
                <c:pt idx="301">
                  <c:v>-16.50956726022215</c:v>
                </c:pt>
                <c:pt idx="302">
                  <c:v>-16.50956726022215</c:v>
                </c:pt>
                <c:pt idx="303">
                  <c:v>-16.50956726022215</c:v>
                </c:pt>
                <c:pt idx="304">
                  <c:v>-16.50956726022215</c:v>
                </c:pt>
                <c:pt idx="305">
                  <c:v>-16.50956726022215</c:v>
                </c:pt>
                <c:pt idx="306">
                  <c:v>-16.50956726022215</c:v>
                </c:pt>
                <c:pt idx="307">
                  <c:v>-16.50956726022215</c:v>
                </c:pt>
                <c:pt idx="308">
                  <c:v>-16.50956726022215</c:v>
                </c:pt>
                <c:pt idx="309">
                  <c:v>-16.50956726022215</c:v>
                </c:pt>
                <c:pt idx="310">
                  <c:v>-16.50956726022215</c:v>
                </c:pt>
                <c:pt idx="311">
                  <c:v>-16.50956726022215</c:v>
                </c:pt>
                <c:pt idx="312">
                  <c:v>-16.50956726022215</c:v>
                </c:pt>
                <c:pt idx="313">
                  <c:v>-16.50956726022215</c:v>
                </c:pt>
                <c:pt idx="314">
                  <c:v>-16.50956726022215</c:v>
                </c:pt>
                <c:pt idx="315">
                  <c:v>-16.50956726022215</c:v>
                </c:pt>
                <c:pt idx="316">
                  <c:v>-16.50956726022215</c:v>
                </c:pt>
                <c:pt idx="317">
                  <c:v>-16.50956726022215</c:v>
                </c:pt>
                <c:pt idx="318">
                  <c:v>-16.50956726022215</c:v>
                </c:pt>
                <c:pt idx="319">
                  <c:v>-16.50956726022215</c:v>
                </c:pt>
                <c:pt idx="320">
                  <c:v>-16.50956726022215</c:v>
                </c:pt>
                <c:pt idx="321">
                  <c:v>-16.50956726022215</c:v>
                </c:pt>
                <c:pt idx="322">
                  <c:v>-16.50956726022215</c:v>
                </c:pt>
                <c:pt idx="323">
                  <c:v>-16.50956726022215</c:v>
                </c:pt>
                <c:pt idx="324">
                  <c:v>-16.50956726022215</c:v>
                </c:pt>
                <c:pt idx="325">
                  <c:v>-16.50956726022215</c:v>
                </c:pt>
                <c:pt idx="326">
                  <c:v>-16.50956726022215</c:v>
                </c:pt>
                <c:pt idx="327">
                  <c:v>-16.50956726022215</c:v>
                </c:pt>
                <c:pt idx="328">
                  <c:v>-16.50956726022215</c:v>
                </c:pt>
                <c:pt idx="329">
                  <c:v>-16.50956726022215</c:v>
                </c:pt>
                <c:pt idx="330">
                  <c:v>-16.50956726022215</c:v>
                </c:pt>
                <c:pt idx="331">
                  <c:v>-16.50956726022215</c:v>
                </c:pt>
                <c:pt idx="332">
                  <c:v>-16.50956726022215</c:v>
                </c:pt>
                <c:pt idx="333">
                  <c:v>-16.50956726022215</c:v>
                </c:pt>
                <c:pt idx="334">
                  <c:v>-16.50956726022215</c:v>
                </c:pt>
                <c:pt idx="335">
                  <c:v>-16.50956726022215</c:v>
                </c:pt>
                <c:pt idx="336">
                  <c:v>-16.50956726022215</c:v>
                </c:pt>
                <c:pt idx="337">
                  <c:v>-16.50956726022215</c:v>
                </c:pt>
                <c:pt idx="338">
                  <c:v>-16.50956726022215</c:v>
                </c:pt>
                <c:pt idx="339">
                  <c:v>-16.50956726022215</c:v>
                </c:pt>
                <c:pt idx="340">
                  <c:v>-16.50956726022215</c:v>
                </c:pt>
                <c:pt idx="341">
                  <c:v>-16.50956726022215</c:v>
                </c:pt>
                <c:pt idx="342">
                  <c:v>-16.50956726022215</c:v>
                </c:pt>
                <c:pt idx="343">
                  <c:v>-16.50956726022215</c:v>
                </c:pt>
                <c:pt idx="344">
                  <c:v>-16.50956726022215</c:v>
                </c:pt>
                <c:pt idx="345">
                  <c:v>-16.50956726022215</c:v>
                </c:pt>
                <c:pt idx="346">
                  <c:v>-16.50956726022215</c:v>
                </c:pt>
                <c:pt idx="347">
                  <c:v>-16.50956726022215</c:v>
                </c:pt>
                <c:pt idx="348">
                  <c:v>-16.50956726022215</c:v>
                </c:pt>
                <c:pt idx="349">
                  <c:v>-16.50956726022215</c:v>
                </c:pt>
                <c:pt idx="350">
                  <c:v>-16.50956726022215</c:v>
                </c:pt>
                <c:pt idx="351">
                  <c:v>-16.50956726022215</c:v>
                </c:pt>
                <c:pt idx="352">
                  <c:v>-16.50956726022215</c:v>
                </c:pt>
                <c:pt idx="353">
                  <c:v>-16.50956726022215</c:v>
                </c:pt>
                <c:pt idx="354">
                  <c:v>-16.50956726022215</c:v>
                </c:pt>
                <c:pt idx="355">
                  <c:v>-16.50956726022215</c:v>
                </c:pt>
                <c:pt idx="356">
                  <c:v>-16.50956726022215</c:v>
                </c:pt>
                <c:pt idx="357">
                  <c:v>-16.50956726022215</c:v>
                </c:pt>
                <c:pt idx="358">
                  <c:v>-16.50956726022215</c:v>
                </c:pt>
                <c:pt idx="359">
                  <c:v>-16.50956726022215</c:v>
                </c:pt>
                <c:pt idx="360">
                  <c:v>-16.50956726022215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Rotation_1!$U$15</c:f>
              <c:strCache>
                <c:ptCount val="1"/>
                <c:pt idx="0">
                  <c:v>Rollenumfang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Rotation_1!$U$17:$U$377</c:f>
              <c:numCache>
                <c:ptCount val="361"/>
                <c:pt idx="0">
                  <c:v>-4.053910319703801</c:v>
                </c:pt>
                <c:pt idx="1">
                  <c:v>-4.053910319703801</c:v>
                </c:pt>
                <c:pt idx="2">
                  <c:v>-3.8794128361912965</c:v>
                </c:pt>
                <c:pt idx="3">
                  <c:v>-3.792230538489082</c:v>
                </c:pt>
                <c:pt idx="4">
                  <c:v>-3.705127950983175</c:v>
                </c:pt>
                <c:pt idx="5">
                  <c:v>-3.6181316059655106</c:v>
                </c:pt>
                <c:pt idx="6">
                  <c:v>-3.531268003365534</c:v>
                </c:pt>
                <c:pt idx="7">
                  <c:v>-3.444563602678064</c:v>
                </c:pt>
                <c:pt idx="8">
                  <c:v>-3.358044814903474</c:v>
                </c:pt>
                <c:pt idx="9">
                  <c:v>-3.2717379945026472</c:v>
                </c:pt>
                <c:pt idx="10">
                  <c:v>-3.1856694313691496</c:v>
                </c:pt>
                <c:pt idx="11">
                  <c:v>-3.099865342821077</c:v>
                </c:pt>
                <c:pt idx="12">
                  <c:v>-3.0143518656150046</c:v>
                </c:pt>
                <c:pt idx="13">
                  <c:v>-2.9291550479844766</c:v>
                </c:pt>
                <c:pt idx="14">
                  <c:v>-2.8443008417054627</c:v>
                </c:pt>
                <c:pt idx="15">
                  <c:v>-2.7598150941911976</c:v>
                </c:pt>
                <c:pt idx="16">
                  <c:v>-2.6757235406188054</c:v>
                </c:pt>
                <c:pt idx="17">
                  <c:v>-2.5920517960901175</c:v>
                </c:pt>
                <c:pt idx="18">
                  <c:v>-2.508825347829064</c:v>
                </c:pt>
                <c:pt idx="19">
                  <c:v>-2.4260695474180176</c:v>
                </c:pt>
                <c:pt idx="20">
                  <c:v>-2.343809603075458</c:v>
                </c:pt>
                <c:pt idx="21">
                  <c:v>-2.2620705719772998</c:v>
                </c:pt>
                <c:pt idx="22">
                  <c:v>-2.1808773526242415</c:v>
                </c:pt>
                <c:pt idx="23">
                  <c:v>-2.1002546772574324</c:v>
                </c:pt>
                <c:pt idx="24">
                  <c:v>-2.0202271043248</c:v>
                </c:pt>
                <c:pt idx="25">
                  <c:v>-1.940819011000304</c:v>
                </c:pt>
                <c:pt idx="26">
                  <c:v>-1.8620545857584143</c:v>
                </c:pt>
                <c:pt idx="27">
                  <c:v>-1.7839578210060676</c:v>
                </c:pt>
                <c:pt idx="28">
                  <c:v>-1.7065525057743471</c:v>
                </c:pt>
                <c:pt idx="29">
                  <c:v>-1.629862218472116</c:v>
                </c:pt>
                <c:pt idx="30">
                  <c:v>-1.5539103197038018</c:v>
                </c:pt>
                <c:pt idx="31">
                  <c:v>-1.4787199451535304</c:v>
                </c:pt>
                <c:pt idx="32">
                  <c:v>-1.404313998537777</c:v>
                </c:pt>
                <c:pt idx="33">
                  <c:v>-1.330715144628666</c:v>
                </c:pt>
                <c:pt idx="34">
                  <c:v>-1.2579458023500667</c:v>
                </c:pt>
                <c:pt idx="35">
                  <c:v>-1.186028137948571</c:v>
                </c:pt>
                <c:pt idx="36">
                  <c:v>-1.1149840582414354</c:v>
                </c:pt>
                <c:pt idx="37">
                  <c:v>-1.0448352039435598</c:v>
                </c:pt>
                <c:pt idx="38">
                  <c:v>-0.97560294307551</c:v>
                </c:pt>
                <c:pt idx="39">
                  <c:v>-0.9073083644546145</c:v>
                </c:pt>
                <c:pt idx="40">
                  <c:v>-0.8399722712711051</c:v>
                </c:pt>
                <c:pt idx="41">
                  <c:v>-0.773615174751265</c:v>
                </c:pt>
                <c:pt idx="42">
                  <c:v>-0.7082572879095101</c:v>
                </c:pt>
                <c:pt idx="43">
                  <c:v>-0.6439185193913088</c:v>
                </c:pt>
                <c:pt idx="44">
                  <c:v>-0.5806184674088151</c:v>
                </c:pt>
                <c:pt idx="45">
                  <c:v>-0.518376413771064</c:v>
                </c:pt>
                <c:pt idx="46">
                  <c:v>-0.45721131801054593</c:v>
                </c:pt>
                <c:pt idx="47">
                  <c:v>-0.39714181160794926</c:v>
                </c:pt>
                <c:pt idx="48">
                  <c:v>-0.33818619231683034</c:v>
                </c:pt>
                <c:pt idx="49">
                  <c:v>-0.28036241858994115</c:v>
                </c:pt>
                <c:pt idx="50">
                  <c:v>-0.22368810410891138</c:v>
                </c:pt>
                <c:pt idx="51">
                  <c:v>-0.16818051241894683</c:v>
                </c:pt>
                <c:pt idx="52">
                  <c:v>-0.11385655167019149</c:v>
                </c:pt>
                <c:pt idx="53">
                  <c:v>-0.06073276946733719</c:v>
                </c:pt>
                <c:pt idx="54">
                  <c:v>-0.008825347829064079</c:v>
                </c:pt>
                <c:pt idx="55">
                  <c:v>0.041849901741157325</c:v>
                </c:pt>
                <c:pt idx="56">
                  <c:v>0.09127754307140723</c:v>
                </c:pt>
                <c:pt idx="57">
                  <c:v>0.13944252002331936</c:v>
                </c:pt>
                <c:pt idx="58">
                  <c:v>0.18633016107832834</c:v>
                </c:pt>
                <c:pt idx="59">
                  <c:v>0.23192618380676056</c:v>
                </c:pt>
                <c:pt idx="60">
                  <c:v>0.2762166992183914</c:v>
                </c:pt>
                <c:pt idx="61">
                  <c:v>0.3191882159931776</c:v>
                </c:pt>
                <c:pt idx="62">
                  <c:v>0.3608276445908327</c:v>
                </c:pt>
                <c:pt idx="63">
                  <c:v>0.40112230123803805</c:v>
                </c:pt>
                <c:pt idx="64">
                  <c:v>0.44005991179203363</c:v>
                </c:pt>
                <c:pt idx="65">
                  <c:v>0.477628615479448</c:v>
                </c:pt>
                <c:pt idx="66">
                  <c:v>0.5138169685092029</c:v>
                </c:pt>
                <c:pt idx="67">
                  <c:v>0.5486139475584002</c:v>
                </c:pt>
                <c:pt idx="68">
                  <c:v>0.5820089531301358</c:v>
                </c:pt>
                <c:pt idx="69">
                  <c:v>0.6139918127822073</c:v>
                </c:pt>
                <c:pt idx="70">
                  <c:v>0.6445527842257404</c:v>
                </c:pt>
                <c:pt idx="71">
                  <c:v>0.6736825582927821</c:v>
                </c:pt>
                <c:pt idx="72">
                  <c:v>0.701372261771966</c:v>
                </c:pt>
                <c:pt idx="73">
                  <c:v>0.7276134601113755</c:v>
                </c:pt>
                <c:pt idx="74">
                  <c:v>0.7523981599877931</c:v>
                </c:pt>
                <c:pt idx="75">
                  <c:v>0.7757188117415401</c:v>
                </c:pt>
                <c:pt idx="76">
                  <c:v>0.7975683116761809</c:v>
                </c:pt>
                <c:pt idx="77">
                  <c:v>0.8179400042223746</c:v>
                </c:pt>
                <c:pt idx="78">
                  <c:v>0.8368276839652262</c:v>
                </c:pt>
                <c:pt idx="79">
                  <c:v>0.8542255975345183</c:v>
                </c:pt>
                <c:pt idx="80">
                  <c:v>0.8701284453572384</c:v>
                </c:pt>
                <c:pt idx="81">
                  <c:v>0.884531383271888</c:v>
                </c:pt>
                <c:pt idx="82">
                  <c:v>0.8974300240040503</c:v>
                </c:pt>
                <c:pt idx="83">
                  <c:v>0.9088204385028087</c:v>
                </c:pt>
                <c:pt idx="84">
                  <c:v>0.9186991571375653</c:v>
                </c:pt>
                <c:pt idx="85">
                  <c:v>0.9270631707549262</c:v>
                </c:pt>
                <c:pt idx="86">
                  <c:v>0.9339099315953199</c:v>
                </c:pt>
                <c:pt idx="87">
                  <c:v>0.9392373540690677</c:v>
                </c:pt>
                <c:pt idx="88">
                  <c:v>0.9430438153916771</c:v>
                </c:pt>
                <c:pt idx="89">
                  <c:v>0.9453281560781548</c:v>
                </c:pt>
                <c:pt idx="90">
                  <c:v>0.9460896802961987</c:v>
                </c:pt>
                <c:pt idx="91">
                  <c:v>0.9453281560781548</c:v>
                </c:pt>
                <c:pt idx="92">
                  <c:v>0.9430438153916771</c:v>
                </c:pt>
                <c:pt idx="93">
                  <c:v>0.9392373540690677</c:v>
                </c:pt>
                <c:pt idx="94">
                  <c:v>0.9339099315953199</c:v>
                </c:pt>
                <c:pt idx="95">
                  <c:v>0.9270631707549262</c:v>
                </c:pt>
                <c:pt idx="96">
                  <c:v>0.9186991571375653</c:v>
                </c:pt>
                <c:pt idx="97">
                  <c:v>0.9088204385028096</c:v>
                </c:pt>
                <c:pt idx="98">
                  <c:v>0.8974300240040503</c:v>
                </c:pt>
                <c:pt idx="99">
                  <c:v>0.884531383271888</c:v>
                </c:pt>
                <c:pt idx="100">
                  <c:v>0.8701284453572384</c:v>
                </c:pt>
                <c:pt idx="101">
                  <c:v>0.8542255975345183</c:v>
                </c:pt>
                <c:pt idx="102">
                  <c:v>0.8368276839652271</c:v>
                </c:pt>
                <c:pt idx="103">
                  <c:v>0.8179400042223746</c:v>
                </c:pt>
                <c:pt idx="104">
                  <c:v>0.7975683116761809</c:v>
                </c:pt>
                <c:pt idx="105">
                  <c:v>0.7757188117415401</c:v>
                </c:pt>
                <c:pt idx="106">
                  <c:v>0.7523981599877931</c:v>
                </c:pt>
                <c:pt idx="107">
                  <c:v>0.7276134601113764</c:v>
                </c:pt>
                <c:pt idx="108">
                  <c:v>0.7013722617719669</c:v>
                </c:pt>
                <c:pt idx="109">
                  <c:v>0.673682558292783</c:v>
                </c:pt>
                <c:pt idx="110">
                  <c:v>0.6445527842257412</c:v>
                </c:pt>
                <c:pt idx="111">
                  <c:v>0.6139918127822073</c:v>
                </c:pt>
                <c:pt idx="112">
                  <c:v>0.5820089531301358</c:v>
                </c:pt>
                <c:pt idx="113">
                  <c:v>0.5486139475584002</c:v>
                </c:pt>
                <c:pt idx="114">
                  <c:v>0.5138169685092029</c:v>
                </c:pt>
                <c:pt idx="115">
                  <c:v>0.4776286154794489</c:v>
                </c:pt>
                <c:pt idx="116">
                  <c:v>0.44005991179203363</c:v>
                </c:pt>
                <c:pt idx="117">
                  <c:v>0.40112230123803805</c:v>
                </c:pt>
                <c:pt idx="118">
                  <c:v>0.3608276445908327</c:v>
                </c:pt>
                <c:pt idx="119">
                  <c:v>0.3191882159931776</c:v>
                </c:pt>
                <c:pt idx="120">
                  <c:v>0.2762166992183923</c:v>
                </c:pt>
                <c:pt idx="121">
                  <c:v>0.23192618380676056</c:v>
                </c:pt>
                <c:pt idx="122">
                  <c:v>0.18633016107832923</c:v>
                </c:pt>
                <c:pt idx="123">
                  <c:v>0.13944252002331847</c:v>
                </c:pt>
                <c:pt idx="124">
                  <c:v>0.09127754307140723</c:v>
                </c:pt>
                <c:pt idx="125">
                  <c:v>0.041849901741157325</c:v>
                </c:pt>
                <c:pt idx="126">
                  <c:v>-0.008825347829064079</c:v>
                </c:pt>
                <c:pt idx="127">
                  <c:v>-0.06073276946733763</c:v>
                </c:pt>
                <c:pt idx="128">
                  <c:v>-0.11385655167019149</c:v>
                </c:pt>
                <c:pt idx="129">
                  <c:v>-0.16818051241894638</c:v>
                </c:pt>
                <c:pt idx="130">
                  <c:v>-0.22368810410891138</c:v>
                </c:pt>
                <c:pt idx="131">
                  <c:v>-0.2803624185899407</c:v>
                </c:pt>
                <c:pt idx="132">
                  <c:v>-0.33818619231683034</c:v>
                </c:pt>
                <c:pt idx="133">
                  <c:v>-0.39714181160794837</c:v>
                </c:pt>
                <c:pt idx="134">
                  <c:v>-0.45721131801054593</c:v>
                </c:pt>
                <c:pt idx="135">
                  <c:v>-0.5183764137710636</c:v>
                </c:pt>
                <c:pt idx="136">
                  <c:v>-0.5806184674088155</c:v>
                </c:pt>
                <c:pt idx="137">
                  <c:v>-0.6439185193913084</c:v>
                </c:pt>
                <c:pt idx="138">
                  <c:v>-0.7082572879095097</c:v>
                </c:pt>
                <c:pt idx="139">
                  <c:v>-0.773615174751265</c:v>
                </c:pt>
                <c:pt idx="140">
                  <c:v>-0.8399722712711037</c:v>
                </c:pt>
                <c:pt idx="141">
                  <c:v>-0.9073083644546145</c:v>
                </c:pt>
                <c:pt idx="142">
                  <c:v>-0.9756029430755095</c:v>
                </c:pt>
                <c:pt idx="143">
                  <c:v>-1.0448352039435607</c:v>
                </c:pt>
                <c:pt idx="144">
                  <c:v>-1.114984058241435</c:v>
                </c:pt>
                <c:pt idx="145">
                  <c:v>-1.1860281379485715</c:v>
                </c:pt>
                <c:pt idx="146">
                  <c:v>-1.2579458023500667</c:v>
                </c:pt>
                <c:pt idx="147">
                  <c:v>-1.3307151446286647</c:v>
                </c:pt>
                <c:pt idx="148">
                  <c:v>-1.404313998537777</c:v>
                </c:pt>
                <c:pt idx="149">
                  <c:v>-1.4787199451535296</c:v>
                </c:pt>
                <c:pt idx="150">
                  <c:v>-1.5539103197038018</c:v>
                </c:pt>
                <c:pt idx="151">
                  <c:v>-1.6298622184721157</c:v>
                </c:pt>
                <c:pt idx="152">
                  <c:v>-1.706552505774348</c:v>
                </c:pt>
                <c:pt idx="153">
                  <c:v>-1.7839578210060671</c:v>
                </c:pt>
                <c:pt idx="154">
                  <c:v>-1.8620545857584148</c:v>
                </c:pt>
                <c:pt idx="155">
                  <c:v>-1.940819011000304</c:v>
                </c:pt>
                <c:pt idx="156">
                  <c:v>-2.0202271043247992</c:v>
                </c:pt>
                <c:pt idx="157">
                  <c:v>-2.1002546772574324</c:v>
                </c:pt>
                <c:pt idx="158">
                  <c:v>-2.18087735262424</c:v>
                </c:pt>
                <c:pt idx="159">
                  <c:v>-2.2620705719773</c:v>
                </c:pt>
                <c:pt idx="160">
                  <c:v>-2.343809603075457</c:v>
                </c:pt>
                <c:pt idx="161">
                  <c:v>-2.4260695474180185</c:v>
                </c:pt>
                <c:pt idx="162">
                  <c:v>-2.508825347829064</c:v>
                </c:pt>
                <c:pt idx="163">
                  <c:v>-2.5920517960901184</c:v>
                </c:pt>
                <c:pt idx="164">
                  <c:v>-2.6757235406188054</c:v>
                </c:pt>
                <c:pt idx="165">
                  <c:v>-2.7598150941911963</c:v>
                </c:pt>
                <c:pt idx="166">
                  <c:v>-2.8443008417054627</c:v>
                </c:pt>
                <c:pt idx="167">
                  <c:v>-2.9291550479844752</c:v>
                </c:pt>
                <c:pt idx="168">
                  <c:v>-3.014351865615005</c:v>
                </c:pt>
                <c:pt idx="169">
                  <c:v>-3.0998653428210767</c:v>
                </c:pt>
                <c:pt idx="170">
                  <c:v>-3.18566943136915</c:v>
                </c:pt>
                <c:pt idx="171">
                  <c:v>-3.2717379945026464</c:v>
                </c:pt>
                <c:pt idx="172">
                  <c:v>-3.358044814903475</c:v>
                </c:pt>
                <c:pt idx="173">
                  <c:v>-3.4445636026780635</c:v>
                </c:pt>
                <c:pt idx="174">
                  <c:v>-3.5312680033655326</c:v>
                </c:pt>
                <c:pt idx="175">
                  <c:v>-3.61813160596551</c:v>
                </c:pt>
                <c:pt idx="176">
                  <c:v>-3.7051279509831736</c:v>
                </c:pt>
                <c:pt idx="177">
                  <c:v>-3.792230538489082</c:v>
                </c:pt>
                <c:pt idx="178">
                  <c:v>-3.8794128361912956</c:v>
                </c:pt>
                <c:pt idx="179">
                  <c:v>-3.9666482875173843</c:v>
                </c:pt>
                <c:pt idx="180">
                  <c:v>-4.0539103197038004</c:v>
                </c:pt>
                <c:pt idx="181">
                  <c:v>-4.141172351890219</c:v>
                </c:pt>
                <c:pt idx="182">
                  <c:v>-4.228407803216306</c:v>
                </c:pt>
                <c:pt idx="183">
                  <c:v>-4.315590100918519</c:v>
                </c:pt>
                <c:pt idx="184">
                  <c:v>-4.402692688424428</c:v>
                </c:pt>
                <c:pt idx="185">
                  <c:v>-4.489689033442091</c:v>
                </c:pt>
                <c:pt idx="186">
                  <c:v>-4.576552636042069</c:v>
                </c:pt>
                <c:pt idx="187">
                  <c:v>-4.663257036729538</c:v>
                </c:pt>
                <c:pt idx="188">
                  <c:v>-4.749775824504129</c:v>
                </c:pt>
                <c:pt idx="189">
                  <c:v>-4.836082644904955</c:v>
                </c:pt>
                <c:pt idx="190">
                  <c:v>-4.9221512080384535</c:v>
                </c:pt>
                <c:pt idx="191">
                  <c:v>-5.007955296586525</c:v>
                </c:pt>
                <c:pt idx="192">
                  <c:v>-5.093468773792599</c:v>
                </c:pt>
                <c:pt idx="193">
                  <c:v>-5.178665591423126</c:v>
                </c:pt>
                <c:pt idx="194">
                  <c:v>-5.263519797702139</c:v>
                </c:pt>
                <c:pt idx="195">
                  <c:v>-5.348005545216405</c:v>
                </c:pt>
                <c:pt idx="196">
                  <c:v>-5.432097098788796</c:v>
                </c:pt>
                <c:pt idx="197">
                  <c:v>-5.515768843317485</c:v>
                </c:pt>
                <c:pt idx="198">
                  <c:v>-5.598995291578538</c:v>
                </c:pt>
                <c:pt idx="199">
                  <c:v>-5.681751091989585</c:v>
                </c:pt>
                <c:pt idx="200">
                  <c:v>-5.764011036332144</c:v>
                </c:pt>
                <c:pt idx="201">
                  <c:v>-5.845750067430304</c:v>
                </c:pt>
                <c:pt idx="202">
                  <c:v>-5.926943286783361</c:v>
                </c:pt>
                <c:pt idx="203">
                  <c:v>-6.007565962150169</c:v>
                </c:pt>
                <c:pt idx="204">
                  <c:v>-6.087593535082803</c:v>
                </c:pt>
                <c:pt idx="205">
                  <c:v>-6.167001628407298</c:v>
                </c:pt>
                <c:pt idx="206">
                  <c:v>-6.245766053649189</c:v>
                </c:pt>
                <c:pt idx="207">
                  <c:v>-6.323862818401535</c:v>
                </c:pt>
                <c:pt idx="208">
                  <c:v>-6.4012681336332555</c:v>
                </c:pt>
                <c:pt idx="209">
                  <c:v>-6.477958420935487</c:v>
                </c:pt>
                <c:pt idx="210">
                  <c:v>-6.553910319703801</c:v>
                </c:pt>
                <c:pt idx="211">
                  <c:v>-6.629100694254072</c:v>
                </c:pt>
                <c:pt idx="212">
                  <c:v>-6.703506640869826</c:v>
                </c:pt>
                <c:pt idx="213">
                  <c:v>-6.777105494778937</c:v>
                </c:pt>
                <c:pt idx="214">
                  <c:v>-6.849874837057534</c:v>
                </c:pt>
                <c:pt idx="215">
                  <c:v>-6.9217925014590325</c:v>
                </c:pt>
                <c:pt idx="216">
                  <c:v>-6.992836581166166</c:v>
                </c:pt>
                <c:pt idx="217">
                  <c:v>-7.062985435464043</c:v>
                </c:pt>
                <c:pt idx="218">
                  <c:v>-7.132217696332092</c:v>
                </c:pt>
                <c:pt idx="219">
                  <c:v>-7.20051227495299</c:v>
                </c:pt>
                <c:pt idx="220">
                  <c:v>-7.267848368136498</c:v>
                </c:pt>
                <c:pt idx="221">
                  <c:v>-7.334205464656336</c:v>
                </c:pt>
                <c:pt idx="222">
                  <c:v>-7.3995633514980925</c:v>
                </c:pt>
                <c:pt idx="223">
                  <c:v>-7.463902120016293</c:v>
                </c:pt>
                <c:pt idx="224">
                  <c:v>-7.527202171998788</c:v>
                </c:pt>
                <c:pt idx="225">
                  <c:v>-7.589444225636539</c:v>
                </c:pt>
                <c:pt idx="226">
                  <c:v>-7.650609321397058</c:v>
                </c:pt>
                <c:pt idx="227">
                  <c:v>-7.710678827799653</c:v>
                </c:pt>
                <c:pt idx="228">
                  <c:v>-7.769634447090773</c:v>
                </c:pt>
                <c:pt idx="229">
                  <c:v>-7.827458220817661</c:v>
                </c:pt>
                <c:pt idx="230">
                  <c:v>-7.884132535298691</c:v>
                </c:pt>
                <c:pt idx="231">
                  <c:v>-7.939640126988654</c:v>
                </c:pt>
                <c:pt idx="232">
                  <c:v>-7.993964087737412</c:v>
                </c:pt>
                <c:pt idx="233">
                  <c:v>-8.047087869940265</c:v>
                </c:pt>
                <c:pt idx="234">
                  <c:v>-8.098995291578538</c:v>
                </c:pt>
                <c:pt idx="235">
                  <c:v>-8.149670541148758</c:v>
                </c:pt>
                <c:pt idx="236">
                  <c:v>-8.19909818247901</c:v>
                </c:pt>
                <c:pt idx="237">
                  <c:v>-8.247263159430922</c:v>
                </c:pt>
                <c:pt idx="238">
                  <c:v>-8.29415080048593</c:v>
                </c:pt>
                <c:pt idx="239">
                  <c:v>-8.339746823214362</c:v>
                </c:pt>
                <c:pt idx="240">
                  <c:v>-8.384037338625994</c:v>
                </c:pt>
                <c:pt idx="241">
                  <c:v>-8.427008855400782</c:v>
                </c:pt>
                <c:pt idx="242">
                  <c:v>-8.468648283998437</c:v>
                </c:pt>
                <c:pt idx="243">
                  <c:v>-8.50894294064564</c:v>
                </c:pt>
                <c:pt idx="244">
                  <c:v>-8.547880551199636</c:v>
                </c:pt>
                <c:pt idx="245">
                  <c:v>-8.585449254887052</c:v>
                </c:pt>
                <c:pt idx="246">
                  <c:v>-8.621637607916806</c:v>
                </c:pt>
                <c:pt idx="247">
                  <c:v>-8.656434586966004</c:v>
                </c:pt>
                <c:pt idx="248">
                  <c:v>-8.689829592537738</c:v>
                </c:pt>
                <c:pt idx="249">
                  <c:v>-8.721812452189809</c:v>
                </c:pt>
                <c:pt idx="250">
                  <c:v>-8.752373423633344</c:v>
                </c:pt>
                <c:pt idx="251">
                  <c:v>-8.781503197700385</c:v>
                </c:pt>
                <c:pt idx="252">
                  <c:v>-8.809192901179568</c:v>
                </c:pt>
                <c:pt idx="253">
                  <c:v>-8.835434099518977</c:v>
                </c:pt>
                <c:pt idx="254">
                  <c:v>-8.860218799395398</c:v>
                </c:pt>
                <c:pt idx="255">
                  <c:v>-8.883539451149144</c:v>
                </c:pt>
                <c:pt idx="256">
                  <c:v>-8.905388951083783</c:v>
                </c:pt>
                <c:pt idx="257">
                  <c:v>-8.925760643629978</c:v>
                </c:pt>
                <c:pt idx="258">
                  <c:v>-8.944648323372828</c:v>
                </c:pt>
                <c:pt idx="259">
                  <c:v>-8.962046236942122</c:v>
                </c:pt>
                <c:pt idx="260">
                  <c:v>-8.977949084764841</c:v>
                </c:pt>
                <c:pt idx="261">
                  <c:v>-8.99235202267949</c:v>
                </c:pt>
                <c:pt idx="262">
                  <c:v>-9.005250663411653</c:v>
                </c:pt>
                <c:pt idx="263">
                  <c:v>-9.016641077910412</c:v>
                </c:pt>
                <c:pt idx="264">
                  <c:v>-9.026519796545168</c:v>
                </c:pt>
                <c:pt idx="265">
                  <c:v>-9.03488381016253</c:v>
                </c:pt>
                <c:pt idx="266">
                  <c:v>-9.041730571002923</c:v>
                </c:pt>
                <c:pt idx="267">
                  <c:v>-9.04705799347667</c:v>
                </c:pt>
                <c:pt idx="268">
                  <c:v>-9.05086445479928</c:v>
                </c:pt>
                <c:pt idx="269">
                  <c:v>-9.053148795485757</c:v>
                </c:pt>
                <c:pt idx="270">
                  <c:v>-9.053910319703801</c:v>
                </c:pt>
                <c:pt idx="271">
                  <c:v>-9.053148795485757</c:v>
                </c:pt>
                <c:pt idx="272">
                  <c:v>-9.05086445479928</c:v>
                </c:pt>
                <c:pt idx="273">
                  <c:v>-9.04705799347667</c:v>
                </c:pt>
                <c:pt idx="274">
                  <c:v>-9.041730571002923</c:v>
                </c:pt>
                <c:pt idx="275">
                  <c:v>-9.03488381016253</c:v>
                </c:pt>
                <c:pt idx="276">
                  <c:v>-9.026519796545168</c:v>
                </c:pt>
                <c:pt idx="277">
                  <c:v>-9.01664107791041</c:v>
                </c:pt>
                <c:pt idx="278">
                  <c:v>-9.005250663411653</c:v>
                </c:pt>
                <c:pt idx="279">
                  <c:v>-8.99235202267949</c:v>
                </c:pt>
                <c:pt idx="280">
                  <c:v>-8.977949084764841</c:v>
                </c:pt>
                <c:pt idx="281">
                  <c:v>-8.962046236942122</c:v>
                </c:pt>
                <c:pt idx="282">
                  <c:v>-8.944648323372828</c:v>
                </c:pt>
                <c:pt idx="283">
                  <c:v>-8.925760643629978</c:v>
                </c:pt>
                <c:pt idx="284">
                  <c:v>-8.905388951083784</c:v>
                </c:pt>
                <c:pt idx="285">
                  <c:v>-8.883539451149144</c:v>
                </c:pt>
                <c:pt idx="286">
                  <c:v>-8.860218799395394</c:v>
                </c:pt>
                <c:pt idx="287">
                  <c:v>-8.835434099518977</c:v>
                </c:pt>
                <c:pt idx="288">
                  <c:v>-8.80919290117957</c:v>
                </c:pt>
                <c:pt idx="289">
                  <c:v>-8.781503197700387</c:v>
                </c:pt>
                <c:pt idx="290">
                  <c:v>-8.752373423633344</c:v>
                </c:pt>
                <c:pt idx="291">
                  <c:v>-8.721812452189809</c:v>
                </c:pt>
                <c:pt idx="292">
                  <c:v>-8.689829592537738</c:v>
                </c:pt>
                <c:pt idx="293">
                  <c:v>-8.656434586966004</c:v>
                </c:pt>
                <c:pt idx="294">
                  <c:v>-8.621637607916806</c:v>
                </c:pt>
                <c:pt idx="295">
                  <c:v>-8.58544925488705</c:v>
                </c:pt>
                <c:pt idx="296">
                  <c:v>-8.547880551199636</c:v>
                </c:pt>
                <c:pt idx="297">
                  <c:v>-8.50894294064564</c:v>
                </c:pt>
                <c:pt idx="298">
                  <c:v>-8.468648283998437</c:v>
                </c:pt>
                <c:pt idx="299">
                  <c:v>-8.427008855400778</c:v>
                </c:pt>
                <c:pt idx="300">
                  <c:v>-8.384037338625994</c:v>
                </c:pt>
                <c:pt idx="301">
                  <c:v>-8.339746823214362</c:v>
                </c:pt>
                <c:pt idx="302">
                  <c:v>-8.294150800485932</c:v>
                </c:pt>
                <c:pt idx="303">
                  <c:v>-8.247263159430922</c:v>
                </c:pt>
                <c:pt idx="304">
                  <c:v>-8.199098182479009</c:v>
                </c:pt>
                <c:pt idx="305">
                  <c:v>-8.14967054114876</c:v>
                </c:pt>
                <c:pt idx="306">
                  <c:v>-8.09899529157854</c:v>
                </c:pt>
                <c:pt idx="307">
                  <c:v>-8.047087869940267</c:v>
                </c:pt>
                <c:pt idx="308">
                  <c:v>-7.99396408773741</c:v>
                </c:pt>
                <c:pt idx="309">
                  <c:v>-7.939640126988655</c:v>
                </c:pt>
                <c:pt idx="310">
                  <c:v>-7.884132535298692</c:v>
                </c:pt>
                <c:pt idx="311">
                  <c:v>-7.827458220817663</c:v>
                </c:pt>
                <c:pt idx="312">
                  <c:v>-7.769634447090774</c:v>
                </c:pt>
                <c:pt idx="313">
                  <c:v>-7.7106788277996525</c:v>
                </c:pt>
                <c:pt idx="314">
                  <c:v>-7.650609321397058</c:v>
                </c:pt>
                <c:pt idx="315">
                  <c:v>-7.58944422563654</c:v>
                </c:pt>
                <c:pt idx="316">
                  <c:v>-7.527202171998789</c:v>
                </c:pt>
                <c:pt idx="317">
                  <c:v>-7.463902120016293</c:v>
                </c:pt>
                <c:pt idx="318">
                  <c:v>-7.399563351498092</c:v>
                </c:pt>
                <c:pt idx="319">
                  <c:v>-7.334205464656338</c:v>
                </c:pt>
                <c:pt idx="320">
                  <c:v>-7.2678483681365</c:v>
                </c:pt>
                <c:pt idx="321">
                  <c:v>-7.20051227495299</c:v>
                </c:pt>
                <c:pt idx="322">
                  <c:v>-7.132217696332092</c:v>
                </c:pt>
                <c:pt idx="323">
                  <c:v>-7.062985435464043</c:v>
                </c:pt>
                <c:pt idx="324">
                  <c:v>-6.992836581166168</c:v>
                </c:pt>
                <c:pt idx="325">
                  <c:v>-6.921792501459034</c:v>
                </c:pt>
                <c:pt idx="326">
                  <c:v>-6.849874837057534</c:v>
                </c:pt>
                <c:pt idx="327">
                  <c:v>-6.777105494778937</c:v>
                </c:pt>
                <c:pt idx="328">
                  <c:v>-6.7035066408698265</c:v>
                </c:pt>
                <c:pt idx="329">
                  <c:v>-6.629100694254074</c:v>
                </c:pt>
                <c:pt idx="330">
                  <c:v>-6.553910319703803</c:v>
                </c:pt>
                <c:pt idx="331">
                  <c:v>-6.477958420935486</c:v>
                </c:pt>
                <c:pt idx="332">
                  <c:v>-6.4012681336332555</c:v>
                </c:pt>
                <c:pt idx="333">
                  <c:v>-6.323862818401536</c:v>
                </c:pt>
                <c:pt idx="334">
                  <c:v>-6.24576605364919</c:v>
                </c:pt>
                <c:pt idx="335">
                  <c:v>-6.167001628407297</c:v>
                </c:pt>
                <c:pt idx="336">
                  <c:v>-6.087593535082802</c:v>
                </c:pt>
                <c:pt idx="337">
                  <c:v>-6.007565962150171</c:v>
                </c:pt>
                <c:pt idx="338">
                  <c:v>-5.926943286783363</c:v>
                </c:pt>
                <c:pt idx="339">
                  <c:v>-5.845750067430306</c:v>
                </c:pt>
                <c:pt idx="340">
                  <c:v>-5.764011036332144</c:v>
                </c:pt>
                <c:pt idx="341">
                  <c:v>-5.681751091989585</c:v>
                </c:pt>
                <c:pt idx="342">
                  <c:v>-5.5989952915785395</c:v>
                </c:pt>
                <c:pt idx="343">
                  <c:v>-5.515768843317487</c:v>
                </c:pt>
                <c:pt idx="344">
                  <c:v>-5.432097098788796</c:v>
                </c:pt>
                <c:pt idx="345">
                  <c:v>-5.348005545216405</c:v>
                </c:pt>
                <c:pt idx="346">
                  <c:v>-5.26351979770214</c:v>
                </c:pt>
                <c:pt idx="347">
                  <c:v>-5.178665591423128</c:v>
                </c:pt>
                <c:pt idx="348">
                  <c:v>-5.093468773792601</c:v>
                </c:pt>
                <c:pt idx="349">
                  <c:v>-5.007955296586525</c:v>
                </c:pt>
                <c:pt idx="350">
                  <c:v>-4.9221512080384535</c:v>
                </c:pt>
                <c:pt idx="351">
                  <c:v>-4.836082644904957</c:v>
                </c:pt>
                <c:pt idx="352">
                  <c:v>-4.74977582450413</c:v>
                </c:pt>
                <c:pt idx="353">
                  <c:v>-4.663257036729537</c:v>
                </c:pt>
                <c:pt idx="354">
                  <c:v>-4.576552636042068</c:v>
                </c:pt>
                <c:pt idx="355">
                  <c:v>-4.489689033442093</c:v>
                </c:pt>
                <c:pt idx="356">
                  <c:v>-4.4026926884244295</c:v>
                </c:pt>
                <c:pt idx="357">
                  <c:v>-4.315590100918524</c:v>
                </c:pt>
                <c:pt idx="358">
                  <c:v>-4.228407803216306</c:v>
                </c:pt>
                <c:pt idx="359">
                  <c:v>-4.141172351890219</c:v>
                </c:pt>
                <c:pt idx="360">
                  <c:v>-4.053910319703802</c:v>
                </c:pt>
              </c:numCache>
            </c:numRef>
          </c:xVal>
          <c:yVal>
            <c:numRef>
              <c:f>Rotation_1!$V$17:$V$377</c:f>
              <c:numCache>
                <c:ptCount val="361"/>
                <c:pt idx="0">
                  <c:v>-11.509567260222148</c:v>
                </c:pt>
                <c:pt idx="1">
                  <c:v>-11.510328784440192</c:v>
                </c:pt>
                <c:pt idx="2">
                  <c:v>-11.51261312512667</c:v>
                </c:pt>
                <c:pt idx="3">
                  <c:v>-11.51641958644928</c:v>
                </c:pt>
                <c:pt idx="4">
                  <c:v>-11.521747008923027</c:v>
                </c:pt>
                <c:pt idx="5">
                  <c:v>-11.528593769763422</c:v>
                </c:pt>
                <c:pt idx="6">
                  <c:v>-11.536957783380782</c:v>
                </c:pt>
                <c:pt idx="7">
                  <c:v>-11.546836502015537</c:v>
                </c:pt>
                <c:pt idx="8">
                  <c:v>-11.558226916514297</c:v>
                </c:pt>
                <c:pt idx="9">
                  <c:v>-11.571125557246459</c:v>
                </c:pt>
                <c:pt idx="10">
                  <c:v>-11.585528495161109</c:v>
                </c:pt>
                <c:pt idx="11">
                  <c:v>-11.60143134298383</c:v>
                </c:pt>
                <c:pt idx="12">
                  <c:v>-11.61882925655312</c:v>
                </c:pt>
                <c:pt idx="13">
                  <c:v>-11.637716936295973</c:v>
                </c:pt>
                <c:pt idx="14">
                  <c:v>-11.658088628842165</c:v>
                </c:pt>
                <c:pt idx="15">
                  <c:v>-11.679938128776808</c:v>
                </c:pt>
                <c:pt idx="16">
                  <c:v>-11.703258780530554</c:v>
                </c:pt>
                <c:pt idx="17">
                  <c:v>-11.72804348040697</c:v>
                </c:pt>
                <c:pt idx="18">
                  <c:v>-11.75428467874638</c:v>
                </c:pt>
                <c:pt idx="19">
                  <c:v>-11.781974382225563</c:v>
                </c:pt>
                <c:pt idx="20">
                  <c:v>-11.811104156292606</c:v>
                </c:pt>
                <c:pt idx="21">
                  <c:v>-11.841665127736139</c:v>
                </c:pt>
                <c:pt idx="22">
                  <c:v>-11.87364798738821</c:v>
                </c:pt>
                <c:pt idx="23">
                  <c:v>-11.907042992959948</c:v>
                </c:pt>
                <c:pt idx="24">
                  <c:v>-11.941839972009145</c:v>
                </c:pt>
                <c:pt idx="25">
                  <c:v>-11.978028325038899</c:v>
                </c:pt>
                <c:pt idx="26">
                  <c:v>-12.015597028726313</c:v>
                </c:pt>
                <c:pt idx="27">
                  <c:v>-12.054534639280309</c:v>
                </c:pt>
                <c:pt idx="28">
                  <c:v>-12.094829295927514</c:v>
                </c:pt>
                <c:pt idx="29">
                  <c:v>-12.13646872452517</c:v>
                </c:pt>
                <c:pt idx="30">
                  <c:v>-12.179440241299954</c:v>
                </c:pt>
                <c:pt idx="31">
                  <c:v>-12.223730756711586</c:v>
                </c:pt>
                <c:pt idx="32">
                  <c:v>-12.269326779440018</c:v>
                </c:pt>
                <c:pt idx="33">
                  <c:v>-12.316214420495028</c:v>
                </c:pt>
                <c:pt idx="34">
                  <c:v>-12.36437939744694</c:v>
                </c:pt>
                <c:pt idx="35">
                  <c:v>-12.41380703877719</c:v>
                </c:pt>
                <c:pt idx="36">
                  <c:v>-12.464482288347412</c:v>
                </c:pt>
                <c:pt idx="37">
                  <c:v>-12.516389709985685</c:v>
                </c:pt>
                <c:pt idx="38">
                  <c:v>-12.56951349218854</c:v>
                </c:pt>
                <c:pt idx="39">
                  <c:v>-12.623837452937295</c:v>
                </c:pt>
                <c:pt idx="40">
                  <c:v>-12.679345044627258</c:v>
                </c:pt>
                <c:pt idx="41">
                  <c:v>-12.736019359108289</c:v>
                </c:pt>
                <c:pt idx="42">
                  <c:v>-12.793843132835178</c:v>
                </c:pt>
                <c:pt idx="43">
                  <c:v>-12.852798752126297</c:v>
                </c:pt>
                <c:pt idx="44">
                  <c:v>-12.912868258528892</c:v>
                </c:pt>
                <c:pt idx="45">
                  <c:v>-12.97403335428941</c:v>
                </c:pt>
                <c:pt idx="46">
                  <c:v>-13.036275407927162</c:v>
                </c:pt>
                <c:pt idx="47">
                  <c:v>-13.099575459909655</c:v>
                </c:pt>
                <c:pt idx="48">
                  <c:v>-13.163914228427856</c:v>
                </c:pt>
                <c:pt idx="49">
                  <c:v>-13.229272115269612</c:v>
                </c:pt>
                <c:pt idx="50">
                  <c:v>-13.295629211789452</c:v>
                </c:pt>
                <c:pt idx="51">
                  <c:v>-13.36296530497296</c:v>
                </c:pt>
                <c:pt idx="52">
                  <c:v>-13.431259883593857</c:v>
                </c:pt>
                <c:pt idx="53">
                  <c:v>-13.500492144461907</c:v>
                </c:pt>
                <c:pt idx="54">
                  <c:v>-13.570640998759782</c:v>
                </c:pt>
                <c:pt idx="55">
                  <c:v>-13.641685078466917</c:v>
                </c:pt>
                <c:pt idx="56">
                  <c:v>-13.713602742868414</c:v>
                </c:pt>
                <c:pt idx="57">
                  <c:v>-13.786372085147013</c:v>
                </c:pt>
                <c:pt idx="58">
                  <c:v>-13.859970939056124</c:v>
                </c:pt>
                <c:pt idx="59">
                  <c:v>-13.934376885671877</c:v>
                </c:pt>
                <c:pt idx="60">
                  <c:v>-14.009567260222148</c:v>
                </c:pt>
                <c:pt idx="61">
                  <c:v>-14.085519158990463</c:v>
                </c:pt>
                <c:pt idx="62">
                  <c:v>-14.162209446292694</c:v>
                </c:pt>
                <c:pt idx="63">
                  <c:v>-14.239614761524415</c:v>
                </c:pt>
                <c:pt idx="64">
                  <c:v>-14.31771152627676</c:v>
                </c:pt>
                <c:pt idx="65">
                  <c:v>-14.396475951518651</c:v>
                </c:pt>
                <c:pt idx="66">
                  <c:v>-14.475884044843147</c:v>
                </c:pt>
                <c:pt idx="67">
                  <c:v>-14.55591161777578</c:v>
                </c:pt>
                <c:pt idx="68">
                  <c:v>-14.636534293142589</c:v>
                </c:pt>
                <c:pt idx="69">
                  <c:v>-14.717727512495646</c:v>
                </c:pt>
                <c:pt idx="70">
                  <c:v>-14.799466543593804</c:v>
                </c:pt>
                <c:pt idx="71">
                  <c:v>-14.881726487936366</c:v>
                </c:pt>
                <c:pt idx="72">
                  <c:v>-14.964482288347412</c:v>
                </c:pt>
                <c:pt idx="73">
                  <c:v>-15.047708736608465</c:v>
                </c:pt>
                <c:pt idx="74">
                  <c:v>-15.131380481137153</c:v>
                </c:pt>
                <c:pt idx="75">
                  <c:v>-15.215472034709546</c:v>
                </c:pt>
                <c:pt idx="76">
                  <c:v>-15.29995778222381</c:v>
                </c:pt>
                <c:pt idx="77">
                  <c:v>-15.384811988502824</c:v>
                </c:pt>
                <c:pt idx="78">
                  <c:v>-15.47000880613335</c:v>
                </c:pt>
                <c:pt idx="79">
                  <c:v>-15.555522283339425</c:v>
                </c:pt>
                <c:pt idx="80">
                  <c:v>-15.641326371887496</c:v>
                </c:pt>
                <c:pt idx="81">
                  <c:v>-15.727394935020994</c:v>
                </c:pt>
                <c:pt idx="82">
                  <c:v>-15.813701755421821</c:v>
                </c:pt>
                <c:pt idx="83">
                  <c:v>-15.900220543196411</c:v>
                </c:pt>
                <c:pt idx="84">
                  <c:v>-15.986924943883881</c:v>
                </c:pt>
                <c:pt idx="85">
                  <c:v>-16.073788546483858</c:v>
                </c:pt>
                <c:pt idx="86">
                  <c:v>-16.16078489150152</c:v>
                </c:pt>
                <c:pt idx="87">
                  <c:v>-16.247887479007428</c:v>
                </c:pt>
                <c:pt idx="88">
                  <c:v>-16.33506977670964</c:v>
                </c:pt>
                <c:pt idx="89">
                  <c:v>-16.42230522803573</c:v>
                </c:pt>
                <c:pt idx="90">
                  <c:v>-16.50956726022215</c:v>
                </c:pt>
                <c:pt idx="91">
                  <c:v>-16.596829292408565</c:v>
                </c:pt>
                <c:pt idx="92">
                  <c:v>-16.684064743734652</c:v>
                </c:pt>
                <c:pt idx="93">
                  <c:v>-16.77124704143687</c:v>
                </c:pt>
                <c:pt idx="94">
                  <c:v>-16.858349628942776</c:v>
                </c:pt>
                <c:pt idx="95">
                  <c:v>-16.94534597396044</c:v>
                </c:pt>
                <c:pt idx="96">
                  <c:v>-17.032209576560415</c:v>
                </c:pt>
                <c:pt idx="97">
                  <c:v>-17.118913977247885</c:v>
                </c:pt>
                <c:pt idx="98">
                  <c:v>-17.205432765022476</c:v>
                </c:pt>
                <c:pt idx="99">
                  <c:v>-17.2917395854233</c:v>
                </c:pt>
                <c:pt idx="100">
                  <c:v>-17.3778081485568</c:v>
                </c:pt>
                <c:pt idx="101">
                  <c:v>-17.463612237104872</c:v>
                </c:pt>
                <c:pt idx="102">
                  <c:v>-17.549125714310946</c:v>
                </c:pt>
                <c:pt idx="103">
                  <c:v>-17.634322531941475</c:v>
                </c:pt>
                <c:pt idx="104">
                  <c:v>-17.719176738220487</c:v>
                </c:pt>
                <c:pt idx="105">
                  <c:v>-17.80366248573475</c:v>
                </c:pt>
                <c:pt idx="106">
                  <c:v>-17.887754039307143</c:v>
                </c:pt>
                <c:pt idx="107">
                  <c:v>-17.971425783835834</c:v>
                </c:pt>
                <c:pt idx="108">
                  <c:v>-18.054652232096885</c:v>
                </c:pt>
                <c:pt idx="109">
                  <c:v>-18.13740803250793</c:v>
                </c:pt>
                <c:pt idx="110">
                  <c:v>-18.21966797685049</c:v>
                </c:pt>
                <c:pt idx="111">
                  <c:v>-18.30140700794865</c:v>
                </c:pt>
                <c:pt idx="112">
                  <c:v>-18.382600227301708</c:v>
                </c:pt>
                <c:pt idx="113">
                  <c:v>-18.463222902668516</c:v>
                </c:pt>
                <c:pt idx="114">
                  <c:v>-18.54325047560115</c:v>
                </c:pt>
                <c:pt idx="115">
                  <c:v>-18.622658568925644</c:v>
                </c:pt>
                <c:pt idx="116">
                  <c:v>-18.701422994167537</c:v>
                </c:pt>
                <c:pt idx="117">
                  <c:v>-18.779519758919882</c:v>
                </c:pt>
                <c:pt idx="118">
                  <c:v>-18.856925074151604</c:v>
                </c:pt>
                <c:pt idx="119">
                  <c:v>-18.933615361453832</c:v>
                </c:pt>
                <c:pt idx="120">
                  <c:v>-19.00956726022215</c:v>
                </c:pt>
                <c:pt idx="121">
                  <c:v>-19.08475763477242</c:v>
                </c:pt>
                <c:pt idx="122">
                  <c:v>-19.15916358138817</c:v>
                </c:pt>
                <c:pt idx="123">
                  <c:v>-19.232762435297282</c:v>
                </c:pt>
                <c:pt idx="124">
                  <c:v>-19.305531777575883</c:v>
                </c:pt>
                <c:pt idx="125">
                  <c:v>-19.37744944197738</c:v>
                </c:pt>
                <c:pt idx="126">
                  <c:v>-19.44849352168451</c:v>
                </c:pt>
                <c:pt idx="127">
                  <c:v>-19.51864237598239</c:v>
                </c:pt>
                <c:pt idx="128">
                  <c:v>-19.58787463685044</c:v>
                </c:pt>
                <c:pt idx="129">
                  <c:v>-19.656169215471333</c:v>
                </c:pt>
                <c:pt idx="130">
                  <c:v>-19.723505308654843</c:v>
                </c:pt>
                <c:pt idx="131">
                  <c:v>-19.789862405174684</c:v>
                </c:pt>
                <c:pt idx="132">
                  <c:v>-19.85522029201644</c:v>
                </c:pt>
                <c:pt idx="133">
                  <c:v>-19.919559060534638</c:v>
                </c:pt>
                <c:pt idx="134">
                  <c:v>-19.982859112517136</c:v>
                </c:pt>
                <c:pt idx="135">
                  <c:v>-20.045101166154886</c:v>
                </c:pt>
                <c:pt idx="136">
                  <c:v>-20.106266261915405</c:v>
                </c:pt>
                <c:pt idx="137">
                  <c:v>-20.166335768318</c:v>
                </c:pt>
                <c:pt idx="138">
                  <c:v>-20.22529138760912</c:v>
                </c:pt>
                <c:pt idx="139">
                  <c:v>-20.28311516133601</c:v>
                </c:pt>
                <c:pt idx="140">
                  <c:v>-20.33978947581704</c:v>
                </c:pt>
                <c:pt idx="141">
                  <c:v>-20.395297067507002</c:v>
                </c:pt>
                <c:pt idx="142">
                  <c:v>-20.44962102825576</c:v>
                </c:pt>
                <c:pt idx="143">
                  <c:v>-20.502744810458612</c:v>
                </c:pt>
                <c:pt idx="144">
                  <c:v>-20.554652232096885</c:v>
                </c:pt>
                <c:pt idx="145">
                  <c:v>-20.605327481667107</c:v>
                </c:pt>
                <c:pt idx="146">
                  <c:v>-20.654755122997358</c:v>
                </c:pt>
                <c:pt idx="147">
                  <c:v>-20.702920099949267</c:v>
                </c:pt>
                <c:pt idx="148">
                  <c:v>-20.74980774100428</c:v>
                </c:pt>
                <c:pt idx="149">
                  <c:v>-20.795403763732708</c:v>
                </c:pt>
                <c:pt idx="150">
                  <c:v>-20.839694279144343</c:v>
                </c:pt>
                <c:pt idx="151">
                  <c:v>-20.882665795919127</c:v>
                </c:pt>
                <c:pt idx="152">
                  <c:v>-20.924305224516782</c:v>
                </c:pt>
                <c:pt idx="153">
                  <c:v>-20.964599881163988</c:v>
                </c:pt>
                <c:pt idx="154">
                  <c:v>-21.003537491717985</c:v>
                </c:pt>
                <c:pt idx="155">
                  <c:v>-21.041106195405398</c:v>
                </c:pt>
                <c:pt idx="156">
                  <c:v>-21.07729454843515</c:v>
                </c:pt>
                <c:pt idx="157">
                  <c:v>-21.11209152748435</c:v>
                </c:pt>
                <c:pt idx="158">
                  <c:v>-21.145486533056086</c:v>
                </c:pt>
                <c:pt idx="159">
                  <c:v>-21.177469392708158</c:v>
                </c:pt>
                <c:pt idx="160">
                  <c:v>-21.20803036415169</c:v>
                </c:pt>
                <c:pt idx="161">
                  <c:v>-21.237160138218734</c:v>
                </c:pt>
                <c:pt idx="162">
                  <c:v>-21.264849841697917</c:v>
                </c:pt>
                <c:pt idx="163">
                  <c:v>-21.291091040037326</c:v>
                </c:pt>
                <c:pt idx="164">
                  <c:v>-21.315875739913743</c:v>
                </c:pt>
                <c:pt idx="165">
                  <c:v>-21.33919639166749</c:v>
                </c:pt>
                <c:pt idx="166">
                  <c:v>-21.36104589160213</c:v>
                </c:pt>
                <c:pt idx="167">
                  <c:v>-21.381417584148323</c:v>
                </c:pt>
                <c:pt idx="168">
                  <c:v>-21.400305263891177</c:v>
                </c:pt>
                <c:pt idx="169">
                  <c:v>-21.417703177460467</c:v>
                </c:pt>
                <c:pt idx="170">
                  <c:v>-21.43360602528319</c:v>
                </c:pt>
                <c:pt idx="171">
                  <c:v>-21.448008963197836</c:v>
                </c:pt>
                <c:pt idx="172">
                  <c:v>-21.46090760393</c:v>
                </c:pt>
                <c:pt idx="173">
                  <c:v>-21.47229801842876</c:v>
                </c:pt>
                <c:pt idx="174">
                  <c:v>-21.482176737063515</c:v>
                </c:pt>
                <c:pt idx="175">
                  <c:v>-21.490540750680875</c:v>
                </c:pt>
                <c:pt idx="176">
                  <c:v>-21.497387511521268</c:v>
                </c:pt>
                <c:pt idx="177">
                  <c:v>-21.502714933995016</c:v>
                </c:pt>
                <c:pt idx="178">
                  <c:v>-21.506521395317627</c:v>
                </c:pt>
                <c:pt idx="179">
                  <c:v>-21.508805736004106</c:v>
                </c:pt>
                <c:pt idx="180">
                  <c:v>-21.50956726022215</c:v>
                </c:pt>
                <c:pt idx="181">
                  <c:v>-21.508805736004106</c:v>
                </c:pt>
                <c:pt idx="182">
                  <c:v>-21.506521395317627</c:v>
                </c:pt>
                <c:pt idx="183">
                  <c:v>-21.502714933995016</c:v>
                </c:pt>
                <c:pt idx="184">
                  <c:v>-21.497387511521268</c:v>
                </c:pt>
                <c:pt idx="185">
                  <c:v>-21.490540750680875</c:v>
                </c:pt>
                <c:pt idx="186">
                  <c:v>-21.482176737063515</c:v>
                </c:pt>
                <c:pt idx="187">
                  <c:v>-21.47229801842876</c:v>
                </c:pt>
                <c:pt idx="188">
                  <c:v>-21.46090760393</c:v>
                </c:pt>
                <c:pt idx="189">
                  <c:v>-21.448008963197836</c:v>
                </c:pt>
                <c:pt idx="190">
                  <c:v>-21.43360602528319</c:v>
                </c:pt>
                <c:pt idx="191">
                  <c:v>-21.417703177460467</c:v>
                </c:pt>
                <c:pt idx="192">
                  <c:v>-21.400305263891177</c:v>
                </c:pt>
                <c:pt idx="193">
                  <c:v>-21.381417584148323</c:v>
                </c:pt>
                <c:pt idx="194">
                  <c:v>-21.36104589160213</c:v>
                </c:pt>
                <c:pt idx="195">
                  <c:v>-21.33919639166749</c:v>
                </c:pt>
                <c:pt idx="196">
                  <c:v>-21.315875739913743</c:v>
                </c:pt>
                <c:pt idx="197">
                  <c:v>-21.291091040037326</c:v>
                </c:pt>
                <c:pt idx="198">
                  <c:v>-21.264849841697917</c:v>
                </c:pt>
                <c:pt idx="199">
                  <c:v>-21.237160138218734</c:v>
                </c:pt>
                <c:pt idx="200">
                  <c:v>-21.20803036415169</c:v>
                </c:pt>
                <c:pt idx="201">
                  <c:v>-21.177469392708158</c:v>
                </c:pt>
                <c:pt idx="202">
                  <c:v>-21.145486533056086</c:v>
                </c:pt>
                <c:pt idx="203">
                  <c:v>-21.11209152748435</c:v>
                </c:pt>
                <c:pt idx="204">
                  <c:v>-21.07729454843515</c:v>
                </c:pt>
                <c:pt idx="205">
                  <c:v>-21.041106195405398</c:v>
                </c:pt>
                <c:pt idx="206">
                  <c:v>-21.003537491717985</c:v>
                </c:pt>
                <c:pt idx="207">
                  <c:v>-20.964599881163988</c:v>
                </c:pt>
                <c:pt idx="208">
                  <c:v>-20.924305224516782</c:v>
                </c:pt>
                <c:pt idx="209">
                  <c:v>-20.882665795919127</c:v>
                </c:pt>
                <c:pt idx="210">
                  <c:v>-20.83969427914434</c:v>
                </c:pt>
                <c:pt idx="211">
                  <c:v>-20.79540376373271</c:v>
                </c:pt>
                <c:pt idx="212">
                  <c:v>-20.74980774100428</c:v>
                </c:pt>
                <c:pt idx="213">
                  <c:v>-20.702920099949267</c:v>
                </c:pt>
                <c:pt idx="214">
                  <c:v>-20.654755122997358</c:v>
                </c:pt>
                <c:pt idx="215">
                  <c:v>-20.605327481667107</c:v>
                </c:pt>
                <c:pt idx="216">
                  <c:v>-20.554652232096885</c:v>
                </c:pt>
                <c:pt idx="217">
                  <c:v>-20.502744810458612</c:v>
                </c:pt>
                <c:pt idx="218">
                  <c:v>-20.44962102825576</c:v>
                </c:pt>
                <c:pt idx="219">
                  <c:v>-20.395297067507002</c:v>
                </c:pt>
                <c:pt idx="220">
                  <c:v>-20.33978947581704</c:v>
                </c:pt>
                <c:pt idx="221">
                  <c:v>-20.28311516133601</c:v>
                </c:pt>
                <c:pt idx="222">
                  <c:v>-20.22529138760912</c:v>
                </c:pt>
                <c:pt idx="223">
                  <c:v>-20.166335768318</c:v>
                </c:pt>
                <c:pt idx="224">
                  <c:v>-20.106266261915405</c:v>
                </c:pt>
                <c:pt idx="225">
                  <c:v>-20.045101166154886</c:v>
                </c:pt>
                <c:pt idx="226">
                  <c:v>-19.982859112517133</c:v>
                </c:pt>
                <c:pt idx="227">
                  <c:v>-19.91955906053464</c:v>
                </c:pt>
                <c:pt idx="228">
                  <c:v>-19.85522029201644</c:v>
                </c:pt>
                <c:pt idx="229">
                  <c:v>-19.789862405174684</c:v>
                </c:pt>
                <c:pt idx="230">
                  <c:v>-19.723505308654847</c:v>
                </c:pt>
                <c:pt idx="231">
                  <c:v>-19.656169215471337</c:v>
                </c:pt>
                <c:pt idx="232">
                  <c:v>-19.58787463685044</c:v>
                </c:pt>
                <c:pt idx="233">
                  <c:v>-19.518642375982388</c:v>
                </c:pt>
                <c:pt idx="234">
                  <c:v>-19.448493521684515</c:v>
                </c:pt>
                <c:pt idx="235">
                  <c:v>-19.37744944197738</c:v>
                </c:pt>
                <c:pt idx="236">
                  <c:v>-19.30553177757588</c:v>
                </c:pt>
                <c:pt idx="237">
                  <c:v>-19.232762435297282</c:v>
                </c:pt>
                <c:pt idx="238">
                  <c:v>-19.159163581388174</c:v>
                </c:pt>
                <c:pt idx="239">
                  <c:v>-19.084757634772423</c:v>
                </c:pt>
                <c:pt idx="240">
                  <c:v>-19.009567260222152</c:v>
                </c:pt>
                <c:pt idx="241">
                  <c:v>-18.933615361453832</c:v>
                </c:pt>
                <c:pt idx="242">
                  <c:v>-18.8569250741516</c:v>
                </c:pt>
                <c:pt idx="243">
                  <c:v>-18.779519758919882</c:v>
                </c:pt>
                <c:pt idx="244">
                  <c:v>-18.701422994167537</c:v>
                </c:pt>
                <c:pt idx="245">
                  <c:v>-18.622658568925644</c:v>
                </c:pt>
                <c:pt idx="246">
                  <c:v>-18.54325047560115</c:v>
                </c:pt>
                <c:pt idx="247">
                  <c:v>-18.463222902668516</c:v>
                </c:pt>
                <c:pt idx="248">
                  <c:v>-18.382600227301708</c:v>
                </c:pt>
                <c:pt idx="249">
                  <c:v>-18.30140700794865</c:v>
                </c:pt>
                <c:pt idx="250">
                  <c:v>-18.21966797685049</c:v>
                </c:pt>
                <c:pt idx="251">
                  <c:v>-18.13740803250793</c:v>
                </c:pt>
                <c:pt idx="252">
                  <c:v>-18.054652232096885</c:v>
                </c:pt>
                <c:pt idx="253">
                  <c:v>-17.971425783835834</c:v>
                </c:pt>
                <c:pt idx="254">
                  <c:v>-17.887754039307143</c:v>
                </c:pt>
                <c:pt idx="255">
                  <c:v>-17.80366248573475</c:v>
                </c:pt>
                <c:pt idx="256">
                  <c:v>-17.719176738220487</c:v>
                </c:pt>
                <c:pt idx="257">
                  <c:v>-17.634322531941475</c:v>
                </c:pt>
                <c:pt idx="258">
                  <c:v>-17.549125714310946</c:v>
                </c:pt>
                <c:pt idx="259">
                  <c:v>-17.463612237104872</c:v>
                </c:pt>
                <c:pt idx="260">
                  <c:v>-17.3778081485568</c:v>
                </c:pt>
                <c:pt idx="261">
                  <c:v>-17.291739585423304</c:v>
                </c:pt>
                <c:pt idx="262">
                  <c:v>-17.20543276502248</c:v>
                </c:pt>
                <c:pt idx="263">
                  <c:v>-17.118913977247885</c:v>
                </c:pt>
                <c:pt idx="264">
                  <c:v>-17.032209576560415</c:v>
                </c:pt>
                <c:pt idx="265">
                  <c:v>-16.94534597396044</c:v>
                </c:pt>
                <c:pt idx="266">
                  <c:v>-16.858349628942776</c:v>
                </c:pt>
                <c:pt idx="267">
                  <c:v>-16.77124704143687</c:v>
                </c:pt>
                <c:pt idx="268">
                  <c:v>-16.684064743734652</c:v>
                </c:pt>
                <c:pt idx="269">
                  <c:v>-16.596829292408565</c:v>
                </c:pt>
                <c:pt idx="270">
                  <c:v>-16.50956726022215</c:v>
                </c:pt>
                <c:pt idx="271">
                  <c:v>-16.422305228035732</c:v>
                </c:pt>
                <c:pt idx="272">
                  <c:v>-16.33506977670964</c:v>
                </c:pt>
                <c:pt idx="273">
                  <c:v>-16.247887479007428</c:v>
                </c:pt>
                <c:pt idx="274">
                  <c:v>-16.16078489150152</c:v>
                </c:pt>
                <c:pt idx="275">
                  <c:v>-16.073788546483858</c:v>
                </c:pt>
                <c:pt idx="276">
                  <c:v>-15.986924943883883</c:v>
                </c:pt>
                <c:pt idx="277">
                  <c:v>-15.90022054319641</c:v>
                </c:pt>
                <c:pt idx="278">
                  <c:v>-15.813701755421821</c:v>
                </c:pt>
                <c:pt idx="279">
                  <c:v>-15.727394935020994</c:v>
                </c:pt>
                <c:pt idx="280">
                  <c:v>-15.641326371887498</c:v>
                </c:pt>
                <c:pt idx="281">
                  <c:v>-15.555522283339423</c:v>
                </c:pt>
                <c:pt idx="282">
                  <c:v>-15.47000880613335</c:v>
                </c:pt>
                <c:pt idx="283">
                  <c:v>-15.384811988502824</c:v>
                </c:pt>
                <c:pt idx="284">
                  <c:v>-15.29995778222381</c:v>
                </c:pt>
                <c:pt idx="285">
                  <c:v>-15.215472034709547</c:v>
                </c:pt>
                <c:pt idx="286">
                  <c:v>-15.131380481137152</c:v>
                </c:pt>
                <c:pt idx="287">
                  <c:v>-15.047708736608465</c:v>
                </c:pt>
                <c:pt idx="288">
                  <c:v>-14.964482288347412</c:v>
                </c:pt>
                <c:pt idx="289">
                  <c:v>-14.881726487936367</c:v>
                </c:pt>
                <c:pt idx="290">
                  <c:v>-14.799466543593804</c:v>
                </c:pt>
                <c:pt idx="291">
                  <c:v>-14.717727512495646</c:v>
                </c:pt>
                <c:pt idx="292">
                  <c:v>-14.636534293142589</c:v>
                </c:pt>
                <c:pt idx="293">
                  <c:v>-14.55591161777578</c:v>
                </c:pt>
                <c:pt idx="294">
                  <c:v>-14.475884044843149</c:v>
                </c:pt>
                <c:pt idx="295">
                  <c:v>-14.39647595151865</c:v>
                </c:pt>
                <c:pt idx="296">
                  <c:v>-14.317711526276762</c:v>
                </c:pt>
                <c:pt idx="297">
                  <c:v>-14.239614761524415</c:v>
                </c:pt>
                <c:pt idx="298">
                  <c:v>-14.162209446292696</c:v>
                </c:pt>
                <c:pt idx="299">
                  <c:v>-14.085519158990461</c:v>
                </c:pt>
                <c:pt idx="300">
                  <c:v>-14.009567260222148</c:v>
                </c:pt>
                <c:pt idx="301">
                  <c:v>-13.934376885671877</c:v>
                </c:pt>
                <c:pt idx="302">
                  <c:v>-13.859970939056126</c:v>
                </c:pt>
                <c:pt idx="303">
                  <c:v>-13.786372085147015</c:v>
                </c:pt>
                <c:pt idx="304">
                  <c:v>-13.713602742868414</c:v>
                </c:pt>
                <c:pt idx="305">
                  <c:v>-13.641685078466917</c:v>
                </c:pt>
                <c:pt idx="306">
                  <c:v>-13.570640998759783</c:v>
                </c:pt>
                <c:pt idx="307">
                  <c:v>-13.500492144461909</c:v>
                </c:pt>
                <c:pt idx="308">
                  <c:v>-13.431259883593857</c:v>
                </c:pt>
                <c:pt idx="309">
                  <c:v>-13.36296530497296</c:v>
                </c:pt>
                <c:pt idx="310">
                  <c:v>-13.295629211789452</c:v>
                </c:pt>
                <c:pt idx="311">
                  <c:v>-13.229272115269612</c:v>
                </c:pt>
                <c:pt idx="312">
                  <c:v>-13.16391422842786</c:v>
                </c:pt>
                <c:pt idx="313">
                  <c:v>-13.099575459909655</c:v>
                </c:pt>
                <c:pt idx="314">
                  <c:v>-13.036275407927162</c:v>
                </c:pt>
                <c:pt idx="315">
                  <c:v>-12.97403335428941</c:v>
                </c:pt>
                <c:pt idx="316">
                  <c:v>-12.912868258528894</c:v>
                </c:pt>
                <c:pt idx="317">
                  <c:v>-12.852798752126295</c:v>
                </c:pt>
                <c:pt idx="318">
                  <c:v>-12.793843132835178</c:v>
                </c:pt>
                <c:pt idx="319">
                  <c:v>-12.736019359108289</c:v>
                </c:pt>
                <c:pt idx="320">
                  <c:v>-12.67934504462726</c:v>
                </c:pt>
                <c:pt idx="321">
                  <c:v>-12.623837452937295</c:v>
                </c:pt>
                <c:pt idx="322">
                  <c:v>-12.569513492188538</c:v>
                </c:pt>
                <c:pt idx="323">
                  <c:v>-12.516389709985685</c:v>
                </c:pt>
                <c:pt idx="324">
                  <c:v>-12.464482288347412</c:v>
                </c:pt>
                <c:pt idx="325">
                  <c:v>-12.41380703877719</c:v>
                </c:pt>
                <c:pt idx="326">
                  <c:v>-12.364379397446939</c:v>
                </c:pt>
                <c:pt idx="327">
                  <c:v>-12.316214420495028</c:v>
                </c:pt>
                <c:pt idx="328">
                  <c:v>-12.269326779440018</c:v>
                </c:pt>
                <c:pt idx="329">
                  <c:v>-12.223730756711587</c:v>
                </c:pt>
                <c:pt idx="330">
                  <c:v>-12.179440241299957</c:v>
                </c:pt>
                <c:pt idx="331">
                  <c:v>-12.13646872452517</c:v>
                </c:pt>
                <c:pt idx="332">
                  <c:v>-12.094829295927514</c:v>
                </c:pt>
                <c:pt idx="333">
                  <c:v>-12.054534639280309</c:v>
                </c:pt>
                <c:pt idx="334">
                  <c:v>-12.015597028726315</c:v>
                </c:pt>
                <c:pt idx="335">
                  <c:v>-11.978028325038899</c:v>
                </c:pt>
                <c:pt idx="336">
                  <c:v>-11.941839972009143</c:v>
                </c:pt>
                <c:pt idx="337">
                  <c:v>-11.907042992959948</c:v>
                </c:pt>
                <c:pt idx="338">
                  <c:v>-11.873647987388212</c:v>
                </c:pt>
                <c:pt idx="339">
                  <c:v>-11.84166512773614</c:v>
                </c:pt>
                <c:pt idx="340">
                  <c:v>-11.811104156292606</c:v>
                </c:pt>
                <c:pt idx="341">
                  <c:v>-11.781974382225563</c:v>
                </c:pt>
                <c:pt idx="342">
                  <c:v>-11.75428467874638</c:v>
                </c:pt>
                <c:pt idx="343">
                  <c:v>-11.72804348040697</c:v>
                </c:pt>
                <c:pt idx="344">
                  <c:v>-11.703258780530554</c:v>
                </c:pt>
                <c:pt idx="345">
                  <c:v>-11.679938128776808</c:v>
                </c:pt>
                <c:pt idx="346">
                  <c:v>-11.658088628842165</c:v>
                </c:pt>
                <c:pt idx="347">
                  <c:v>-11.637716936295973</c:v>
                </c:pt>
                <c:pt idx="348">
                  <c:v>-11.61882925655312</c:v>
                </c:pt>
                <c:pt idx="349">
                  <c:v>-11.60143134298383</c:v>
                </c:pt>
                <c:pt idx="350">
                  <c:v>-11.585528495161109</c:v>
                </c:pt>
                <c:pt idx="351">
                  <c:v>-11.57112555724646</c:v>
                </c:pt>
                <c:pt idx="352">
                  <c:v>-11.558226916514297</c:v>
                </c:pt>
                <c:pt idx="353">
                  <c:v>-11.546836502015537</c:v>
                </c:pt>
                <c:pt idx="354">
                  <c:v>-11.536957783380782</c:v>
                </c:pt>
                <c:pt idx="355">
                  <c:v>-11.528593769763422</c:v>
                </c:pt>
                <c:pt idx="356">
                  <c:v>-11.521747008923027</c:v>
                </c:pt>
                <c:pt idx="357">
                  <c:v>-11.51641958644928</c:v>
                </c:pt>
                <c:pt idx="358">
                  <c:v>-11.51261312512667</c:v>
                </c:pt>
                <c:pt idx="359">
                  <c:v>-11.510328784440192</c:v>
                </c:pt>
                <c:pt idx="360">
                  <c:v>-11.509567260222148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Rotation_1!$W$15</c:f>
              <c:strCache>
                <c:ptCount val="1"/>
                <c:pt idx="0">
                  <c:v>Hebel-Nock.-seite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Rotation_1!$W$17:$W$18</c:f>
              <c:numCache>
                <c:ptCount val="2"/>
                <c:pt idx="0">
                  <c:v>-4.053910319703801</c:v>
                </c:pt>
                <c:pt idx="1">
                  <c:v>-30</c:v>
                </c:pt>
              </c:numCache>
            </c:numRef>
          </c:xVal>
          <c:yVal>
            <c:numRef>
              <c:f>Rotation_1!$X$17:$X$18</c:f>
              <c:numCache>
                <c:ptCount val="2"/>
                <c:pt idx="0">
                  <c:v>-16.50956726022215</c:v>
                </c:pt>
                <c:pt idx="1">
                  <c:v>-40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Rotation_1!$AA$15</c:f>
              <c:strCache>
                <c:ptCount val="1"/>
                <c:pt idx="0">
                  <c:v>Rollenmitlauf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Rotation_1!$AA$17:$AA$18</c:f>
              <c:numCache>
                <c:ptCount val="2"/>
                <c:pt idx="0">
                  <c:v>-4.053910319703801</c:v>
                </c:pt>
                <c:pt idx="1">
                  <c:v>-5.598995291578544</c:v>
                </c:pt>
              </c:numCache>
            </c:numRef>
          </c:xVal>
          <c:yVal>
            <c:numRef>
              <c:f>Rotation_1!$AB$17:$AB$18</c:f>
              <c:numCache>
                <c:ptCount val="2"/>
                <c:pt idx="0">
                  <c:v>-16.50956726022215</c:v>
                </c:pt>
                <c:pt idx="1">
                  <c:v>-21.264849841697917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Rotation_1!$AC$15</c:f>
              <c:strCache>
                <c:ptCount val="1"/>
                <c:pt idx="0">
                  <c:v>Gestell1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Rotation_1!$AC$17:$AC$18</c:f>
              <c:numCache>
                <c:ptCount val="2"/>
                <c:pt idx="0">
                  <c:v>-30</c:v>
                </c:pt>
                <c:pt idx="1">
                  <c:v>-30</c:v>
                </c:pt>
              </c:numCache>
            </c:numRef>
          </c:xVal>
          <c:yVal>
            <c:numRef>
              <c:f>Rotation_1!$AD$17:$AD$18</c:f>
              <c:numCache>
                <c:ptCount val="2"/>
                <c:pt idx="0">
                  <c:v>-50</c:v>
                </c:pt>
                <c:pt idx="1">
                  <c:v>-40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Rotation_1!$AE$15</c:f>
              <c:strCache>
                <c:ptCount val="1"/>
                <c:pt idx="0">
                  <c:v>Gestell2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Rotation_1!$AE$17:$AE$18</c:f>
              <c:numCache>
                <c:ptCount val="2"/>
                <c:pt idx="0">
                  <c:v>-30</c:v>
                </c:pt>
                <c:pt idx="1">
                  <c:v>0</c:v>
                </c:pt>
              </c:numCache>
            </c:numRef>
          </c:xVal>
          <c:yVal>
            <c:numRef>
              <c:f>Rotation_1!$AF$17:$AF$18</c:f>
              <c:numCache>
                <c:ptCount val="2"/>
                <c:pt idx="0">
                  <c:v>-50</c:v>
                </c:pt>
                <c:pt idx="1">
                  <c:v>-50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Rotation_1!$AG$15</c:f>
              <c:strCache>
                <c:ptCount val="1"/>
                <c:pt idx="0">
                  <c:v>Gestell3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Rotation_1!$AG$17:$AG$18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Rotation_1!$AH$17:$AH$18</c:f>
              <c:numCache>
                <c:ptCount val="2"/>
                <c:pt idx="0">
                  <c:v>-50</c:v>
                </c:pt>
                <c:pt idx="1">
                  <c:v>0</c:v>
                </c:pt>
              </c:numCache>
            </c:numRef>
          </c:yVal>
          <c:smooth val="1"/>
        </c:ser>
        <c:ser>
          <c:idx val="27"/>
          <c:order val="12"/>
          <c:tx>
            <c:strRef>
              <c:f>Rotation_1!$AI$15</c:f>
              <c:strCache>
                <c:ptCount val="1"/>
                <c:pt idx="0">
                  <c:v>Gestell5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Rotation_1!$AI$17:$AI$18</c:f>
              <c:numCache>
                <c:ptCount val="2"/>
                <c:pt idx="0">
                  <c:v>-30</c:v>
                </c:pt>
                <c:pt idx="1">
                  <c:v>-108.5</c:v>
                </c:pt>
              </c:numCache>
            </c:numRef>
          </c:xVal>
          <c:yVal>
            <c:numRef>
              <c:f>Rotation_1!$AJ$17:$AJ$18</c:f>
              <c:numCache>
                <c:ptCount val="2"/>
                <c:pt idx="0">
                  <c:v>-50</c:v>
                </c:pt>
                <c:pt idx="1">
                  <c:v>-50</c:v>
                </c:pt>
              </c:numCache>
            </c:numRef>
          </c:yVal>
          <c:smooth val="1"/>
        </c:ser>
        <c:ser>
          <c:idx val="28"/>
          <c:order val="13"/>
          <c:tx>
            <c:strRef>
              <c:f>Rotation_1!$AK$15</c:f>
              <c:strCache>
                <c:ptCount val="1"/>
                <c:pt idx="0">
                  <c:v>Gestell6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Rotation_1!$AK$17:$AK$18</c:f>
              <c:numCache>
                <c:ptCount val="2"/>
                <c:pt idx="0">
                  <c:v>-108.5</c:v>
                </c:pt>
                <c:pt idx="1">
                  <c:v>-108.5</c:v>
                </c:pt>
              </c:numCache>
            </c:numRef>
          </c:xVal>
          <c:yVal>
            <c:numRef>
              <c:f>Rotation_1!$AL$17:$AL$18</c:f>
              <c:numCache>
                <c:ptCount val="2"/>
                <c:pt idx="0">
                  <c:v>-50</c:v>
                </c:pt>
                <c:pt idx="1">
                  <c:v>-13.860000000000001</c:v>
                </c:pt>
              </c:numCache>
            </c:numRef>
          </c:yVal>
          <c:smooth val="1"/>
        </c:ser>
        <c:ser>
          <c:idx val="8"/>
          <c:order val="14"/>
          <c:tx>
            <c:strRef>
              <c:f>Rotation_1!$Y$15</c:f>
              <c:strCache>
                <c:ptCount val="1"/>
                <c:pt idx="0">
                  <c:v>Hebel-Arb.-seite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Rotation_1!$Y$17:$Y$18</c:f>
              <c:numCache>
                <c:ptCount val="2"/>
                <c:pt idx="0">
                  <c:v>-137.15868340090725</c:v>
                </c:pt>
                <c:pt idx="1">
                  <c:v>-30</c:v>
                </c:pt>
              </c:numCache>
            </c:numRef>
          </c:xVal>
          <c:yVal>
            <c:numRef>
              <c:f>Rotation_1!$Z$17:$Z$18</c:f>
              <c:numCache>
                <c:ptCount val="2"/>
                <c:pt idx="0">
                  <c:v>-53.45423991848398</c:v>
                </c:pt>
                <c:pt idx="1">
                  <c:v>-40</c:v>
                </c:pt>
              </c:numCache>
            </c:numRef>
          </c:yVal>
          <c:smooth val="1"/>
        </c:ser>
        <c:ser>
          <c:idx val="13"/>
          <c:order val="15"/>
          <c:tx>
            <c:strRef>
              <c:f>Rotation_1!$AM$15</c:f>
              <c:strCache>
                <c:ptCount val="1"/>
                <c:pt idx="0">
                  <c:v>Hebelgrundlinie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Rotation_1!$AM$17:$AM$18</c:f>
              <c:numCache>
                <c:ptCount val="2"/>
                <c:pt idx="0">
                  <c:v>-138</c:v>
                </c:pt>
                <c:pt idx="1">
                  <c:v>12</c:v>
                </c:pt>
              </c:numCache>
            </c:numRef>
          </c:xVal>
          <c:yVal>
            <c:numRef>
              <c:f>Rotation_1!$AN$17:$AN$18</c:f>
              <c:numCache>
                <c:ptCount val="2"/>
                <c:pt idx="0">
                  <c:v>-40</c:v>
                </c:pt>
                <c:pt idx="1">
                  <c:v>-40</c:v>
                </c:pt>
              </c:numCache>
            </c:numRef>
          </c:yVal>
          <c:smooth val="1"/>
        </c:ser>
        <c:ser>
          <c:idx val="14"/>
          <c:order val="16"/>
          <c:tx>
            <c:strRef>
              <c:f>Rotation_1!$AO$15</c:f>
              <c:strCache>
                <c:ptCount val="1"/>
                <c:pt idx="0">
                  <c:v>Kurbelwelle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Rotation_1!$AO$17:$AO$18</c:f>
              <c:numCache>
                <c:ptCount val="2"/>
                <c:pt idx="0">
                  <c:v>-7.713451316238468</c:v>
                </c:pt>
                <c:pt idx="1">
                  <c:v>0</c:v>
                </c:pt>
              </c:numCache>
            </c:numRef>
          </c:xVal>
          <c:yVal>
            <c:numRef>
              <c:f>Rotation_1!$AP$17:$AP$18</c:f>
              <c:numCache>
                <c:ptCount val="2"/>
                <c:pt idx="0">
                  <c:v>-9.192533317427738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7"/>
          <c:tx>
            <c:strRef>
              <c:f>Rotation_1!$AQ$15</c:f>
              <c:strCache>
                <c:ptCount val="1"/>
                <c:pt idx="0">
                  <c:v>Pleuel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Rotation_1!$AQ$17:$AQ$18</c:f>
              <c:numCache>
                <c:ptCount val="2"/>
                <c:pt idx="0">
                  <c:v>-7.713451316238468</c:v>
                </c:pt>
                <c:pt idx="1">
                  <c:v>-67.00508083683759</c:v>
                </c:pt>
              </c:numCache>
            </c:numRef>
          </c:xVal>
          <c:yVal>
            <c:numRef>
              <c:f>Rotation_1!$AR$17:$AR$18</c:f>
              <c:numCache>
                <c:ptCount val="2"/>
                <c:pt idx="0">
                  <c:v>-9.192533317427738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8"/>
          <c:tx>
            <c:strRef>
              <c:f>Rotation_1!$AS$15</c:f>
              <c:strCache>
                <c:ptCount val="1"/>
                <c:pt idx="0">
                  <c:v>Hub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Rotation_1!$AS$17:$AS$18</c:f>
              <c:numCache>
                <c:ptCount val="2"/>
                <c:pt idx="0">
                  <c:v>-108.5</c:v>
                </c:pt>
                <c:pt idx="1">
                  <c:v>-132.5</c:v>
                </c:pt>
              </c:numCache>
            </c:numRef>
          </c:xVal>
          <c:yVal>
            <c:numRef>
              <c:f>Rotation_1!$AT$17:$AT$18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9"/>
          <c:tx>
            <c:strRef>
              <c:f>Rotation_1!$AU$15</c:f>
              <c:strCache>
                <c:ptCount val="1"/>
                <c:pt idx="0">
                  <c:v>Kolbenstange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Rotation_1!$AU$17:$AU$18</c:f>
              <c:numCache>
                <c:ptCount val="2"/>
                <c:pt idx="0">
                  <c:v>-67.00508083683759</c:v>
                </c:pt>
                <c:pt idx="1">
                  <c:v>-127.50508083683759</c:v>
                </c:pt>
              </c:numCache>
            </c:numRef>
          </c:xVal>
          <c:yVal>
            <c:numRef>
              <c:f>Rotation_1!$AV$17:$AV$18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20"/>
          <c:tx>
            <c:strRef>
              <c:f>Rotation_1!$AW$15</c:f>
              <c:strCache>
                <c:ptCount val="1"/>
                <c:pt idx="0">
                  <c:v>Kolben1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Rotation_1!$AW$17:$AW$18</c:f>
              <c:numCache>
                <c:ptCount val="2"/>
                <c:pt idx="0">
                  <c:v>-127.50508083683759</c:v>
                </c:pt>
                <c:pt idx="1">
                  <c:v>-127.50508083683759</c:v>
                </c:pt>
              </c:numCache>
            </c:numRef>
          </c:xVal>
          <c:yVal>
            <c:numRef>
              <c:f>Rotation_1!$AX$17:$AX$18</c:f>
              <c:numCache>
                <c:ptCount val="2"/>
                <c:pt idx="0">
                  <c:v>13.200000000000001</c:v>
                </c:pt>
                <c:pt idx="1">
                  <c:v>-13.200000000000001</c:v>
                </c:pt>
              </c:numCache>
            </c:numRef>
          </c:yVal>
          <c:smooth val="1"/>
        </c:ser>
        <c:ser>
          <c:idx val="19"/>
          <c:order val="21"/>
          <c:tx>
            <c:strRef>
              <c:f>Rotation_1!$AY$15</c:f>
              <c:strCache>
                <c:ptCount val="1"/>
                <c:pt idx="0">
                  <c:v>Kolben2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Rotation_1!$AY$17:$AY$18</c:f>
              <c:numCache>
                <c:ptCount val="2"/>
                <c:pt idx="0">
                  <c:v>-127.50508083683759</c:v>
                </c:pt>
                <c:pt idx="1">
                  <c:v>-101.10508083683759</c:v>
                </c:pt>
              </c:numCache>
            </c:numRef>
          </c:xVal>
          <c:yVal>
            <c:numRef>
              <c:f>Rotation_1!$AZ$17:$AZ$18</c:f>
              <c:numCache>
                <c:ptCount val="2"/>
                <c:pt idx="0">
                  <c:v>13.200000000000001</c:v>
                </c:pt>
                <c:pt idx="1">
                  <c:v>13.200000000000001</c:v>
                </c:pt>
              </c:numCache>
            </c:numRef>
          </c:yVal>
          <c:smooth val="1"/>
        </c:ser>
        <c:ser>
          <c:idx val="20"/>
          <c:order val="22"/>
          <c:tx>
            <c:strRef>
              <c:f>Rotation_1!$BA$15</c:f>
              <c:strCache>
                <c:ptCount val="1"/>
                <c:pt idx="0">
                  <c:v>Kolben3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Rotation_1!$BA$17:$BA$18</c:f>
              <c:numCache>
                <c:ptCount val="2"/>
                <c:pt idx="0">
                  <c:v>-127.50508083683759</c:v>
                </c:pt>
                <c:pt idx="1">
                  <c:v>-101.10508083683759</c:v>
                </c:pt>
              </c:numCache>
            </c:numRef>
          </c:xVal>
          <c:yVal>
            <c:numRef>
              <c:f>Rotation_1!$BB$17:$BB$18</c:f>
              <c:numCache>
                <c:ptCount val="2"/>
                <c:pt idx="0">
                  <c:v>-13.200000000000001</c:v>
                </c:pt>
                <c:pt idx="1">
                  <c:v>-13.200000000000001</c:v>
                </c:pt>
              </c:numCache>
            </c:numRef>
          </c:yVal>
          <c:smooth val="1"/>
        </c:ser>
        <c:ser>
          <c:idx val="21"/>
          <c:order val="23"/>
          <c:tx>
            <c:strRef>
              <c:f>Rotation_1!$BC$15</c:f>
              <c:strCache>
                <c:ptCount val="1"/>
                <c:pt idx="0">
                  <c:v>Zylinder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Rotation_1!$BC$17:$BC$18</c:f>
              <c:numCache>
                <c:ptCount val="2"/>
                <c:pt idx="0">
                  <c:v>-135.14</c:v>
                </c:pt>
                <c:pt idx="1">
                  <c:v>-135.14</c:v>
                </c:pt>
              </c:numCache>
            </c:numRef>
          </c:xVal>
          <c:yVal>
            <c:numRef>
              <c:f>Rotation_1!$BD$17:$BD$18</c:f>
              <c:numCache>
                <c:ptCount val="2"/>
                <c:pt idx="0">
                  <c:v>9.240000000000002</c:v>
                </c:pt>
                <c:pt idx="1">
                  <c:v>13.860000000000001</c:v>
                </c:pt>
              </c:numCache>
            </c:numRef>
          </c:yVal>
          <c:smooth val="1"/>
        </c:ser>
        <c:ser>
          <c:idx val="22"/>
          <c:order val="24"/>
          <c:tx>
            <c:strRef>
              <c:f>Rotation_1!$BE$15</c:f>
              <c:strCache>
                <c:ptCount val="1"/>
                <c:pt idx="0">
                  <c:v>Zylinder2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Rotation_1!$BE$17:$BE$18</c:f>
              <c:numCache>
                <c:ptCount val="2"/>
                <c:pt idx="0">
                  <c:v>-135.14</c:v>
                </c:pt>
                <c:pt idx="1">
                  <c:v>-135.14</c:v>
                </c:pt>
              </c:numCache>
            </c:numRef>
          </c:xVal>
          <c:yVal>
            <c:numRef>
              <c:f>Rotation_1!$BF$17:$BF$18</c:f>
              <c:numCache>
                <c:ptCount val="2"/>
                <c:pt idx="0">
                  <c:v>-9.240000000000002</c:v>
                </c:pt>
                <c:pt idx="1">
                  <c:v>-13.860000000000001</c:v>
                </c:pt>
              </c:numCache>
            </c:numRef>
          </c:yVal>
          <c:smooth val="1"/>
        </c:ser>
        <c:ser>
          <c:idx val="23"/>
          <c:order val="25"/>
          <c:tx>
            <c:strRef>
              <c:f>Rotation_1!$BG$15</c:f>
              <c:strCache>
                <c:ptCount val="1"/>
                <c:pt idx="0">
                  <c:v>Zylinder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Rotation_1!$BG$17:$BG$18</c:f>
              <c:numCache>
                <c:ptCount val="2"/>
                <c:pt idx="0">
                  <c:v>-135.14</c:v>
                </c:pt>
                <c:pt idx="1">
                  <c:v>-82.34</c:v>
                </c:pt>
              </c:numCache>
            </c:numRef>
          </c:xVal>
          <c:yVal>
            <c:numRef>
              <c:f>Rotation_1!$BH$17:$BH$18</c:f>
              <c:numCache>
                <c:ptCount val="2"/>
                <c:pt idx="0">
                  <c:v>-13.860000000000001</c:v>
                </c:pt>
                <c:pt idx="1">
                  <c:v>-13.860000000000001</c:v>
                </c:pt>
              </c:numCache>
            </c:numRef>
          </c:yVal>
          <c:smooth val="1"/>
        </c:ser>
        <c:ser>
          <c:idx val="24"/>
          <c:order val="26"/>
          <c:tx>
            <c:strRef>
              <c:f>Rotation_1!$BI$15</c:f>
              <c:strCache>
                <c:ptCount val="1"/>
                <c:pt idx="0">
                  <c:v>Zylinder 4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Rotation_1!$BI$17:$BI$18</c:f>
              <c:numCache>
                <c:ptCount val="2"/>
                <c:pt idx="0">
                  <c:v>-135.14</c:v>
                </c:pt>
                <c:pt idx="1">
                  <c:v>-82.34</c:v>
                </c:pt>
              </c:numCache>
            </c:numRef>
          </c:xVal>
          <c:yVal>
            <c:numRef>
              <c:f>Rotation_1!$BJ$17:$BJ$18</c:f>
              <c:numCache>
                <c:ptCount val="2"/>
                <c:pt idx="0">
                  <c:v>13.860000000000001</c:v>
                </c:pt>
                <c:pt idx="1">
                  <c:v>13.860000000000001</c:v>
                </c:pt>
              </c:numCache>
            </c:numRef>
          </c:yVal>
          <c:smooth val="1"/>
        </c:ser>
        <c:ser>
          <c:idx val="25"/>
          <c:order val="27"/>
          <c:tx>
            <c:strRef>
              <c:f>Rotation_1!$BK$15</c:f>
              <c:strCache>
                <c:ptCount val="1"/>
                <c:pt idx="0">
                  <c:v>Klappenstange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Rotation_1!$BK$17:$BK$18</c:f>
              <c:numCache>
                <c:ptCount val="2"/>
                <c:pt idx="0">
                  <c:v>-137.15868340090725</c:v>
                </c:pt>
                <c:pt idx="1">
                  <c:v>-136.46</c:v>
                </c:pt>
              </c:numCache>
            </c:numRef>
          </c:xVal>
          <c:yVal>
            <c:numRef>
              <c:f>Rotation_1!$BL$17:$BL$18</c:f>
              <c:numCache>
                <c:ptCount val="2"/>
                <c:pt idx="0">
                  <c:v>-53.45423991848398</c:v>
                </c:pt>
                <c:pt idx="1">
                  <c:v>-45.48480822574097</c:v>
                </c:pt>
              </c:numCache>
            </c:numRef>
          </c:yVal>
          <c:smooth val="1"/>
        </c:ser>
        <c:ser>
          <c:idx val="26"/>
          <c:order val="28"/>
          <c:tx>
            <c:strRef>
              <c:f>Rotation_1!$BM$15</c:f>
              <c:strCache>
                <c:ptCount val="1"/>
                <c:pt idx="0">
                  <c:v>Klappe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Rotation_1!$BM$17:$BM$18</c:f>
              <c:numCache>
                <c:ptCount val="2"/>
                <c:pt idx="0">
                  <c:v>-136.46</c:v>
                </c:pt>
                <c:pt idx="1">
                  <c:v>-136.46</c:v>
                </c:pt>
              </c:numCache>
            </c:numRef>
          </c:xVal>
          <c:yVal>
            <c:numRef>
              <c:f>Rotation_1!$BN$17:$BN$18</c:f>
              <c:numCache>
                <c:ptCount val="2"/>
                <c:pt idx="0">
                  <c:v>-45.48480822574097</c:v>
                </c:pt>
                <c:pt idx="1">
                  <c:v>-11.48480822574097</c:v>
                </c:pt>
              </c:numCache>
            </c:numRef>
          </c:yVal>
          <c:smooth val="1"/>
        </c:ser>
        <c:axId val="38561996"/>
        <c:axId val="29495837"/>
      </c:scatterChart>
      <c:valAx>
        <c:axId val="38561996"/>
        <c:scaling>
          <c:orientation val="minMax"/>
          <c:max val="3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84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5837"/>
        <c:crosses val="autoZero"/>
        <c:crossBetween val="midCat"/>
        <c:dispUnits/>
        <c:majorUnit val="20"/>
        <c:minorUnit val="5"/>
      </c:valAx>
      <c:valAx>
        <c:axId val="29495837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425"/>
              <c:y val="0.0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1996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FFCC99"/>
            </a:gs>
            <a:gs pos="5000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9265"/>
          <c:w val="0.825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Nockenscheibenkontur</a:t>
            </a:r>
          </a:p>
        </c:rich>
      </c:tx>
      <c:layout>
        <c:manualLayout>
          <c:xMode val="factor"/>
          <c:yMode val="factor"/>
          <c:x val="0.01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3975"/>
          <c:w val="0.87075"/>
          <c:h val="0.68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Rotation_0!$E$16:$F$16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Rotation_0!$E$17:$E$376</c:f>
              <c:numCache>
                <c:ptCount val="360"/>
                <c:pt idx="0">
                  <c:v>-20</c:v>
                </c:pt>
                <c:pt idx="1">
                  <c:v>-19.995096519943576</c:v>
                </c:pt>
                <c:pt idx="2">
                  <c:v>-19.98039137170887</c:v>
                </c:pt>
                <c:pt idx="3">
                  <c:v>-19.955900423700548</c:v>
                </c:pt>
                <c:pt idx="4">
                  <c:v>-19.921650098604182</c:v>
                </c:pt>
                <c:pt idx="5">
                  <c:v>-19.87767733643057</c:v>
                </c:pt>
                <c:pt idx="6">
                  <c:v>-19.82402954283293</c:v>
                </c:pt>
                <c:pt idx="7">
                  <c:v>-19.760764522752233</c:v>
                </c:pt>
                <c:pt idx="8">
                  <c:v>-19.687950399461503</c:v>
                </c:pt>
                <c:pt idx="9">
                  <c:v>-19.605665519095716</c:v>
                </c:pt>
                <c:pt idx="10">
                  <c:v>-19.513998340769568</c:v>
                </c:pt>
                <c:pt idx="11">
                  <c:v>-19.41304731240101</c:v>
                </c:pt>
                <c:pt idx="12">
                  <c:v>-19.30292073237409</c:v>
                </c:pt>
                <c:pt idx="13">
                  <c:v>-19.18373659719021</c:v>
                </c:pt>
                <c:pt idx="14">
                  <c:v>-19.055622435272326</c:v>
                </c:pt>
                <c:pt idx="15">
                  <c:v>-18.91871512710236</c:v>
                </c:pt>
                <c:pt idx="16">
                  <c:v>-18.77316071188732</c:v>
                </c:pt>
                <c:pt idx="17">
                  <c:v>-18.61911418096524</c:v>
                </c:pt>
                <c:pt idx="18">
                  <c:v>-18.45673925817747</c:v>
                </c:pt>
                <c:pt idx="19">
                  <c:v>-18.28620816744923</c:v>
                </c:pt>
                <c:pt idx="20">
                  <c:v>-18.10770138783592</c:v>
                </c:pt>
                <c:pt idx="21">
                  <c:v>-17.921407396308062</c:v>
                </c:pt>
                <c:pt idx="22">
                  <c:v>-17.72752239856336</c:v>
                </c:pt>
                <c:pt idx="23">
                  <c:v>-17.526250048169988</c:v>
                </c:pt>
                <c:pt idx="24">
                  <c:v>-17.31780115436092</c:v>
                </c:pt>
                <c:pt idx="25">
                  <c:v>-17.102393378814924</c:v>
                </c:pt>
                <c:pt idx="26">
                  <c:v>-16.880250921775946</c:v>
                </c:pt>
                <c:pt idx="27">
                  <c:v>-16.651604197878758</c:v>
                </c:pt>
                <c:pt idx="28">
                  <c:v>-16.41668950206516</c:v>
                </c:pt>
                <c:pt idx="29">
                  <c:v>-16.17574866599177</c:v>
                </c:pt>
                <c:pt idx="30">
                  <c:v>-15.929028705347518</c:v>
                </c:pt>
                <c:pt idx="31">
                  <c:v>-15.67678145851616</c:v>
                </c:pt>
                <c:pt idx="32">
                  <c:v>-15.419263217037228</c:v>
                </c:pt>
                <c:pt idx="33">
                  <c:v>-15.156734348336768</c:v>
                </c:pt>
                <c:pt idx="34">
                  <c:v>-14.889458911218219</c:v>
                </c:pt>
                <c:pt idx="35">
                  <c:v>-14.617704264622994</c:v>
                </c:pt>
                <c:pt idx="36">
                  <c:v>-14.341740670190255</c:v>
                </c:pt>
                <c:pt idx="37">
                  <c:v>-14.06184088916596</c:v>
                </c:pt>
                <c:pt idx="38">
                  <c:v>-13.77827977423254</c:v>
                </c:pt>
                <c:pt idx="39">
                  <c:v>-13.491333856852474</c:v>
                </c:pt>
                <c:pt idx="40">
                  <c:v>-13.201280930741827</c:v>
                </c:pt>
                <c:pt idx="41">
                  <c:v>-12.908399632113309</c:v>
                </c:pt>
                <c:pt idx="42">
                  <c:v>-12.612969017352722</c:v>
                </c:pt>
                <c:pt idx="43">
                  <c:v>-12.31526813881761</c:v>
                </c:pt>
                <c:pt idx="44">
                  <c:v>-12.015575619472965</c:v>
                </c:pt>
                <c:pt idx="45">
                  <c:v>-11.714169227105074</c:v>
                </c:pt>
                <c:pt idx="46">
                  <c:v>-11.41132544888209</c:v>
                </c:pt>
                <c:pt idx="47">
                  <c:v>-11.1073190670573</c:v>
                </c:pt>
                <c:pt idx="48">
                  <c:v>-10.802422736639476</c:v>
                </c:pt>
                <c:pt idx="49">
                  <c:v>-10.496906565883016</c:v>
                </c:pt>
                <c:pt idx="50">
                  <c:v>-10.191037700479082</c:v>
                </c:pt>
                <c:pt idx="51">
                  <c:v>-9.885079912357352</c:v>
                </c:pt>
                <c:pt idx="52">
                  <c:v>-9.579293194036092</c:v>
                </c:pt>
                <c:pt idx="53">
                  <c:v>-9.273933359485131</c:v>
                </c:pt>
                <c:pt idx="54">
                  <c:v>-8.969251652492956</c:v>
                </c:pt>
                <c:pt idx="55">
                  <c:v>-8.66549436355327</c:v>
                </c:pt>
                <c:pt idx="56">
                  <c:v>-8.362902456309321</c:v>
                </c:pt>
                <c:pt idx="57">
                  <c:v>-8.06171120461423</c:v>
                </c:pt>
                <c:pt idx="58">
                  <c:v>-7.762149841282745</c:v>
                </c:pt>
                <c:pt idx="59">
                  <c:v>-7.464441219623092</c:v>
                </c:pt>
                <c:pt idx="60">
                  <c:v>-7.168801488846691</c:v>
                </c:pt>
                <c:pt idx="61">
                  <c:v>-6.875439784457501</c:v>
                </c:pt>
                <c:pt idx="62">
                  <c:v>-6.584557934721062</c:v>
                </c:pt>
                <c:pt idx="63">
                  <c:v>-6.296350184304985</c:v>
                </c:pt>
                <c:pt idx="64">
                  <c:v>-6.011002936167394</c:v>
                </c:pt>
                <c:pt idx="65">
                  <c:v>-5.728694512746374</c:v>
                </c:pt>
                <c:pt idx="66">
                  <c:v>-5.449594937471584</c:v>
                </c:pt>
                <c:pt idx="67">
                  <c:v>-5.173865737577982</c:v>
                </c:pt>
                <c:pt idx="68">
                  <c:v>-4.90165976915061</c:v>
                </c:pt>
                <c:pt idx="69">
                  <c:v>-4.63312106526792</c:v>
                </c:pt>
                <c:pt idx="70">
                  <c:v>-4.368384708039259</c:v>
                </c:pt>
                <c:pt idx="71">
                  <c:v>-4.107576725249009</c:v>
                </c:pt>
                <c:pt idx="72">
                  <c:v>-3.8508140122260213</c:v>
                </c:pt>
                <c:pt idx="73">
                  <c:v>-3.5982042794521325</c:v>
                </c:pt>
                <c:pt idx="74">
                  <c:v>-3.349846026308155</c:v>
                </c:pt>
                <c:pt idx="75">
                  <c:v>-3.105828541230249</c:v>
                </c:pt>
                <c:pt idx="76">
                  <c:v>-2.903062747196012</c:v>
                </c:pt>
                <c:pt idx="77">
                  <c:v>-2.6994126521263793</c:v>
                </c:pt>
                <c:pt idx="78">
                  <c:v>-2.4949402898131137</c:v>
                </c:pt>
                <c:pt idx="79">
                  <c:v>-2.289707944518539</c:v>
                </c:pt>
                <c:pt idx="80">
                  <c:v>-2.083778132003165</c:v>
                </c:pt>
                <c:pt idx="81">
                  <c:v>-1.877213580482771</c:v>
                </c:pt>
                <c:pt idx="82">
                  <c:v>-1.6700772115207856</c:v>
                </c:pt>
                <c:pt idx="83">
                  <c:v>-1.4624321208617699</c:v>
                </c:pt>
                <c:pt idx="84">
                  <c:v>-1.2543415592118414</c:v>
                </c:pt>
                <c:pt idx="85">
                  <c:v>-1.0458689129718977</c:v>
                </c:pt>
                <c:pt idx="86">
                  <c:v>-0.8370776849295027</c:v>
                </c:pt>
                <c:pt idx="87">
                  <c:v>-0.6280314749153276</c:v>
                </c:pt>
                <c:pt idx="88">
                  <c:v>-0.41879396043001293</c:v>
                </c:pt>
                <c:pt idx="89">
                  <c:v>-0.20942887724740317</c:v>
                </c:pt>
                <c:pt idx="90">
                  <c:v>-7.35089072945172E-16</c:v>
                </c:pt>
                <c:pt idx="91">
                  <c:v>0.20942887724740172</c:v>
                </c:pt>
                <c:pt idx="92">
                  <c:v>0.4187939604300115</c:v>
                </c:pt>
                <c:pt idx="93">
                  <c:v>0.6280314749153261</c:v>
                </c:pt>
                <c:pt idx="94">
                  <c:v>0.837077684929504</c:v>
                </c:pt>
                <c:pt idx="95">
                  <c:v>1.0458689129718988</c:v>
                </c:pt>
                <c:pt idx="96">
                  <c:v>1.2543415592118428</c:v>
                </c:pt>
                <c:pt idx="97">
                  <c:v>1.4624321208617683</c:v>
                </c:pt>
                <c:pt idx="98">
                  <c:v>1.6700772115207843</c:v>
                </c:pt>
                <c:pt idx="99">
                  <c:v>1.8772135804827697</c:v>
                </c:pt>
                <c:pt idx="100">
                  <c:v>2.0837781320031636</c:v>
                </c:pt>
                <c:pt idx="101">
                  <c:v>2.2897079445185375</c:v>
                </c:pt>
                <c:pt idx="102">
                  <c:v>2.494940289813112</c:v>
                </c:pt>
                <c:pt idx="103">
                  <c:v>2.69941265212638</c:v>
                </c:pt>
                <c:pt idx="104">
                  <c:v>2.9030627471960133</c:v>
                </c:pt>
                <c:pt idx="105">
                  <c:v>3.10582854123025</c:v>
                </c:pt>
                <c:pt idx="106">
                  <c:v>3.3076482698039884</c:v>
                </c:pt>
                <c:pt idx="107">
                  <c:v>3.50846045667284</c:v>
                </c:pt>
                <c:pt idx="108">
                  <c:v>3.708203932499368</c:v>
                </c:pt>
                <c:pt idx="109">
                  <c:v>3.9068178534858795</c:v>
                </c:pt>
                <c:pt idx="110">
                  <c:v>4.104241719908025</c:v>
                </c:pt>
                <c:pt idx="111">
                  <c:v>4.300415394543603</c:v>
                </c:pt>
                <c:pt idx="112">
                  <c:v>4.495279120990945</c:v>
                </c:pt>
                <c:pt idx="113">
                  <c:v>4.688773541871285</c:v>
                </c:pt>
                <c:pt idx="114">
                  <c:v>4.880839716909604</c:v>
                </c:pt>
                <c:pt idx="115">
                  <c:v>5.071419140888392</c:v>
                </c:pt>
                <c:pt idx="116">
                  <c:v>5.260453761468931</c:v>
                </c:pt>
                <c:pt idx="117">
                  <c:v>5.44788599687456</c:v>
                </c:pt>
                <c:pt idx="118">
                  <c:v>5.633658753430691</c:v>
                </c:pt>
                <c:pt idx="119">
                  <c:v>5.817715442956044</c:v>
                </c:pt>
                <c:pt idx="120">
                  <c:v>5.999999999999997</c:v>
                </c:pt>
                <c:pt idx="121">
                  <c:v>6.180456898920651</c:v>
                </c:pt>
                <c:pt idx="122">
                  <c:v>6.359031170798458</c:v>
                </c:pt>
                <c:pt idx="123">
                  <c:v>6.5356684201803255</c:v>
                </c:pt>
                <c:pt idx="124">
                  <c:v>6.710314841648961</c:v>
                </c:pt>
                <c:pt idx="125">
                  <c:v>6.882917236212554</c:v>
                </c:pt>
                <c:pt idx="126">
                  <c:v>7.053423027509677</c:v>
                </c:pt>
                <c:pt idx="127">
                  <c:v>7.22178027782458</c:v>
                </c:pt>
                <c:pt idx="128">
                  <c:v>7.3879377039079</c:v>
                </c:pt>
                <c:pt idx="129">
                  <c:v>7.551844692598047</c:v>
                </c:pt>
                <c:pt idx="130">
                  <c:v>7.713451316238473</c:v>
                </c:pt>
                <c:pt idx="131">
                  <c:v>7.8727083478860855</c:v>
                </c:pt>
                <c:pt idx="132">
                  <c:v>8.029567276306299</c:v>
                </c:pt>
                <c:pt idx="133">
                  <c:v>8.183980320749981</c:v>
                </c:pt>
                <c:pt idx="134">
                  <c:v>8.335900445507969</c:v>
                </c:pt>
                <c:pt idx="135">
                  <c:v>8.48528137423857</c:v>
                </c:pt>
                <c:pt idx="136">
                  <c:v>8.632077604063815</c:v>
                </c:pt>
                <c:pt idx="137">
                  <c:v>8.776244419430046</c:v>
                </c:pt>
                <c:pt idx="138">
                  <c:v>8.917737905728728</c:v>
                </c:pt>
                <c:pt idx="139">
                  <c:v>9.056514962673264</c:v>
                </c:pt>
                <c:pt idx="140">
                  <c:v>9.192533317427735</c:v>
                </c:pt>
                <c:pt idx="141">
                  <c:v>9.32575153748365</c:v>
                </c:pt>
                <c:pt idx="142">
                  <c:v>9.456129043280663</c:v>
                </c:pt>
                <c:pt idx="143">
                  <c:v>9.583626120567516</c:v>
                </c:pt>
                <c:pt idx="144">
                  <c:v>9.708203932499368</c:v>
                </c:pt>
                <c:pt idx="145">
                  <c:v>9.829824531467903</c:v>
                </c:pt>
                <c:pt idx="146">
                  <c:v>9.9484508706605</c:v>
                </c:pt>
                <c:pt idx="147">
                  <c:v>10.064046815345087</c:v>
                </c:pt>
                <c:pt idx="148">
                  <c:v>10.176577153877112</c:v>
                </c:pt>
                <c:pt idx="149">
                  <c:v>10.286007608425347</c:v>
                </c:pt>
                <c:pt idx="150">
                  <c:v>10.392304845413264</c:v>
                </c:pt>
                <c:pt idx="151">
                  <c:v>10.495436485672748</c:v>
                </c:pt>
                <c:pt idx="152">
                  <c:v>10.595371114307124</c:v>
                </c:pt>
                <c:pt idx="153">
                  <c:v>10.692078290260413</c:v>
                </c:pt>
                <c:pt idx="154">
                  <c:v>10.785528555590005</c:v>
                </c:pt>
                <c:pt idx="155">
                  <c:v>10.875693444439799</c:v>
                </c:pt>
                <c:pt idx="156">
                  <c:v>10.962545491711209</c:v>
                </c:pt>
                <c:pt idx="157">
                  <c:v>11.046058241429284</c:v>
                </c:pt>
                <c:pt idx="158">
                  <c:v>11.126206254801447</c:v>
                </c:pt>
                <c:pt idx="159">
                  <c:v>11.202965117966421</c:v>
                </c:pt>
                <c:pt idx="160">
                  <c:v>11.2763114494309</c:v>
                </c:pt>
                <c:pt idx="161">
                  <c:v>11.346222907191802</c:v>
                </c:pt>
                <c:pt idx="162">
                  <c:v>11.412678195541842</c:v>
                </c:pt>
                <c:pt idx="163">
                  <c:v>11.475657071556427</c:v>
                </c:pt>
                <c:pt idx="164">
                  <c:v>11.535140351259827</c:v>
                </c:pt>
                <c:pt idx="165">
                  <c:v>11.591109915468818</c:v>
                </c:pt>
                <c:pt idx="166">
                  <c:v>11.643548715311958</c:v>
                </c:pt>
                <c:pt idx="167">
                  <c:v>11.69244077742282</c:v>
                </c:pt>
                <c:pt idx="168">
                  <c:v>11.737771208805668</c:v>
                </c:pt>
                <c:pt idx="169">
                  <c:v>11.779526201371969</c:v>
                </c:pt>
                <c:pt idx="170">
                  <c:v>11.817693036146496</c:v>
                </c:pt>
                <c:pt idx="171">
                  <c:v>11.852260087141651</c:v>
                </c:pt>
                <c:pt idx="172">
                  <c:v>11.883216824898845</c:v>
                </c:pt>
                <c:pt idx="173">
                  <c:v>11.910553819695863</c:v>
                </c:pt>
                <c:pt idx="174">
                  <c:v>11.934262744419279</c:v>
                </c:pt>
                <c:pt idx="175">
                  <c:v>11.954336377100947</c:v>
                </c:pt>
                <c:pt idx="176">
                  <c:v>11.97076860311789</c:v>
                </c:pt>
                <c:pt idx="177">
                  <c:v>11.983554417054886</c:v>
                </c:pt>
                <c:pt idx="178">
                  <c:v>11.992689924229149</c:v>
                </c:pt>
                <c:pt idx="179">
                  <c:v>11.998172341876696</c:v>
                </c:pt>
                <c:pt idx="180">
                  <c:v>12</c:v>
                </c:pt>
                <c:pt idx="181">
                  <c:v>11.998172341876696</c:v>
                </c:pt>
                <c:pt idx="182">
                  <c:v>11.992689924229149</c:v>
                </c:pt>
                <c:pt idx="183">
                  <c:v>11.983554417054886</c:v>
                </c:pt>
                <c:pt idx="184">
                  <c:v>11.97076860311789</c:v>
                </c:pt>
                <c:pt idx="185">
                  <c:v>11.954336377100947</c:v>
                </c:pt>
                <c:pt idx="186">
                  <c:v>11.934262744419279</c:v>
                </c:pt>
                <c:pt idx="187">
                  <c:v>11.910553819695865</c:v>
                </c:pt>
                <c:pt idx="188">
                  <c:v>11.883216824898843</c:v>
                </c:pt>
                <c:pt idx="189">
                  <c:v>11.852260087141653</c:v>
                </c:pt>
                <c:pt idx="190">
                  <c:v>11.817693036146496</c:v>
                </c:pt>
                <c:pt idx="191">
                  <c:v>11.779526201371969</c:v>
                </c:pt>
                <c:pt idx="192">
                  <c:v>11.737771208805666</c:v>
                </c:pt>
                <c:pt idx="193">
                  <c:v>11.692440777422823</c:v>
                </c:pt>
                <c:pt idx="194">
                  <c:v>11.643548715311958</c:v>
                </c:pt>
                <c:pt idx="195">
                  <c:v>11.59110991546882</c:v>
                </c:pt>
                <c:pt idx="196">
                  <c:v>11.535140351259827</c:v>
                </c:pt>
                <c:pt idx="197">
                  <c:v>11.475657071556425</c:v>
                </c:pt>
                <c:pt idx="198">
                  <c:v>11.412678195541844</c:v>
                </c:pt>
                <c:pt idx="199">
                  <c:v>11.346222907191802</c:v>
                </c:pt>
                <c:pt idx="200">
                  <c:v>11.276311449430901</c:v>
                </c:pt>
                <c:pt idx="201">
                  <c:v>11.202965117966421</c:v>
                </c:pt>
                <c:pt idx="202">
                  <c:v>11.126206254801449</c:v>
                </c:pt>
                <c:pt idx="203">
                  <c:v>11.046058241429284</c:v>
                </c:pt>
                <c:pt idx="204">
                  <c:v>10.96254549171121</c:v>
                </c:pt>
                <c:pt idx="205">
                  <c:v>10.8756934444398</c:v>
                </c:pt>
                <c:pt idx="206">
                  <c:v>10.785528555590004</c:v>
                </c:pt>
                <c:pt idx="207">
                  <c:v>10.692078290260415</c:v>
                </c:pt>
                <c:pt idx="208">
                  <c:v>10.595371114307122</c:v>
                </c:pt>
                <c:pt idx="209">
                  <c:v>10.49543648567275</c:v>
                </c:pt>
                <c:pt idx="210">
                  <c:v>10.392304845413264</c:v>
                </c:pt>
                <c:pt idx="211">
                  <c:v>10.286007608425347</c:v>
                </c:pt>
                <c:pt idx="212">
                  <c:v>10.176577153877112</c:v>
                </c:pt>
                <c:pt idx="213">
                  <c:v>10.064046815345089</c:v>
                </c:pt>
                <c:pt idx="214">
                  <c:v>9.948450870660501</c:v>
                </c:pt>
                <c:pt idx="215">
                  <c:v>9.829824531467901</c:v>
                </c:pt>
                <c:pt idx="216">
                  <c:v>9.708203932499371</c:v>
                </c:pt>
                <c:pt idx="217">
                  <c:v>9.583626120567514</c:v>
                </c:pt>
                <c:pt idx="218">
                  <c:v>9.456129043280665</c:v>
                </c:pt>
                <c:pt idx="219">
                  <c:v>9.325751537483649</c:v>
                </c:pt>
                <c:pt idx="220">
                  <c:v>9.192533317427737</c:v>
                </c:pt>
                <c:pt idx="221">
                  <c:v>9.056514962673266</c:v>
                </c:pt>
                <c:pt idx="222">
                  <c:v>8.917737905728732</c:v>
                </c:pt>
                <c:pt idx="223">
                  <c:v>8.776244419430046</c:v>
                </c:pt>
                <c:pt idx="224">
                  <c:v>8.632077604063813</c:v>
                </c:pt>
                <c:pt idx="225">
                  <c:v>8.485281374238571</c:v>
                </c:pt>
                <c:pt idx="226">
                  <c:v>8.335900445507967</c:v>
                </c:pt>
                <c:pt idx="227">
                  <c:v>8.183980320749983</c:v>
                </c:pt>
                <c:pt idx="228">
                  <c:v>8.029567276306297</c:v>
                </c:pt>
                <c:pt idx="229">
                  <c:v>7.872708347886087</c:v>
                </c:pt>
                <c:pt idx="230">
                  <c:v>7.713451316238474</c:v>
                </c:pt>
                <c:pt idx="231">
                  <c:v>7.5518446925980545</c:v>
                </c:pt>
                <c:pt idx="232">
                  <c:v>7.387937703907896</c:v>
                </c:pt>
                <c:pt idx="233">
                  <c:v>7.221780277824579</c:v>
                </c:pt>
                <c:pt idx="234">
                  <c:v>7.0534230275096785</c:v>
                </c:pt>
                <c:pt idx="235">
                  <c:v>6.882917236212556</c:v>
                </c:pt>
                <c:pt idx="236">
                  <c:v>6.710314841648959</c:v>
                </c:pt>
                <c:pt idx="237">
                  <c:v>6.535668420180324</c:v>
                </c:pt>
                <c:pt idx="238">
                  <c:v>6.35903117079846</c:v>
                </c:pt>
                <c:pt idx="239">
                  <c:v>6.180456898920654</c:v>
                </c:pt>
                <c:pt idx="240">
                  <c:v>6.000000000000005</c:v>
                </c:pt>
                <c:pt idx="241">
                  <c:v>5.817715442956042</c:v>
                </c:pt>
                <c:pt idx="242">
                  <c:v>5.633658753430689</c:v>
                </c:pt>
                <c:pt idx="243">
                  <c:v>5.447885996874563</c:v>
                </c:pt>
                <c:pt idx="244">
                  <c:v>5.260453761468932</c:v>
                </c:pt>
                <c:pt idx="245">
                  <c:v>5.0714191408883895</c:v>
                </c:pt>
                <c:pt idx="246">
                  <c:v>4.880839716909601</c:v>
                </c:pt>
                <c:pt idx="247">
                  <c:v>4.688773541871286</c:v>
                </c:pt>
                <c:pt idx="248">
                  <c:v>4.495279120990947</c:v>
                </c:pt>
                <c:pt idx="249">
                  <c:v>4.3004153945436085</c:v>
                </c:pt>
                <c:pt idx="250">
                  <c:v>4.104241719908023</c:v>
                </c:pt>
                <c:pt idx="251">
                  <c:v>3.9068178534858795</c:v>
                </c:pt>
                <c:pt idx="252">
                  <c:v>3.7082039324993707</c:v>
                </c:pt>
                <c:pt idx="253">
                  <c:v>3.5084604566728452</c:v>
                </c:pt>
                <c:pt idx="254">
                  <c:v>3.3076482698039866</c:v>
                </c:pt>
                <c:pt idx="255">
                  <c:v>3.1058285412302475</c:v>
                </c:pt>
                <c:pt idx="256">
                  <c:v>2.9030627471960133</c:v>
                </c:pt>
                <c:pt idx="257">
                  <c:v>2.699412652126383</c:v>
                </c:pt>
                <c:pt idx="258">
                  <c:v>2.494940289813117</c:v>
                </c:pt>
                <c:pt idx="259">
                  <c:v>2.2897079445185353</c:v>
                </c:pt>
                <c:pt idx="260">
                  <c:v>2.083778132003164</c:v>
                </c:pt>
                <c:pt idx="261">
                  <c:v>1.8772135804827723</c:v>
                </c:pt>
                <c:pt idx="262">
                  <c:v>1.6700772115207898</c:v>
                </c:pt>
                <c:pt idx="263">
                  <c:v>1.462432120861766</c:v>
                </c:pt>
                <c:pt idx="264">
                  <c:v>1.2543415592118403</c:v>
                </c:pt>
                <c:pt idx="265">
                  <c:v>1.045868912971899</c:v>
                </c:pt>
                <c:pt idx="266">
                  <c:v>0.837077684929507</c:v>
                </c:pt>
                <c:pt idx="267">
                  <c:v>0.6280314749153317</c:v>
                </c:pt>
                <c:pt idx="268">
                  <c:v>0.41879396043000916</c:v>
                </c:pt>
                <c:pt idx="269">
                  <c:v>0.20942887724740197</c:v>
                </c:pt>
                <c:pt idx="270">
                  <c:v>2.205267218835516E-15</c:v>
                </c:pt>
                <c:pt idx="271">
                  <c:v>-0.20942887724739756</c:v>
                </c:pt>
                <c:pt idx="272">
                  <c:v>-0.4187939604300154</c:v>
                </c:pt>
                <c:pt idx="273">
                  <c:v>-0.6280314749153273</c:v>
                </c:pt>
                <c:pt idx="274">
                  <c:v>-0.8370776849295026</c:v>
                </c:pt>
                <c:pt idx="275">
                  <c:v>-1.0458689129718945</c:v>
                </c:pt>
                <c:pt idx="276">
                  <c:v>-1.2543415592118359</c:v>
                </c:pt>
                <c:pt idx="277">
                  <c:v>-1.4624321208617723</c:v>
                </c:pt>
                <c:pt idx="278">
                  <c:v>-1.6700772115207856</c:v>
                </c:pt>
                <c:pt idx="279">
                  <c:v>-1.877213580482768</c:v>
                </c:pt>
                <c:pt idx="280">
                  <c:v>-2.0837781320031596</c:v>
                </c:pt>
                <c:pt idx="281">
                  <c:v>-2.2897079445185415</c:v>
                </c:pt>
                <c:pt idx="282">
                  <c:v>-2.494940289813113</c:v>
                </c:pt>
                <c:pt idx="283">
                  <c:v>-2.6994126521263793</c:v>
                </c:pt>
                <c:pt idx="284">
                  <c:v>-2.9030627471960093</c:v>
                </c:pt>
                <c:pt idx="285">
                  <c:v>-3.1058285412302435</c:v>
                </c:pt>
                <c:pt idx="286">
                  <c:v>-3.3498460263081595</c:v>
                </c:pt>
                <c:pt idx="287">
                  <c:v>-3.598204279452129</c:v>
                </c:pt>
                <c:pt idx="288">
                  <c:v>-3.8508140122260133</c:v>
                </c:pt>
                <c:pt idx="289">
                  <c:v>-4.1075767252489985</c:v>
                </c:pt>
                <c:pt idx="290">
                  <c:v>-4.368384708039262</c:v>
                </c:pt>
                <c:pt idx="291">
                  <c:v>-4.633121065267917</c:v>
                </c:pt>
                <c:pt idx="292">
                  <c:v>-4.901659769150607</c:v>
                </c:pt>
                <c:pt idx="293">
                  <c:v>-5.17386573757798</c:v>
                </c:pt>
                <c:pt idx="294">
                  <c:v>-5.4495949374715815</c:v>
                </c:pt>
                <c:pt idx="295">
                  <c:v>-5.7286945127463795</c:v>
                </c:pt>
                <c:pt idx="296">
                  <c:v>-6.011002936167394</c:v>
                </c:pt>
                <c:pt idx="297">
                  <c:v>-6.296350184304976</c:v>
                </c:pt>
                <c:pt idx="298">
                  <c:v>-6.584557934721053</c:v>
                </c:pt>
                <c:pt idx="299">
                  <c:v>-6.875439784457514</c:v>
                </c:pt>
                <c:pt idx="300">
                  <c:v>-7.168801488846686</c:v>
                </c:pt>
                <c:pt idx="301">
                  <c:v>-7.464441219623095</c:v>
                </c:pt>
                <c:pt idx="302">
                  <c:v>-7.762149841282744</c:v>
                </c:pt>
                <c:pt idx="303">
                  <c:v>-8.061711204614216</c:v>
                </c:pt>
                <c:pt idx="304">
                  <c:v>-8.362902456309325</c:v>
                </c:pt>
                <c:pt idx="305">
                  <c:v>-8.665494363553286</c:v>
                </c:pt>
                <c:pt idx="306">
                  <c:v>-8.969251652492947</c:v>
                </c:pt>
                <c:pt idx="307">
                  <c:v>-9.273933359485127</c:v>
                </c:pt>
                <c:pt idx="308">
                  <c:v>-9.579293194036097</c:v>
                </c:pt>
                <c:pt idx="309">
                  <c:v>-9.885079912357359</c:v>
                </c:pt>
                <c:pt idx="310">
                  <c:v>-10.19103770047908</c:v>
                </c:pt>
                <c:pt idx="311">
                  <c:v>-10.496906565883016</c:v>
                </c:pt>
                <c:pt idx="312">
                  <c:v>-10.802422736639468</c:v>
                </c:pt>
                <c:pt idx="313">
                  <c:v>-11.107319067057308</c:v>
                </c:pt>
                <c:pt idx="314">
                  <c:v>-11.41132544888209</c:v>
                </c:pt>
                <c:pt idx="315">
                  <c:v>-11.71416922710507</c:v>
                </c:pt>
                <c:pt idx="316">
                  <c:v>-12.015575619472967</c:v>
                </c:pt>
                <c:pt idx="317">
                  <c:v>-12.315268138817625</c:v>
                </c:pt>
                <c:pt idx="318">
                  <c:v>-12.61296901735272</c:v>
                </c:pt>
                <c:pt idx="319">
                  <c:v>-12.908399632113305</c:v>
                </c:pt>
                <c:pt idx="320">
                  <c:v>-13.20128093074182</c:v>
                </c:pt>
                <c:pt idx="321">
                  <c:v>-13.491333856852462</c:v>
                </c:pt>
                <c:pt idx="322">
                  <c:v>-13.778279774232542</c:v>
                </c:pt>
                <c:pt idx="323">
                  <c:v>-14.06184088916596</c:v>
                </c:pt>
                <c:pt idx="324">
                  <c:v>-14.341740670190248</c:v>
                </c:pt>
                <c:pt idx="325">
                  <c:v>-14.617704264622983</c:v>
                </c:pt>
                <c:pt idx="326">
                  <c:v>-14.889458911218227</c:v>
                </c:pt>
                <c:pt idx="327">
                  <c:v>-15.15673434833677</c:v>
                </c:pt>
                <c:pt idx="328">
                  <c:v>-15.419263217037226</c:v>
                </c:pt>
                <c:pt idx="329">
                  <c:v>-15.676781458516155</c:v>
                </c:pt>
                <c:pt idx="330">
                  <c:v>-15.929028705347509</c:v>
                </c:pt>
                <c:pt idx="331">
                  <c:v>-16.17574866599177</c:v>
                </c:pt>
                <c:pt idx="332">
                  <c:v>-16.416689502065154</c:v>
                </c:pt>
                <c:pt idx="333">
                  <c:v>-16.651604197878754</c:v>
                </c:pt>
                <c:pt idx="334">
                  <c:v>-16.880250921775943</c:v>
                </c:pt>
                <c:pt idx="335">
                  <c:v>-17.102393378814927</c:v>
                </c:pt>
                <c:pt idx="336">
                  <c:v>-17.31780115436092</c:v>
                </c:pt>
                <c:pt idx="337">
                  <c:v>-17.526250048169988</c:v>
                </c:pt>
                <c:pt idx="338">
                  <c:v>-17.72752239856335</c:v>
                </c:pt>
                <c:pt idx="339">
                  <c:v>-17.92140739630805</c:v>
                </c:pt>
                <c:pt idx="340">
                  <c:v>-18.107701387835924</c:v>
                </c:pt>
                <c:pt idx="341">
                  <c:v>-18.28620816744923</c:v>
                </c:pt>
                <c:pt idx="342">
                  <c:v>-18.45673925817747</c:v>
                </c:pt>
                <c:pt idx="343">
                  <c:v>-18.619114180965237</c:v>
                </c:pt>
                <c:pt idx="344">
                  <c:v>-18.773160711887325</c:v>
                </c:pt>
                <c:pt idx="345">
                  <c:v>-18.91871512710236</c:v>
                </c:pt>
                <c:pt idx="346">
                  <c:v>-19.055622435272333</c:v>
                </c:pt>
                <c:pt idx="347">
                  <c:v>-19.18373659719021</c:v>
                </c:pt>
                <c:pt idx="348">
                  <c:v>-19.302920732374094</c:v>
                </c:pt>
                <c:pt idx="349">
                  <c:v>-19.413047312401012</c:v>
                </c:pt>
                <c:pt idx="350">
                  <c:v>-19.513998340769568</c:v>
                </c:pt>
                <c:pt idx="351">
                  <c:v>-19.605665519095716</c:v>
                </c:pt>
                <c:pt idx="352">
                  <c:v>-19.6879503994615</c:v>
                </c:pt>
                <c:pt idx="353">
                  <c:v>-19.760764522752233</c:v>
                </c:pt>
                <c:pt idx="354">
                  <c:v>-19.82402954283293</c:v>
                </c:pt>
                <c:pt idx="355">
                  <c:v>-19.87767733643057</c:v>
                </c:pt>
                <c:pt idx="356">
                  <c:v>-19.921650098604182</c:v>
                </c:pt>
                <c:pt idx="357">
                  <c:v>-19.955900423700545</c:v>
                </c:pt>
                <c:pt idx="358">
                  <c:v>-19.98039137170887</c:v>
                </c:pt>
                <c:pt idx="359">
                  <c:v>-19.995096519943576</c:v>
                </c:pt>
              </c:numCache>
            </c:numRef>
          </c:xVal>
          <c:yVal>
            <c:numRef>
              <c:f>Rotation_0!$F$17:$F$377</c:f>
              <c:numCache>
                <c:ptCount val="361"/>
                <c:pt idx="0">
                  <c:v>0</c:v>
                </c:pt>
                <c:pt idx="1">
                  <c:v>0.3490157080015926</c:v>
                </c:pt>
                <c:pt idx="2">
                  <c:v>0.6977306414463507</c:v>
                </c:pt>
                <c:pt idx="3">
                  <c:v>1.0458444247996468</c:v>
                </c:pt>
                <c:pt idx="4">
                  <c:v>1.3930574800495104</c:v>
                </c:pt>
                <c:pt idx="5">
                  <c:v>1.7390714241638592</c:v>
                </c:pt>
                <c:pt idx="6">
                  <c:v>2.083589464983633</c:v>
                </c:pt>
                <c:pt idx="7">
                  <c:v>2.426316795031828</c:v>
                </c:pt>
                <c:pt idx="8">
                  <c:v>2.7669609827196004</c:v>
                </c:pt>
                <c:pt idx="9">
                  <c:v>3.105232360432035</c:v>
                </c:pt>
                <c:pt idx="10">
                  <c:v>3.440844408977893</c:v>
                </c:pt>
                <c:pt idx="11">
                  <c:v>3.773514137889663</c:v>
                </c:pt>
                <c:pt idx="12">
                  <c:v>4.102962461062423</c:v>
                </c:pt>
                <c:pt idx="13">
                  <c:v>4.428914567222569</c:v>
                </c:pt>
                <c:pt idx="14">
                  <c:v>4.751100284720158</c:v>
                </c:pt>
                <c:pt idx="15">
                  <c:v>5.069254440141543</c:v>
                </c:pt>
                <c:pt idx="16">
                  <c:v>5.383117210242228</c:v>
                </c:pt>
                <c:pt idx="17">
                  <c:v>5.69243446670311</c:v>
                </c:pt>
                <c:pt idx="18">
                  <c:v>5.996958113216981</c:v>
                </c:pt>
                <c:pt idx="19">
                  <c:v>6.296446414415779</c:v>
                </c:pt>
                <c:pt idx="20">
                  <c:v>6.5906643161530765</c:v>
                </c:pt>
                <c:pt idx="21">
                  <c:v>6.879383756660357</c:v>
                </c:pt>
                <c:pt idx="22">
                  <c:v>7.162383968099759</c:v>
                </c:pt>
                <c:pt idx="23">
                  <c:v>7.439451768040531</c:v>
                </c:pt>
                <c:pt idx="24">
                  <c:v>7.710381840390764</c:v>
                </c:pt>
                <c:pt idx="25">
                  <c:v>7.974977005320743</c:v>
                </c:pt>
                <c:pt idx="26">
                  <c:v>8.23304847771905</c:v>
                </c:pt>
                <c:pt idx="27">
                  <c:v>8.484416113727491</c:v>
                </c:pt>
                <c:pt idx="28">
                  <c:v>8.728908644906028</c:v>
                </c:pt>
                <c:pt idx="29">
                  <c:v>8.966363899584293</c:v>
                </c:pt>
                <c:pt idx="30">
                  <c:v>9.196629010961663</c:v>
                </c:pt>
                <c:pt idx="31">
                  <c:v>9.419560611523801</c:v>
                </c:pt>
                <c:pt idx="32">
                  <c:v>9.635025013349386</c:v>
                </c:pt>
                <c:pt idx="33">
                  <c:v>9.842898373887419</c:v>
                </c:pt>
                <c:pt idx="34">
                  <c:v>10.043066846792053</c:v>
                </c:pt>
                <c:pt idx="35">
                  <c:v>10.235426717409243</c:v>
                </c:pt>
                <c:pt idx="36">
                  <c:v>10.419884522517325</c:v>
                </c:pt>
                <c:pt idx="37">
                  <c:v>10.596357153932084</c:v>
                </c:pt>
                <c:pt idx="38">
                  <c:v>10.764771945596104</c:v>
                </c:pt>
                <c:pt idx="39">
                  <c:v>10.925066743782347</c:v>
                </c:pt>
                <c:pt idx="40">
                  <c:v>11.077189960053124</c:v>
                </c:pt>
                <c:pt idx="41">
                  <c:v>11.221100606627958</c:v>
                </c:pt>
                <c:pt idx="42">
                  <c:v>11.356768313827741</c:v>
                </c:pt>
                <c:pt idx="43">
                  <c:v>11.484173329277905</c:v>
                </c:pt>
                <c:pt idx="44">
                  <c:v>11.603306498570593</c:v>
                </c:pt>
                <c:pt idx="45">
                  <c:v>11.714169227105074</c:v>
                </c:pt>
                <c:pt idx="46">
                  <c:v>11.816773422847183</c:v>
                </c:pt>
                <c:pt idx="47">
                  <c:v>11.911141419772797</c:v>
                </c:pt>
                <c:pt idx="48">
                  <c:v>11.997305881787224</c:v>
                </c:pt>
                <c:pt idx="49">
                  <c:v>12.075309686942608</c:v>
                </c:pt>
                <c:pt idx="50">
                  <c:v>12.14520579180898</c:v>
                </c:pt>
                <c:pt idx="51">
                  <c:v>12.207057075891854</c:v>
                </c:pt>
                <c:pt idx="52">
                  <c:v>12.260936166030604</c:v>
                </c:pt>
                <c:pt idx="53">
                  <c:v>12.306925240757511</c:v>
                </c:pt>
                <c:pt idx="54">
                  <c:v>12.3451158146475</c:v>
                </c:pt>
                <c:pt idx="55">
                  <c:v>12.375608502743633</c:v>
                </c:pt>
                <c:pt idx="56">
                  <c:v>12.39851276520352</c:v>
                </c:pt>
                <c:pt idx="57">
                  <c:v>12.413946632376907</c:v>
                </c:pt>
                <c:pt idx="58">
                  <c:v>12.422036410595286</c:v>
                </c:pt>
                <c:pt idx="59">
                  <c:v>12.422916369030188</c:v>
                </c:pt>
                <c:pt idx="60">
                  <c:v>12.416728408057876</c:v>
                </c:pt>
                <c:pt idx="61">
                  <c:v>12.403621709654397</c:v>
                </c:pt>
                <c:pt idx="62">
                  <c:v>12.383752370436085</c:v>
                </c:pt>
                <c:pt idx="63">
                  <c:v>12.357283018056252</c:v>
                </c:pt>
                <c:pt idx="64">
                  <c:v>12.324382411768436</c:v>
                </c:pt>
                <c:pt idx="65">
                  <c:v>12.285225028069734</c:v>
                </c:pt>
                <c:pt idx="66">
                  <c:v>12.239990632443423</c:v>
                </c:pt>
                <c:pt idx="67">
                  <c:v>12.188863838327547</c:v>
                </c:pt>
                <c:pt idx="68">
                  <c:v>12.132033654544228</c:v>
                </c:pt>
                <c:pt idx="69">
                  <c:v>12.06969302253195</c:v>
                </c:pt>
                <c:pt idx="70">
                  <c:v>12.002038344828732</c:v>
                </c:pt>
                <c:pt idx="71">
                  <c:v>11.929269006356202</c:v>
                </c:pt>
                <c:pt idx="72">
                  <c:v>11.851586890151804</c:v>
                </c:pt>
                <c:pt idx="73">
                  <c:v>11.769195889286845</c:v>
                </c:pt>
                <c:pt idx="74">
                  <c:v>11.682301416790136</c:v>
                </c:pt>
                <c:pt idx="75">
                  <c:v>11.59110991546882</c:v>
                </c:pt>
                <c:pt idx="76">
                  <c:v>11.643548715311958</c:v>
                </c:pt>
                <c:pt idx="77">
                  <c:v>11.692440777422823</c:v>
                </c:pt>
                <c:pt idx="78">
                  <c:v>11.737771208805666</c:v>
                </c:pt>
                <c:pt idx="79">
                  <c:v>11.779526201371969</c:v>
                </c:pt>
                <c:pt idx="80">
                  <c:v>11.817693036146496</c:v>
                </c:pt>
                <c:pt idx="81">
                  <c:v>11.852260087141653</c:v>
                </c:pt>
                <c:pt idx="82">
                  <c:v>11.883216824898845</c:v>
                </c:pt>
                <c:pt idx="83">
                  <c:v>11.910553819695863</c:v>
                </c:pt>
                <c:pt idx="84">
                  <c:v>11.934262744419279</c:v>
                </c:pt>
                <c:pt idx="85">
                  <c:v>11.954336377100947</c:v>
                </c:pt>
                <c:pt idx="86">
                  <c:v>11.97076860311789</c:v>
                </c:pt>
                <c:pt idx="87">
                  <c:v>11.983554417054886</c:v>
                </c:pt>
                <c:pt idx="88">
                  <c:v>11.992689924229149</c:v>
                </c:pt>
                <c:pt idx="89">
                  <c:v>11.998172341876696</c:v>
                </c:pt>
                <c:pt idx="90">
                  <c:v>12</c:v>
                </c:pt>
                <c:pt idx="91">
                  <c:v>11.998172341876696</c:v>
                </c:pt>
                <c:pt idx="92">
                  <c:v>11.992689924229149</c:v>
                </c:pt>
                <c:pt idx="93">
                  <c:v>11.983554417054886</c:v>
                </c:pt>
                <c:pt idx="94">
                  <c:v>11.97076860311789</c:v>
                </c:pt>
                <c:pt idx="95">
                  <c:v>11.954336377100947</c:v>
                </c:pt>
                <c:pt idx="96">
                  <c:v>11.934262744419279</c:v>
                </c:pt>
                <c:pt idx="97">
                  <c:v>11.910553819695865</c:v>
                </c:pt>
                <c:pt idx="98">
                  <c:v>11.883216824898845</c:v>
                </c:pt>
                <c:pt idx="99">
                  <c:v>11.852260087141653</c:v>
                </c:pt>
                <c:pt idx="100">
                  <c:v>11.817693036146496</c:v>
                </c:pt>
                <c:pt idx="101">
                  <c:v>11.779526201371969</c:v>
                </c:pt>
                <c:pt idx="102">
                  <c:v>11.737771208805668</c:v>
                </c:pt>
                <c:pt idx="103">
                  <c:v>11.692440777422823</c:v>
                </c:pt>
                <c:pt idx="104">
                  <c:v>11.643548715311958</c:v>
                </c:pt>
                <c:pt idx="105">
                  <c:v>11.59110991546882</c:v>
                </c:pt>
                <c:pt idx="106">
                  <c:v>11.535140351259827</c:v>
                </c:pt>
                <c:pt idx="107">
                  <c:v>11.475657071556427</c:v>
                </c:pt>
                <c:pt idx="108">
                  <c:v>11.412678195541844</c:v>
                </c:pt>
                <c:pt idx="109">
                  <c:v>11.346222907191802</c:v>
                </c:pt>
                <c:pt idx="110">
                  <c:v>11.276311449430901</c:v>
                </c:pt>
                <c:pt idx="111">
                  <c:v>11.202965117966421</c:v>
                </c:pt>
                <c:pt idx="112">
                  <c:v>11.126206254801449</c:v>
                </c:pt>
                <c:pt idx="113">
                  <c:v>11.046058241429282</c:v>
                </c:pt>
                <c:pt idx="114">
                  <c:v>10.96254549171121</c:v>
                </c:pt>
                <c:pt idx="115">
                  <c:v>10.8756934444398</c:v>
                </c:pt>
                <c:pt idx="116">
                  <c:v>10.785528555590004</c:v>
                </c:pt>
                <c:pt idx="117">
                  <c:v>10.692078290260415</c:v>
                </c:pt>
                <c:pt idx="118">
                  <c:v>10.595371114307122</c:v>
                </c:pt>
                <c:pt idx="119">
                  <c:v>10.49543648567275</c:v>
                </c:pt>
                <c:pt idx="120">
                  <c:v>10.392304845413264</c:v>
                </c:pt>
                <c:pt idx="121">
                  <c:v>10.286007608425347</c:v>
                </c:pt>
                <c:pt idx="122">
                  <c:v>10.176577153877112</c:v>
                </c:pt>
                <c:pt idx="123">
                  <c:v>10.064046815345087</c:v>
                </c:pt>
                <c:pt idx="124">
                  <c:v>9.948450870660501</c:v>
                </c:pt>
                <c:pt idx="125">
                  <c:v>9.8298245314679</c:v>
                </c:pt>
                <c:pt idx="126">
                  <c:v>9.70820393249937</c:v>
                </c:pt>
                <c:pt idx="127">
                  <c:v>9.583626120567512</c:v>
                </c:pt>
                <c:pt idx="128">
                  <c:v>9.456129043280665</c:v>
                </c:pt>
                <c:pt idx="129">
                  <c:v>9.325751537483653</c:v>
                </c:pt>
                <c:pt idx="130">
                  <c:v>9.192533317427737</c:v>
                </c:pt>
                <c:pt idx="131">
                  <c:v>9.056514962673266</c:v>
                </c:pt>
                <c:pt idx="132">
                  <c:v>8.917737905728732</c:v>
                </c:pt>
                <c:pt idx="133">
                  <c:v>8.776244419430046</c:v>
                </c:pt>
                <c:pt idx="134">
                  <c:v>8.632077604063813</c:v>
                </c:pt>
                <c:pt idx="135">
                  <c:v>8.485281374238571</c:v>
                </c:pt>
                <c:pt idx="136">
                  <c:v>8.335900445507965</c:v>
                </c:pt>
                <c:pt idx="137">
                  <c:v>8.183980320749983</c:v>
                </c:pt>
                <c:pt idx="138">
                  <c:v>8.0295672763063</c:v>
                </c:pt>
                <c:pt idx="139">
                  <c:v>7.872708347886087</c:v>
                </c:pt>
                <c:pt idx="140">
                  <c:v>7.713451316238474</c:v>
                </c:pt>
                <c:pt idx="141">
                  <c:v>7.551844692598049</c:v>
                </c:pt>
                <c:pt idx="142">
                  <c:v>7.387937703907901</c:v>
                </c:pt>
                <c:pt idx="143">
                  <c:v>7.221780277824578</c:v>
                </c:pt>
                <c:pt idx="144">
                  <c:v>7.0534230275096785</c:v>
                </c:pt>
                <c:pt idx="145">
                  <c:v>6.882917236212551</c:v>
                </c:pt>
                <c:pt idx="146">
                  <c:v>6.710314841648962</c:v>
                </c:pt>
                <c:pt idx="147">
                  <c:v>6.535668420180327</c:v>
                </c:pt>
                <c:pt idx="148">
                  <c:v>6.359031170798459</c:v>
                </c:pt>
                <c:pt idx="149">
                  <c:v>6.180456898920653</c:v>
                </c:pt>
                <c:pt idx="150">
                  <c:v>5.999999999999999</c:v>
                </c:pt>
                <c:pt idx="151">
                  <c:v>5.817715442956046</c:v>
                </c:pt>
                <c:pt idx="152">
                  <c:v>5.633658753430688</c:v>
                </c:pt>
                <c:pt idx="153">
                  <c:v>5.447885996874563</c:v>
                </c:pt>
                <c:pt idx="154">
                  <c:v>5.260453761468927</c:v>
                </c:pt>
                <c:pt idx="155">
                  <c:v>5.071419140888394</c:v>
                </c:pt>
                <c:pt idx="156">
                  <c:v>4.880839716909605</c:v>
                </c:pt>
                <c:pt idx="157">
                  <c:v>4.688773541871285</c:v>
                </c:pt>
                <c:pt idx="158">
                  <c:v>4.495279120990947</c:v>
                </c:pt>
                <c:pt idx="159">
                  <c:v>4.300415394543602</c:v>
                </c:pt>
                <c:pt idx="160">
                  <c:v>4.1042417199080266</c:v>
                </c:pt>
                <c:pt idx="161">
                  <c:v>3.906817853485879</c:v>
                </c:pt>
                <c:pt idx="162">
                  <c:v>3.7082039324993703</c:v>
                </c:pt>
                <c:pt idx="163">
                  <c:v>3.5084604566728395</c:v>
                </c:pt>
                <c:pt idx="164">
                  <c:v>3.3076482698039906</c:v>
                </c:pt>
                <c:pt idx="165">
                  <c:v>3.1058285412302524</c:v>
                </c:pt>
                <c:pt idx="166">
                  <c:v>2.903062747196013</c:v>
                </c:pt>
                <c:pt idx="167">
                  <c:v>2.6994126521263824</c:v>
                </c:pt>
                <c:pt idx="168">
                  <c:v>2.494940289813112</c:v>
                </c:pt>
                <c:pt idx="169">
                  <c:v>2.2897079445185398</c:v>
                </c:pt>
                <c:pt idx="170">
                  <c:v>2.083778132003163</c:v>
                </c:pt>
                <c:pt idx="171">
                  <c:v>1.8772135804827719</c:v>
                </c:pt>
                <c:pt idx="172">
                  <c:v>1.670077211520784</c:v>
                </c:pt>
                <c:pt idx="173">
                  <c:v>1.4624321208617705</c:v>
                </c:pt>
                <c:pt idx="174">
                  <c:v>1.2543415592118448</c:v>
                </c:pt>
                <c:pt idx="175">
                  <c:v>1.0458689129718983</c:v>
                </c:pt>
                <c:pt idx="176">
                  <c:v>0.8370776849295063</c:v>
                </c:pt>
                <c:pt idx="177">
                  <c:v>0.6280314749153257</c:v>
                </c:pt>
                <c:pt idx="178">
                  <c:v>0.4187939604300137</c:v>
                </c:pt>
                <c:pt idx="179">
                  <c:v>0.20942887724740128</c:v>
                </c:pt>
                <c:pt idx="180">
                  <c:v>1.470178145890344E-15</c:v>
                </c:pt>
                <c:pt idx="181">
                  <c:v>-0.20942887724740364</c:v>
                </c:pt>
                <c:pt idx="182">
                  <c:v>-0.4187939604300108</c:v>
                </c:pt>
                <c:pt idx="183">
                  <c:v>-0.6280314749153226</c:v>
                </c:pt>
                <c:pt idx="184">
                  <c:v>-0.8370776849295033</c:v>
                </c:pt>
                <c:pt idx="185">
                  <c:v>-1.0458689129718954</c:v>
                </c:pt>
                <c:pt idx="186">
                  <c:v>-1.2543415592118419</c:v>
                </c:pt>
                <c:pt idx="187">
                  <c:v>-1.4624321208617677</c:v>
                </c:pt>
                <c:pt idx="188">
                  <c:v>-1.6700772115207863</c:v>
                </c:pt>
                <c:pt idx="189">
                  <c:v>-1.8772135804827688</c:v>
                </c:pt>
                <c:pt idx="190">
                  <c:v>-2.0837781320031654</c:v>
                </c:pt>
                <c:pt idx="191">
                  <c:v>-2.2897079445185367</c:v>
                </c:pt>
                <c:pt idx="192">
                  <c:v>-2.494940289813114</c:v>
                </c:pt>
                <c:pt idx="193">
                  <c:v>-2.6994126521263797</c:v>
                </c:pt>
                <c:pt idx="194">
                  <c:v>-2.90306274719601</c:v>
                </c:pt>
                <c:pt idx="195">
                  <c:v>-3.1058285412302498</c:v>
                </c:pt>
                <c:pt idx="196">
                  <c:v>-3.307648269803988</c:v>
                </c:pt>
                <c:pt idx="197">
                  <c:v>-3.5084604566728412</c:v>
                </c:pt>
                <c:pt idx="198">
                  <c:v>-3.7082039324993676</c:v>
                </c:pt>
                <c:pt idx="199">
                  <c:v>-3.9068178534858813</c:v>
                </c:pt>
                <c:pt idx="200">
                  <c:v>-4.104241719908024</c:v>
                </c:pt>
                <c:pt idx="201">
                  <c:v>-4.300415394543605</c:v>
                </c:pt>
                <c:pt idx="202">
                  <c:v>-4.495279120990944</c:v>
                </c:pt>
                <c:pt idx="203">
                  <c:v>-4.688773541871282</c:v>
                </c:pt>
                <c:pt idx="204">
                  <c:v>-4.880839716909603</c:v>
                </c:pt>
                <c:pt idx="205">
                  <c:v>-5.071419140888391</c:v>
                </c:pt>
                <c:pt idx="206">
                  <c:v>-5.26045376146893</c:v>
                </c:pt>
                <c:pt idx="207">
                  <c:v>-5.44788599687456</c:v>
                </c:pt>
                <c:pt idx="208">
                  <c:v>-5.633658753430691</c:v>
                </c:pt>
                <c:pt idx="209">
                  <c:v>-5.817715442956043</c:v>
                </c:pt>
                <c:pt idx="210">
                  <c:v>-6.000000000000002</c:v>
                </c:pt>
                <c:pt idx="211">
                  <c:v>-6.180456898920649</c:v>
                </c:pt>
                <c:pt idx="212">
                  <c:v>-6.359031170798458</c:v>
                </c:pt>
                <c:pt idx="213">
                  <c:v>-6.5356684201803255</c:v>
                </c:pt>
                <c:pt idx="214">
                  <c:v>-6.710314841648961</c:v>
                </c:pt>
                <c:pt idx="215">
                  <c:v>-6.882917236212554</c:v>
                </c:pt>
                <c:pt idx="216">
                  <c:v>-7.053423027509677</c:v>
                </c:pt>
                <c:pt idx="217">
                  <c:v>-7.22178027782458</c:v>
                </c:pt>
                <c:pt idx="218">
                  <c:v>-7.387937703907898</c:v>
                </c:pt>
                <c:pt idx="219">
                  <c:v>-7.551844692598051</c:v>
                </c:pt>
                <c:pt idx="220">
                  <c:v>-7.713451316238471</c:v>
                </c:pt>
                <c:pt idx="221">
                  <c:v>-7.872708347886085</c:v>
                </c:pt>
                <c:pt idx="222">
                  <c:v>-8.029567276306299</c:v>
                </c:pt>
                <c:pt idx="223">
                  <c:v>-8.183980320749981</c:v>
                </c:pt>
                <c:pt idx="224">
                  <c:v>-8.335900445507969</c:v>
                </c:pt>
                <c:pt idx="225">
                  <c:v>-8.48528137423857</c:v>
                </c:pt>
                <c:pt idx="226">
                  <c:v>-8.632077604063815</c:v>
                </c:pt>
                <c:pt idx="227">
                  <c:v>-8.776244419430046</c:v>
                </c:pt>
                <c:pt idx="228">
                  <c:v>-8.917737905728732</c:v>
                </c:pt>
                <c:pt idx="229">
                  <c:v>-9.056514962673264</c:v>
                </c:pt>
                <c:pt idx="230">
                  <c:v>-9.192533317427735</c:v>
                </c:pt>
                <c:pt idx="231">
                  <c:v>-9.325751537483647</c:v>
                </c:pt>
                <c:pt idx="232">
                  <c:v>-9.456129043280665</c:v>
                </c:pt>
                <c:pt idx="233">
                  <c:v>-9.583626120567514</c:v>
                </c:pt>
                <c:pt idx="234">
                  <c:v>-9.708203932499368</c:v>
                </c:pt>
                <c:pt idx="235">
                  <c:v>-9.8298245314679</c:v>
                </c:pt>
                <c:pt idx="236">
                  <c:v>-9.948450870660501</c:v>
                </c:pt>
                <c:pt idx="237">
                  <c:v>-10.064046815345089</c:v>
                </c:pt>
                <c:pt idx="238">
                  <c:v>-10.176577153877112</c:v>
                </c:pt>
                <c:pt idx="239">
                  <c:v>-10.286007608425345</c:v>
                </c:pt>
                <c:pt idx="240">
                  <c:v>-10.39230484541326</c:v>
                </c:pt>
                <c:pt idx="241">
                  <c:v>-10.495436485672752</c:v>
                </c:pt>
                <c:pt idx="242">
                  <c:v>-10.595371114307124</c:v>
                </c:pt>
                <c:pt idx="243">
                  <c:v>-10.692078290260413</c:v>
                </c:pt>
                <c:pt idx="244">
                  <c:v>-10.785528555590002</c:v>
                </c:pt>
                <c:pt idx="245">
                  <c:v>-10.8756934444398</c:v>
                </c:pt>
                <c:pt idx="246">
                  <c:v>-10.96254549171121</c:v>
                </c:pt>
                <c:pt idx="247">
                  <c:v>-11.046058241429282</c:v>
                </c:pt>
                <c:pt idx="248">
                  <c:v>-11.126206254801447</c:v>
                </c:pt>
                <c:pt idx="249">
                  <c:v>-11.20296511796642</c:v>
                </c:pt>
                <c:pt idx="250">
                  <c:v>-11.276311449430901</c:v>
                </c:pt>
                <c:pt idx="251">
                  <c:v>-11.346222907191802</c:v>
                </c:pt>
                <c:pt idx="252">
                  <c:v>-11.412678195541842</c:v>
                </c:pt>
                <c:pt idx="253">
                  <c:v>-11.475657071556423</c:v>
                </c:pt>
                <c:pt idx="254">
                  <c:v>-11.535140351259829</c:v>
                </c:pt>
                <c:pt idx="255">
                  <c:v>-11.59110991546882</c:v>
                </c:pt>
                <c:pt idx="256">
                  <c:v>-11.643548715311958</c:v>
                </c:pt>
                <c:pt idx="257">
                  <c:v>-11.69244077742282</c:v>
                </c:pt>
                <c:pt idx="258">
                  <c:v>-11.737771208805666</c:v>
                </c:pt>
                <c:pt idx="259">
                  <c:v>-11.779526201371969</c:v>
                </c:pt>
                <c:pt idx="260">
                  <c:v>-11.817693036146496</c:v>
                </c:pt>
                <c:pt idx="261">
                  <c:v>-11.852260087141651</c:v>
                </c:pt>
                <c:pt idx="262">
                  <c:v>-11.883216824898843</c:v>
                </c:pt>
                <c:pt idx="263">
                  <c:v>-11.910553819695865</c:v>
                </c:pt>
                <c:pt idx="264">
                  <c:v>-11.93426274441928</c:v>
                </c:pt>
                <c:pt idx="265">
                  <c:v>-11.954336377100947</c:v>
                </c:pt>
                <c:pt idx="266">
                  <c:v>-11.97076860311789</c:v>
                </c:pt>
                <c:pt idx="267">
                  <c:v>-11.983554417054886</c:v>
                </c:pt>
                <c:pt idx="268">
                  <c:v>-11.992689924229149</c:v>
                </c:pt>
                <c:pt idx="269">
                  <c:v>-11.998172341876696</c:v>
                </c:pt>
                <c:pt idx="270">
                  <c:v>-12</c:v>
                </c:pt>
                <c:pt idx="271">
                  <c:v>-11.998172341876696</c:v>
                </c:pt>
                <c:pt idx="272">
                  <c:v>-11.992689924229149</c:v>
                </c:pt>
                <c:pt idx="273">
                  <c:v>-11.983554417054886</c:v>
                </c:pt>
                <c:pt idx="274">
                  <c:v>-11.970768603117891</c:v>
                </c:pt>
                <c:pt idx="275">
                  <c:v>-11.954336377100947</c:v>
                </c:pt>
                <c:pt idx="276">
                  <c:v>-11.93426274441928</c:v>
                </c:pt>
                <c:pt idx="277">
                  <c:v>-11.910553819695863</c:v>
                </c:pt>
                <c:pt idx="278">
                  <c:v>-11.883216824898845</c:v>
                </c:pt>
                <c:pt idx="279">
                  <c:v>-11.852260087141653</c:v>
                </c:pt>
                <c:pt idx="280">
                  <c:v>-11.817693036146498</c:v>
                </c:pt>
                <c:pt idx="281">
                  <c:v>-11.779526201371967</c:v>
                </c:pt>
                <c:pt idx="282">
                  <c:v>-11.737771208805666</c:v>
                </c:pt>
                <c:pt idx="283">
                  <c:v>-11.692440777422823</c:v>
                </c:pt>
                <c:pt idx="284">
                  <c:v>-11.643548715311958</c:v>
                </c:pt>
                <c:pt idx="285">
                  <c:v>-11.59110991546882</c:v>
                </c:pt>
                <c:pt idx="286">
                  <c:v>-11.682301416790136</c:v>
                </c:pt>
                <c:pt idx="287">
                  <c:v>-11.769195889286843</c:v>
                </c:pt>
                <c:pt idx="288">
                  <c:v>-11.8515868901518</c:v>
                </c:pt>
                <c:pt idx="289">
                  <c:v>-11.929269006356199</c:v>
                </c:pt>
                <c:pt idx="290">
                  <c:v>-12.002038344828732</c:v>
                </c:pt>
                <c:pt idx="291">
                  <c:v>-12.069693022531949</c:v>
                </c:pt>
                <c:pt idx="292">
                  <c:v>-12.132033654544227</c:v>
                </c:pt>
                <c:pt idx="293">
                  <c:v>-12.188863838327547</c:v>
                </c:pt>
                <c:pt idx="294">
                  <c:v>-12.239990632443421</c:v>
                </c:pt>
                <c:pt idx="295">
                  <c:v>-12.285225028069734</c:v>
                </c:pt>
                <c:pt idx="296">
                  <c:v>-12.324382411768436</c:v>
                </c:pt>
                <c:pt idx="297">
                  <c:v>-12.35728301805625</c:v>
                </c:pt>
                <c:pt idx="298">
                  <c:v>-12.383752370436085</c:v>
                </c:pt>
                <c:pt idx="299">
                  <c:v>-12.403621709654397</c:v>
                </c:pt>
                <c:pt idx="300">
                  <c:v>-12.416728408057876</c:v>
                </c:pt>
                <c:pt idx="301">
                  <c:v>-12.422916369030188</c:v>
                </c:pt>
                <c:pt idx="302">
                  <c:v>-12.422036410595286</c:v>
                </c:pt>
                <c:pt idx="303">
                  <c:v>-12.413946632376907</c:v>
                </c:pt>
                <c:pt idx="304">
                  <c:v>-12.39851276520352</c:v>
                </c:pt>
                <c:pt idx="305">
                  <c:v>-12.375608502743631</c:v>
                </c:pt>
                <c:pt idx="306">
                  <c:v>-12.345115814647501</c:v>
                </c:pt>
                <c:pt idx="307">
                  <c:v>-12.306925240757513</c:v>
                </c:pt>
                <c:pt idx="308">
                  <c:v>-12.260936166030604</c:v>
                </c:pt>
                <c:pt idx="309">
                  <c:v>-12.207057075891852</c:v>
                </c:pt>
                <c:pt idx="310">
                  <c:v>-12.14520579180898</c:v>
                </c:pt>
                <c:pt idx="311">
                  <c:v>-12.075309686942608</c:v>
                </c:pt>
                <c:pt idx="312">
                  <c:v>-11.997305881787225</c:v>
                </c:pt>
                <c:pt idx="313">
                  <c:v>-11.911141419772795</c:v>
                </c:pt>
                <c:pt idx="314">
                  <c:v>-11.816773422847183</c:v>
                </c:pt>
                <c:pt idx="315">
                  <c:v>-11.714169227105074</c:v>
                </c:pt>
                <c:pt idx="316">
                  <c:v>-11.603306498570593</c:v>
                </c:pt>
                <c:pt idx="317">
                  <c:v>-11.484173329277898</c:v>
                </c:pt>
                <c:pt idx="318">
                  <c:v>-11.356768313827741</c:v>
                </c:pt>
                <c:pt idx="319">
                  <c:v>-11.221100606627958</c:v>
                </c:pt>
                <c:pt idx="320">
                  <c:v>-11.077189960053126</c:v>
                </c:pt>
                <c:pt idx="321">
                  <c:v>-10.925066743782354</c:v>
                </c:pt>
                <c:pt idx="322">
                  <c:v>-10.764771945596102</c:v>
                </c:pt>
                <c:pt idx="323">
                  <c:v>-10.596357153932082</c:v>
                </c:pt>
                <c:pt idx="324">
                  <c:v>-10.419884522517329</c:v>
                </c:pt>
                <c:pt idx="325">
                  <c:v>-10.235426717409249</c:v>
                </c:pt>
                <c:pt idx="326">
                  <c:v>-10.043066846792048</c:v>
                </c:pt>
                <c:pt idx="327">
                  <c:v>-9.842898373887417</c:v>
                </c:pt>
                <c:pt idx="328">
                  <c:v>-9.635025013349388</c:v>
                </c:pt>
                <c:pt idx="329">
                  <c:v>-9.419560611523806</c:v>
                </c:pt>
                <c:pt idx="330">
                  <c:v>-9.196629010961674</c:v>
                </c:pt>
                <c:pt idx="331">
                  <c:v>-8.966363899584293</c:v>
                </c:pt>
                <c:pt idx="332">
                  <c:v>-8.728908644906031</c:v>
                </c:pt>
                <c:pt idx="333">
                  <c:v>-8.484416113727494</c:v>
                </c:pt>
                <c:pt idx="334">
                  <c:v>-8.233048477719052</c:v>
                </c:pt>
                <c:pt idx="335">
                  <c:v>-7.974977005320734</c:v>
                </c:pt>
                <c:pt idx="336">
                  <c:v>-7.710381840390764</c:v>
                </c:pt>
                <c:pt idx="337">
                  <c:v>-7.439451768040531</c:v>
                </c:pt>
                <c:pt idx="338">
                  <c:v>-7.162383968099766</c:v>
                </c:pt>
                <c:pt idx="339">
                  <c:v>-6.87938375666037</c:v>
                </c:pt>
                <c:pt idx="340">
                  <c:v>-6.590664316153073</c:v>
                </c:pt>
                <c:pt idx="341">
                  <c:v>-6.296446414415776</c:v>
                </c:pt>
                <c:pt idx="342">
                  <c:v>-5.996958113216984</c:v>
                </c:pt>
                <c:pt idx="343">
                  <c:v>-5.692434466703122</c:v>
                </c:pt>
                <c:pt idx="344">
                  <c:v>-5.383117210242219</c:v>
                </c:pt>
                <c:pt idx="345">
                  <c:v>-5.069254440141544</c:v>
                </c:pt>
                <c:pt idx="346">
                  <c:v>-4.751100284720145</c:v>
                </c:pt>
                <c:pt idx="347">
                  <c:v>-4.428914567222563</c:v>
                </c:pt>
                <c:pt idx="348">
                  <c:v>-4.10296246106242</c:v>
                </c:pt>
                <c:pt idx="349">
                  <c:v>-3.773514137889658</c:v>
                </c:pt>
                <c:pt idx="350">
                  <c:v>-3.4408444089778967</c:v>
                </c:pt>
                <c:pt idx="351">
                  <c:v>-3.105232360432035</c:v>
                </c:pt>
                <c:pt idx="352">
                  <c:v>-2.7669609827196084</c:v>
                </c:pt>
                <c:pt idx="353">
                  <c:v>-2.4263167950318234</c:v>
                </c:pt>
                <c:pt idx="354">
                  <c:v>-2.083589464983635</c:v>
                </c:pt>
                <c:pt idx="355">
                  <c:v>-1.7390714241638643</c:v>
                </c:pt>
                <c:pt idx="356">
                  <c:v>-1.393057480049513</c:v>
                </c:pt>
                <c:pt idx="357">
                  <c:v>-1.0458444247996568</c:v>
                </c:pt>
                <c:pt idx="358">
                  <c:v>-0.6977306414463501</c:v>
                </c:pt>
                <c:pt idx="359">
                  <c:v>-0.34901570800158815</c:v>
                </c:pt>
                <c:pt idx="360">
                  <c:v>-3.044107366764976E-15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Rotation_0!$G$15</c:f>
              <c:strCache>
                <c:ptCount val="1"/>
                <c:pt idx="0">
                  <c:v>Umlauf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Rotation_0!$G$17:$G$377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Rotation_0!$H$17:$H$377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Rotation_0!$I$16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Rotation_0!$I$17:$I$19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Rotation_0!$J$17:$J$19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Rotation_0!$K$17:$K$18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Rotation_0!$L$17:$L$18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Rotation_0!$K$18:$K$19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Rotation_0!$L$18:$L$19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8758282"/>
        <c:axId val="28702243"/>
      </c:scatterChart>
      <c:valAx>
        <c:axId val="5875828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24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8702243"/>
        <c:crosses val="autoZero"/>
        <c:crossBetween val="midCat"/>
        <c:dispUnits/>
        <c:minorUnit val="5"/>
      </c:valAx>
      <c:valAx>
        <c:axId val="28702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7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8758282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8125"/>
          <c:w val="0.938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Nockenscheibenkontur</a:t>
            </a:r>
          </a:p>
        </c:rich>
      </c:tx>
      <c:layout>
        <c:manualLayout>
          <c:xMode val="factor"/>
          <c:yMode val="factor"/>
          <c:x val="0.01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"/>
          <c:w val="0.99675"/>
          <c:h val="0.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Grafik!$F$10</c:f>
              <c:strCache>
                <c:ptCount val="1"/>
                <c:pt idx="0">
                  <c:v>yR [mm]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Grafik!$E$11:$E$47</c:f>
              <c:numCache/>
            </c:numRef>
          </c:xVal>
          <c:yVal>
            <c:numRef>
              <c:f>Grafik!$F$11:$F$47</c:f>
              <c:numCache/>
            </c:numRef>
          </c:yVal>
          <c:smooth val="1"/>
        </c:ser>
        <c:ser>
          <c:idx val="1"/>
          <c:order val="1"/>
          <c:tx>
            <c:strRef>
              <c:f>Grafik!$E$48:$F$48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Grafik!$E$49:$E$85</c:f>
              <c:numCache/>
            </c:numRef>
          </c:xVal>
          <c:yVal>
            <c:numRef>
              <c:f>Grafik!$F$49:$F$85</c:f>
              <c:numCache/>
            </c:numRef>
          </c:yVal>
          <c:smooth val="1"/>
        </c:ser>
        <c:ser>
          <c:idx val="2"/>
          <c:order val="2"/>
          <c:tx>
            <c:strRef>
              <c:f>Grafik!$G$10:$H$10</c:f>
              <c:strCache>
                <c:ptCount val="1"/>
                <c:pt idx="0">
                  <c:v>x0 -&gt; xR y0 -&gt; yR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Grafik!$G$11:$G$12</c:f>
              <c:numCache/>
            </c:numRef>
          </c:xVal>
          <c:yVal>
            <c:numRef>
              <c:f>Grafik!$H$11:$H$12</c:f>
              <c:numCache/>
            </c:numRef>
          </c:yVal>
          <c:smooth val="1"/>
        </c:ser>
        <c:ser>
          <c:idx val="3"/>
          <c:order val="3"/>
          <c:tx>
            <c:strRef>
              <c:f>Grafik!$G$10:$H$10</c:f>
              <c:strCache>
                <c:ptCount val="1"/>
                <c:pt idx="0">
                  <c:v>x0 -&gt; xR y0 -&gt; yR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Grafik!$G$12:$G$13</c:f>
              <c:numCache/>
            </c:numRef>
          </c:xVal>
          <c:yVal>
            <c:numRef>
              <c:f>Grafik!$H$12:$H$13</c:f>
              <c:numCache/>
            </c:numRef>
          </c:yVal>
          <c:smooth val="1"/>
        </c:ser>
        <c:ser>
          <c:idx val="4"/>
          <c:order val="4"/>
          <c:tx>
            <c:strRef>
              <c:f>Grafik!$B$5</c:f>
              <c:strCache>
                <c:ptCount val="1"/>
                <c:pt idx="0">
                  <c:v>Exzentrizität 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Grafik!$C$5</c:f>
              <c:numCache/>
            </c:numRef>
          </c:xVal>
          <c:yVal>
            <c:numRef>
              <c:f>Grafik!$D$5</c:f>
              <c:numCache/>
            </c:numRef>
          </c:yVal>
          <c:smooth val="1"/>
        </c:ser>
        <c:ser>
          <c:idx val="5"/>
          <c:order val="5"/>
          <c:tx>
            <c:strRef>
              <c:f>Grafik!$I$10:$J$10</c:f>
              <c:strCache>
                <c:ptCount val="1"/>
                <c:pt idx="0">
                  <c:v>xe -&gt; xR ye -&gt; yR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Grafik!$I$11:$I$12</c:f>
              <c:numCache/>
            </c:numRef>
          </c:xVal>
          <c:yVal>
            <c:numRef>
              <c:f>Grafik!$J$11:$J$12</c:f>
              <c:numCache/>
            </c:numRef>
          </c:yVal>
          <c:smooth val="1"/>
        </c:ser>
        <c:ser>
          <c:idx val="6"/>
          <c:order val="6"/>
          <c:tx>
            <c:strRef>
              <c:f>Grafik!$I$10:$J$10</c:f>
              <c:strCache>
                <c:ptCount val="1"/>
                <c:pt idx="0">
                  <c:v>xe -&gt; xR ye -&gt; yR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Grafik!$I$12:$I$13</c:f>
              <c:numCache/>
            </c:numRef>
          </c:xVal>
          <c:yVal>
            <c:numRef>
              <c:f>Grafik!$J$12:$J$13</c:f>
              <c:numCache/>
            </c:numRef>
          </c:yVal>
          <c:smooth val="1"/>
        </c:ser>
        <c:axId val="52062904"/>
        <c:axId val="10011865"/>
      </c:scatterChart>
      <c:valAx>
        <c:axId val="5206290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38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0011865"/>
        <c:crosses val="autoZero"/>
        <c:crossBetween val="midCat"/>
        <c:dispUnits/>
        <c:minorUnit val="5"/>
      </c:valAx>
      <c:valAx>
        <c:axId val="1001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347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2062904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"/>
          <c:y val="0.90375"/>
          <c:w val="0.924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Nockenscheibenkontur</a:t>
            </a:r>
          </a:p>
        </c:rich>
      </c:tx>
      <c:layout>
        <c:manualLayout>
          <c:xMode val="factor"/>
          <c:yMode val="factor"/>
          <c:x val="-0.00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5"/>
          <c:w val="0.99875"/>
          <c:h val="0.8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Rotation_0!$E$16:$F$16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Rotation_0!$E$17:$E$376</c:f>
              <c:numCache/>
            </c:numRef>
          </c:xVal>
          <c:yVal>
            <c:numRef>
              <c:f>Rotation_0!$F$17:$F$377</c:f>
              <c:numCache/>
            </c:numRef>
          </c:yVal>
          <c:smooth val="1"/>
        </c:ser>
        <c:ser>
          <c:idx val="1"/>
          <c:order val="1"/>
          <c:tx>
            <c:strRef>
              <c:f>Rotation_0!$G$15</c:f>
              <c:strCache>
                <c:ptCount val="1"/>
                <c:pt idx="0">
                  <c:v>Umlauf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Rotation_0!$G$17:$G$377</c:f>
              <c:numCache/>
            </c:numRef>
          </c:xVal>
          <c:yVal>
            <c:numRef>
              <c:f>Rotation_0!$H$17:$H$377</c:f>
              <c:numCache/>
            </c:numRef>
          </c:yVal>
          <c:smooth val="1"/>
        </c:ser>
        <c:ser>
          <c:idx val="2"/>
          <c:order val="2"/>
          <c:tx>
            <c:strRef>
              <c:f>Rotation_0!$I$16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Rotation_0!$I$17:$I$19</c:f>
              <c:numCache/>
            </c:numRef>
          </c:xVal>
          <c:yVal>
            <c:numRef>
              <c:f>Rotation_0!$J$17:$J$19</c:f>
              <c:numCache/>
            </c:numRef>
          </c:yVal>
          <c:smooth val="1"/>
        </c:ser>
        <c:ser>
          <c:idx val="3"/>
          <c:order val="3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Rotation_0!$K$17:$K$18</c:f>
              <c:numCache/>
            </c:numRef>
          </c:xVal>
          <c:yVal>
            <c:numRef>
              <c:f>Rotation_0!$L$17:$L$18</c:f>
              <c:numCache/>
            </c:numRef>
          </c:yVal>
          <c:smooth val="1"/>
        </c:ser>
        <c:ser>
          <c:idx val="4"/>
          <c:order val="4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Rotation_0!$K$18:$K$19</c:f>
              <c:numCache/>
            </c:numRef>
          </c:xVal>
          <c:yVal>
            <c:numRef>
              <c:f>Rotation_0!$L$18:$L$19</c:f>
              <c:numCache/>
            </c:numRef>
          </c:yVal>
          <c:smooth val="1"/>
        </c:ser>
        <c:ser>
          <c:idx val="5"/>
          <c:order val="5"/>
          <c:tx>
            <c:strRef>
              <c:f>Rotation_0!$N$15</c:f>
              <c:strCache>
                <c:ptCount val="1"/>
                <c:pt idx="0">
                  <c:v>Rollenzentrum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Rotation_0!$N$17:$N$377</c:f>
              <c:numCache/>
            </c:numRef>
          </c:xVal>
          <c:yVal>
            <c:numRef>
              <c:f>Rotation_0!$O$17:$O$377</c:f>
              <c:numCache/>
            </c:numRef>
          </c:yVal>
          <c:smooth val="1"/>
        </c:ser>
        <c:ser>
          <c:idx val="6"/>
          <c:order val="6"/>
          <c:tx>
            <c:strRef>
              <c:f>Rotation_0!$P$15</c:f>
              <c:strCache>
                <c:ptCount val="1"/>
                <c:pt idx="0">
                  <c:v>Rollenumfang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Rotation_0!$P$17:$P$377</c:f>
              <c:numCache/>
            </c:numRef>
          </c:xVal>
          <c:yVal>
            <c:numRef>
              <c:f>Rotation_0!$Q$17:$Q$377</c:f>
              <c:numCache/>
            </c:numRef>
          </c:yVal>
          <c:smooth val="1"/>
        </c:ser>
        <c:ser>
          <c:idx val="7"/>
          <c:order val="7"/>
          <c:tx>
            <c:strRef>
              <c:f>Rotation_0!$R$15</c:f>
              <c:strCache>
                <c:ptCount val="1"/>
                <c:pt idx="0">
                  <c:v>Hebel-Nock.-seite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Rotation_0!$R$17:$R$18</c:f>
              <c:numCache/>
            </c:numRef>
          </c:xVal>
          <c:yVal>
            <c:numRef>
              <c:f>Rotation_0!$S$17:$S$18</c:f>
              <c:numCache/>
            </c:numRef>
          </c:yVal>
          <c:smooth val="1"/>
        </c:ser>
        <c:ser>
          <c:idx val="8"/>
          <c:order val="8"/>
          <c:tx>
            <c:strRef>
              <c:f>Rotation_0!$T$15</c:f>
              <c:strCache>
                <c:ptCount val="1"/>
                <c:pt idx="0">
                  <c:v>Hebel-Arb.-seite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Rotation_0!$T$17:$T$18</c:f>
              <c:numCache/>
            </c:numRef>
          </c:xVal>
          <c:yVal>
            <c:numRef>
              <c:f>Rotation_0!$U$17:$U$18</c:f>
              <c:numCache/>
            </c:numRef>
          </c:yVal>
          <c:smooth val="1"/>
        </c:ser>
        <c:axId val="58688214"/>
        <c:axId val="22185919"/>
      </c:scatterChart>
      <c:valAx>
        <c:axId val="58688214"/>
        <c:scaling>
          <c:orientation val="minMax"/>
          <c:max val="2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39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5919"/>
        <c:crosses val="autoZero"/>
        <c:crossBetween val="midCat"/>
        <c:dispUnits/>
        <c:minorUnit val="5"/>
      </c:valAx>
      <c:valAx>
        <c:axId val="2218591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8214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92975"/>
          <c:w val="0.933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Heissluftmotor</a:t>
            </a:r>
          </a:p>
        </c:rich>
      </c:tx>
      <c:layout>
        <c:manualLayout>
          <c:xMode val="factor"/>
          <c:yMode val="factor"/>
          <c:x val="0.0332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625"/>
          <c:w val="0.998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Rotation_1!$E$16:$F$16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Rotation_1!$E$17:$E$376</c:f>
              <c:numCache/>
            </c:numRef>
          </c:xVal>
          <c:yVal>
            <c:numRef>
              <c:f>Rotation_1!$F$17:$F$377</c:f>
              <c:numCache/>
            </c:numRef>
          </c:yVal>
          <c:smooth val="1"/>
        </c:ser>
        <c:ser>
          <c:idx val="1"/>
          <c:order val="1"/>
          <c:tx>
            <c:strRef>
              <c:f>Rotation_1!$G$15</c:f>
              <c:strCache>
                <c:ptCount val="1"/>
                <c:pt idx="0">
                  <c:v>Umlauf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Rotation_1!$G$17:$G$377</c:f>
              <c:numCache/>
            </c:numRef>
          </c:xVal>
          <c:yVal>
            <c:numRef>
              <c:f>Rotation_1!$H$17:$H$377</c:f>
              <c:numCache/>
            </c:numRef>
          </c:yVal>
          <c:smooth val="1"/>
        </c:ser>
        <c:ser>
          <c:idx val="2"/>
          <c:order val="2"/>
          <c:tx>
            <c:strRef>
              <c:f>Rotation_1!$I$16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Rotation_1!$I$17:$I$19</c:f>
              <c:numCache/>
            </c:numRef>
          </c:xVal>
          <c:yVal>
            <c:numRef>
              <c:f>Rotation_1!$J$17:$J$19</c:f>
              <c:numCache/>
            </c:numRef>
          </c:yVal>
          <c:smooth val="1"/>
        </c:ser>
        <c:ser>
          <c:idx val="3"/>
          <c:order val="3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Rotation_1!$K$17:$K$18</c:f>
              <c:numCache/>
            </c:numRef>
          </c:xVal>
          <c:yVal>
            <c:numRef>
              <c:f>Rotation_1!$L$17:$L$18</c:f>
              <c:numCache/>
            </c:numRef>
          </c:yVal>
          <c:smooth val="1"/>
        </c:ser>
        <c:ser>
          <c:idx val="4"/>
          <c:order val="4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Rotation_1!$K$18:$K$19</c:f>
              <c:numCache/>
            </c:numRef>
          </c:xVal>
          <c:yVal>
            <c:numRef>
              <c:f>Rotation_1!$L$18:$L$19</c:f>
              <c:numCache/>
            </c:numRef>
          </c:yVal>
          <c:smooth val="1"/>
        </c:ser>
        <c:ser>
          <c:idx val="5"/>
          <c:order val="5"/>
          <c:tx>
            <c:strRef>
              <c:f>Rotation_1!$S$15</c:f>
              <c:strCache>
                <c:ptCount val="1"/>
                <c:pt idx="0">
                  <c:v>Rollenzentrum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Rotation_1!$S$17:$S$377</c:f>
              <c:numCache/>
            </c:numRef>
          </c:xVal>
          <c:yVal>
            <c:numRef>
              <c:f>Rotation_1!$T$17:$T$377</c:f>
              <c:numCache/>
            </c:numRef>
          </c:yVal>
          <c:smooth val="1"/>
        </c:ser>
        <c:ser>
          <c:idx val="6"/>
          <c:order val="6"/>
          <c:tx>
            <c:strRef>
              <c:f>Rotation_1!$U$15</c:f>
              <c:strCache>
                <c:ptCount val="1"/>
                <c:pt idx="0">
                  <c:v>Rollenumfang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Rotation_1!$U$17:$U$377</c:f>
              <c:numCache/>
            </c:numRef>
          </c:xVal>
          <c:yVal>
            <c:numRef>
              <c:f>Rotation_1!$V$17:$V$377</c:f>
              <c:numCache/>
            </c:numRef>
          </c:yVal>
          <c:smooth val="1"/>
        </c:ser>
        <c:ser>
          <c:idx val="7"/>
          <c:order val="7"/>
          <c:tx>
            <c:strRef>
              <c:f>Rotation_1!$W$15</c:f>
              <c:strCache>
                <c:ptCount val="1"/>
                <c:pt idx="0">
                  <c:v>Hebel-Nock.-seite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Rotation_1!$W$17:$W$18</c:f>
              <c:numCache/>
            </c:numRef>
          </c:xVal>
          <c:yVal>
            <c:numRef>
              <c:f>Rotation_1!$X$17:$X$18</c:f>
              <c:numCache/>
            </c:numRef>
          </c:yVal>
          <c:smooth val="1"/>
        </c:ser>
        <c:ser>
          <c:idx val="9"/>
          <c:order val="8"/>
          <c:tx>
            <c:strRef>
              <c:f>Rotation_1!$AA$15</c:f>
              <c:strCache>
                <c:ptCount val="1"/>
                <c:pt idx="0">
                  <c:v>Rollenmitlauf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Rotation_1!$AA$17:$AA$18</c:f>
              <c:numCache/>
            </c:numRef>
          </c:xVal>
          <c:yVal>
            <c:numRef>
              <c:f>Rotation_1!$AB$17:$AB$18</c:f>
              <c:numCache/>
            </c:numRef>
          </c:yVal>
          <c:smooth val="1"/>
        </c:ser>
        <c:ser>
          <c:idx val="10"/>
          <c:order val="9"/>
          <c:tx>
            <c:strRef>
              <c:f>Rotation_1!$AC$15</c:f>
              <c:strCache>
                <c:ptCount val="1"/>
                <c:pt idx="0">
                  <c:v>Gestell1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Rotation_1!$AC$17:$AC$18</c:f>
              <c:numCache/>
            </c:numRef>
          </c:xVal>
          <c:yVal>
            <c:numRef>
              <c:f>Rotation_1!$AD$17:$AD$18</c:f>
              <c:numCache/>
            </c:numRef>
          </c:yVal>
          <c:smooth val="1"/>
        </c:ser>
        <c:ser>
          <c:idx val="11"/>
          <c:order val="10"/>
          <c:tx>
            <c:strRef>
              <c:f>Rotation_1!$AE$15</c:f>
              <c:strCache>
                <c:ptCount val="1"/>
                <c:pt idx="0">
                  <c:v>Gestell2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Rotation_1!$AE$17:$AE$18</c:f>
              <c:numCache/>
            </c:numRef>
          </c:xVal>
          <c:yVal>
            <c:numRef>
              <c:f>Rotation_1!$AF$17:$AF$18</c:f>
              <c:numCache/>
            </c:numRef>
          </c:yVal>
          <c:smooth val="1"/>
        </c:ser>
        <c:ser>
          <c:idx val="12"/>
          <c:order val="11"/>
          <c:tx>
            <c:strRef>
              <c:f>Rotation_1!$AG$15</c:f>
              <c:strCache>
                <c:ptCount val="1"/>
                <c:pt idx="0">
                  <c:v>Gestell3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Rotation_1!$AG$17:$AG$18</c:f>
              <c:numCache/>
            </c:numRef>
          </c:xVal>
          <c:yVal>
            <c:numRef>
              <c:f>Rotation_1!$AH$17:$AH$18</c:f>
              <c:numCache/>
            </c:numRef>
          </c:yVal>
          <c:smooth val="1"/>
        </c:ser>
        <c:ser>
          <c:idx val="27"/>
          <c:order val="12"/>
          <c:tx>
            <c:strRef>
              <c:f>Rotation_1!$AI$15</c:f>
              <c:strCache>
                <c:ptCount val="1"/>
                <c:pt idx="0">
                  <c:v>Gestell5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Rotation_1!$AI$17:$AI$18</c:f>
              <c:numCache/>
            </c:numRef>
          </c:xVal>
          <c:yVal>
            <c:numRef>
              <c:f>Rotation_1!$AJ$17:$AJ$18</c:f>
              <c:numCache/>
            </c:numRef>
          </c:yVal>
          <c:smooth val="1"/>
        </c:ser>
        <c:ser>
          <c:idx val="28"/>
          <c:order val="13"/>
          <c:tx>
            <c:strRef>
              <c:f>Rotation_1!$AK$15</c:f>
              <c:strCache>
                <c:ptCount val="1"/>
                <c:pt idx="0">
                  <c:v>Gestell6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Rotation_1!$AK$17:$AK$18</c:f>
              <c:numCache/>
            </c:numRef>
          </c:xVal>
          <c:yVal>
            <c:numRef>
              <c:f>Rotation_1!$AL$17:$AL$18</c:f>
              <c:numCache/>
            </c:numRef>
          </c:yVal>
          <c:smooth val="1"/>
        </c:ser>
        <c:ser>
          <c:idx val="8"/>
          <c:order val="14"/>
          <c:tx>
            <c:strRef>
              <c:f>Rotation_1!$Y$15</c:f>
              <c:strCache>
                <c:ptCount val="1"/>
                <c:pt idx="0">
                  <c:v>Hebel-Arb.-seite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Rotation_1!$Y$17:$Y$18</c:f>
              <c:numCache/>
            </c:numRef>
          </c:xVal>
          <c:yVal>
            <c:numRef>
              <c:f>Rotation_1!$Z$17:$Z$18</c:f>
              <c:numCache/>
            </c:numRef>
          </c:yVal>
          <c:smooth val="1"/>
        </c:ser>
        <c:ser>
          <c:idx val="13"/>
          <c:order val="15"/>
          <c:tx>
            <c:strRef>
              <c:f>Rotation_1!$AM$15</c:f>
              <c:strCache>
                <c:ptCount val="1"/>
                <c:pt idx="0">
                  <c:v>Hebelgrundlinie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Rotation_1!$AM$17:$AM$18</c:f>
              <c:numCache/>
            </c:numRef>
          </c:xVal>
          <c:yVal>
            <c:numRef>
              <c:f>Rotation_1!$AN$17:$AN$18</c:f>
              <c:numCache/>
            </c:numRef>
          </c:yVal>
          <c:smooth val="1"/>
        </c:ser>
        <c:ser>
          <c:idx val="14"/>
          <c:order val="16"/>
          <c:tx>
            <c:strRef>
              <c:f>Rotation_1!$AO$15</c:f>
              <c:strCache>
                <c:ptCount val="1"/>
                <c:pt idx="0">
                  <c:v>Kurbelwelle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Rotation_1!$AO$17:$AO$18</c:f>
              <c:numCache/>
            </c:numRef>
          </c:xVal>
          <c:yVal>
            <c:numRef>
              <c:f>Rotation_1!$AP$17:$AP$18</c:f>
              <c:numCache/>
            </c:numRef>
          </c:yVal>
          <c:smooth val="1"/>
        </c:ser>
        <c:ser>
          <c:idx val="15"/>
          <c:order val="17"/>
          <c:tx>
            <c:strRef>
              <c:f>Rotation_1!$AQ$15</c:f>
              <c:strCache>
                <c:ptCount val="1"/>
                <c:pt idx="0">
                  <c:v>Pleuel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Rotation_1!$AQ$17:$AQ$18</c:f>
              <c:numCache/>
            </c:numRef>
          </c:xVal>
          <c:yVal>
            <c:numRef>
              <c:f>Rotation_1!$AR$17:$AR$18</c:f>
              <c:numCache/>
            </c:numRef>
          </c:yVal>
          <c:smooth val="1"/>
        </c:ser>
        <c:ser>
          <c:idx val="16"/>
          <c:order val="18"/>
          <c:tx>
            <c:strRef>
              <c:f>Rotation_1!$AS$15</c:f>
              <c:strCache>
                <c:ptCount val="1"/>
                <c:pt idx="0">
                  <c:v>Hub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Rotation_1!$AS$17:$AS$18</c:f>
              <c:numCache/>
            </c:numRef>
          </c:xVal>
          <c:yVal>
            <c:numRef>
              <c:f>Rotation_1!$AT$17:$AT$18</c:f>
              <c:numCache/>
            </c:numRef>
          </c:yVal>
          <c:smooth val="1"/>
        </c:ser>
        <c:ser>
          <c:idx val="17"/>
          <c:order val="19"/>
          <c:tx>
            <c:strRef>
              <c:f>Rotation_1!$AU$15</c:f>
              <c:strCache>
                <c:ptCount val="1"/>
                <c:pt idx="0">
                  <c:v>Kolbenstange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Rotation_1!$AU$17:$AU$18</c:f>
              <c:numCache/>
            </c:numRef>
          </c:xVal>
          <c:yVal>
            <c:numRef>
              <c:f>Rotation_1!$AV$17:$AV$18</c:f>
              <c:numCache/>
            </c:numRef>
          </c:yVal>
          <c:smooth val="1"/>
        </c:ser>
        <c:ser>
          <c:idx val="18"/>
          <c:order val="20"/>
          <c:tx>
            <c:strRef>
              <c:f>Rotation_1!$AW$15</c:f>
              <c:strCache>
                <c:ptCount val="1"/>
                <c:pt idx="0">
                  <c:v>Kolben1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Rotation_1!$AW$17:$AW$18</c:f>
              <c:numCache/>
            </c:numRef>
          </c:xVal>
          <c:yVal>
            <c:numRef>
              <c:f>Rotation_1!$AX$17:$AX$18</c:f>
              <c:numCache/>
            </c:numRef>
          </c:yVal>
          <c:smooth val="1"/>
        </c:ser>
        <c:ser>
          <c:idx val="19"/>
          <c:order val="21"/>
          <c:tx>
            <c:strRef>
              <c:f>Rotation_1!$AY$15</c:f>
              <c:strCache>
                <c:ptCount val="1"/>
                <c:pt idx="0">
                  <c:v>Kolben2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Rotation_1!$AY$17:$AY$18</c:f>
              <c:numCache/>
            </c:numRef>
          </c:xVal>
          <c:yVal>
            <c:numRef>
              <c:f>Rotation_1!$AZ$17:$AZ$18</c:f>
              <c:numCache/>
            </c:numRef>
          </c:yVal>
          <c:smooth val="1"/>
        </c:ser>
        <c:ser>
          <c:idx val="20"/>
          <c:order val="22"/>
          <c:tx>
            <c:strRef>
              <c:f>Rotation_1!$BA$15</c:f>
              <c:strCache>
                <c:ptCount val="1"/>
                <c:pt idx="0">
                  <c:v>Kolben3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Rotation_1!$BA$17:$BA$18</c:f>
              <c:numCache/>
            </c:numRef>
          </c:xVal>
          <c:yVal>
            <c:numRef>
              <c:f>Rotation_1!$BB$17:$BB$18</c:f>
              <c:numCache/>
            </c:numRef>
          </c:yVal>
          <c:smooth val="1"/>
        </c:ser>
        <c:ser>
          <c:idx val="21"/>
          <c:order val="23"/>
          <c:tx>
            <c:strRef>
              <c:f>Rotation_1!$BC$15</c:f>
              <c:strCache>
                <c:ptCount val="1"/>
                <c:pt idx="0">
                  <c:v>Zylinder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Rotation_1!$BC$17:$BC$18</c:f>
              <c:numCache/>
            </c:numRef>
          </c:xVal>
          <c:yVal>
            <c:numRef>
              <c:f>Rotation_1!$BD$17:$BD$18</c:f>
              <c:numCache/>
            </c:numRef>
          </c:yVal>
          <c:smooth val="1"/>
        </c:ser>
        <c:ser>
          <c:idx val="22"/>
          <c:order val="24"/>
          <c:tx>
            <c:strRef>
              <c:f>Rotation_1!$BE$15</c:f>
              <c:strCache>
                <c:ptCount val="1"/>
                <c:pt idx="0">
                  <c:v>Zylinder2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Rotation_1!$BE$17:$BE$18</c:f>
              <c:numCache/>
            </c:numRef>
          </c:xVal>
          <c:yVal>
            <c:numRef>
              <c:f>Rotation_1!$BF$17:$BF$18</c:f>
              <c:numCache/>
            </c:numRef>
          </c:yVal>
          <c:smooth val="1"/>
        </c:ser>
        <c:ser>
          <c:idx val="23"/>
          <c:order val="25"/>
          <c:tx>
            <c:strRef>
              <c:f>Rotation_1!$BG$15</c:f>
              <c:strCache>
                <c:ptCount val="1"/>
                <c:pt idx="0">
                  <c:v>Zylinder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Rotation_1!$BG$17:$BG$18</c:f>
              <c:numCache/>
            </c:numRef>
          </c:xVal>
          <c:yVal>
            <c:numRef>
              <c:f>Rotation_1!$BH$17:$BH$18</c:f>
              <c:numCache/>
            </c:numRef>
          </c:yVal>
          <c:smooth val="1"/>
        </c:ser>
        <c:ser>
          <c:idx val="24"/>
          <c:order val="26"/>
          <c:tx>
            <c:strRef>
              <c:f>Rotation_1!$BI$15</c:f>
              <c:strCache>
                <c:ptCount val="1"/>
                <c:pt idx="0">
                  <c:v>Zylinder 4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Rotation_1!$BI$17:$BI$18</c:f>
              <c:numCache/>
            </c:numRef>
          </c:xVal>
          <c:yVal>
            <c:numRef>
              <c:f>Rotation_1!$BJ$17:$BJ$18</c:f>
              <c:numCache/>
            </c:numRef>
          </c:yVal>
          <c:smooth val="1"/>
        </c:ser>
        <c:ser>
          <c:idx val="25"/>
          <c:order val="27"/>
          <c:tx>
            <c:strRef>
              <c:f>Rotation_1!$BK$15</c:f>
              <c:strCache>
                <c:ptCount val="1"/>
                <c:pt idx="0">
                  <c:v>Klappenstange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Rotation_1!$BK$17:$BK$18</c:f>
              <c:numCache/>
            </c:numRef>
          </c:xVal>
          <c:yVal>
            <c:numRef>
              <c:f>Rotation_1!$BL$17:$BL$18</c:f>
              <c:numCache/>
            </c:numRef>
          </c:yVal>
          <c:smooth val="1"/>
        </c:ser>
        <c:ser>
          <c:idx val="26"/>
          <c:order val="28"/>
          <c:tx>
            <c:strRef>
              <c:f>Rotation_1!$BM$15</c:f>
              <c:strCache>
                <c:ptCount val="1"/>
                <c:pt idx="0">
                  <c:v>Klappe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Rotation_1!$BM$17:$BM$18</c:f>
              <c:numCache/>
            </c:numRef>
          </c:xVal>
          <c:yVal>
            <c:numRef>
              <c:f>Rotation_1!$BN$17:$BN$18</c:f>
              <c:numCache/>
            </c:numRef>
          </c:yVal>
          <c:smooth val="1"/>
        </c:ser>
        <c:axId val="50024548"/>
        <c:axId val="21771349"/>
      </c:scatterChart>
      <c:valAx>
        <c:axId val="50024548"/>
        <c:scaling>
          <c:orientation val="minMax"/>
          <c:max val="2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69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1349"/>
        <c:crosses val="autoZero"/>
        <c:crossBetween val="midCat"/>
        <c:dispUnits/>
        <c:minorUnit val="5"/>
      </c:valAx>
      <c:valAx>
        <c:axId val="2177134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525"/>
              <c:y val="0.0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24548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0C0C0"/>
            </a:gs>
            <a:gs pos="5000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75"/>
          <c:y val="0.778"/>
          <c:w val="0.831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5"/>
          <c:w val="0.8975"/>
          <c:h val="0.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Formel_4!$E$14</c:f>
              <c:strCache>
                <c:ptCount val="1"/>
                <c:pt idx="0">
                  <c:v>Kreis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Formel_4!$E$16:$E$17</c:f>
              <c:numCache/>
            </c:numRef>
          </c:xVal>
          <c:yVal>
            <c:numRef>
              <c:f>Formel_4!$F$16:$F$17</c:f>
              <c:numCache/>
            </c:numRef>
          </c:yVal>
          <c:smooth val="0"/>
        </c:ser>
        <c:ser>
          <c:idx val="2"/>
          <c:order val="1"/>
          <c:tx>
            <c:strRef>
              <c:f>Formel_4!$I$14</c:f>
              <c:strCache>
                <c:ptCount val="1"/>
                <c:pt idx="0">
                  <c:v>Hub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Formel_4!$I$16:$I$17</c:f>
              <c:numCache/>
            </c:numRef>
          </c:xVal>
          <c:yVal>
            <c:numRef>
              <c:f>Formel_4!$J$16:$J$17</c:f>
              <c:numCache/>
            </c:numRef>
          </c:yVal>
          <c:smooth val="0"/>
        </c:ser>
        <c:ser>
          <c:idx val="1"/>
          <c:order val="2"/>
          <c:tx>
            <c:strRef>
              <c:f>Formel_4!$G$14</c:f>
              <c:strCache>
                <c:ptCount val="1"/>
                <c:pt idx="0">
                  <c:v>Pleuel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Formel_4!$G$16:$G$17</c:f>
              <c:numCache/>
            </c:numRef>
          </c:xVal>
          <c:yVal>
            <c:numRef>
              <c:f>Formel_4!$H$16:$H$17</c:f>
              <c:numCache/>
            </c:numRef>
          </c:yVal>
          <c:smooth val="0"/>
        </c:ser>
        <c:axId val="11469538"/>
        <c:axId val="60034075"/>
      </c:scatterChart>
      <c:valAx>
        <c:axId val="11469538"/>
        <c:scaling>
          <c:orientation val="minMax"/>
          <c:max val="10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75"/>
        <c:crosses val="autoZero"/>
        <c:crossBetween val="midCat"/>
        <c:dispUnits/>
        <c:majorUnit val="5"/>
        <c:minorUnit val="1"/>
      </c:valAx>
      <c:valAx>
        <c:axId val="6003407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69538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015"/>
          <c:w val="0.0797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51.png" /><Relationship Id="rId3" Type="http://schemas.openxmlformats.org/officeDocument/2006/relationships/image" Target="../media/image52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image" Target="../media/image76.emf" /><Relationship Id="rId7" Type="http://schemas.openxmlformats.org/officeDocument/2006/relationships/image" Target="../media/image41.emf" /><Relationship Id="rId8" Type="http://schemas.openxmlformats.org/officeDocument/2006/relationships/image" Target="../media/image42.emf" /><Relationship Id="rId9" Type="http://schemas.openxmlformats.org/officeDocument/2006/relationships/image" Target="../media/image46.emf" /><Relationship Id="rId10" Type="http://schemas.openxmlformats.org/officeDocument/2006/relationships/image" Target="../media/image38.emf" /><Relationship Id="rId11" Type="http://schemas.openxmlformats.org/officeDocument/2006/relationships/image" Target="../media/image3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30.emf" /><Relationship Id="rId4" Type="http://schemas.openxmlformats.org/officeDocument/2006/relationships/image" Target="../media/image28.emf" /><Relationship Id="rId5" Type="http://schemas.openxmlformats.org/officeDocument/2006/relationships/image" Target="../media/image15.emf" /><Relationship Id="rId6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6.emf" /><Relationship Id="rId5" Type="http://schemas.openxmlformats.org/officeDocument/2006/relationships/image" Target="../media/image21.emf" /><Relationship Id="rId6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9.png" /><Relationship Id="rId3" Type="http://schemas.openxmlformats.org/officeDocument/2006/relationships/image" Target="../media/image64.png" /><Relationship Id="rId4" Type="http://schemas.openxmlformats.org/officeDocument/2006/relationships/image" Target="../media/image65.png" /><Relationship Id="rId5" Type="http://schemas.openxmlformats.org/officeDocument/2006/relationships/image" Target="../media/image66.png" /><Relationship Id="rId6" Type="http://schemas.openxmlformats.org/officeDocument/2006/relationships/image" Target="../media/image69.png" /><Relationship Id="rId7" Type="http://schemas.openxmlformats.org/officeDocument/2006/relationships/image" Target="../media/image70.png" /><Relationship Id="rId8" Type="http://schemas.openxmlformats.org/officeDocument/2006/relationships/image" Target="../media/image71.png" /><Relationship Id="rId9" Type="http://schemas.openxmlformats.org/officeDocument/2006/relationships/image" Target="../media/image72.png" /><Relationship Id="rId10" Type="http://schemas.openxmlformats.org/officeDocument/2006/relationships/image" Target="../media/image73.png" /><Relationship Id="rId11" Type="http://schemas.openxmlformats.org/officeDocument/2006/relationships/image" Target="../media/image7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7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5.emf" /><Relationship Id="rId4" Type="http://schemas.openxmlformats.org/officeDocument/2006/relationships/image" Target="../media/image53.emf" /><Relationship Id="rId5" Type="http://schemas.openxmlformats.org/officeDocument/2006/relationships/image" Target="../media/image68.emf" /><Relationship Id="rId6" Type="http://schemas.openxmlformats.org/officeDocument/2006/relationships/image" Target="../media/image60.emf" /><Relationship Id="rId7" Type="http://schemas.openxmlformats.org/officeDocument/2006/relationships/image" Target="../media/image63.emf" /><Relationship Id="rId8" Type="http://schemas.openxmlformats.org/officeDocument/2006/relationships/image" Target="../media/image4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Relationship Id="rId3" Type="http://schemas.openxmlformats.org/officeDocument/2006/relationships/image" Target="../media/image19.emf" /><Relationship Id="rId4" Type="http://schemas.openxmlformats.org/officeDocument/2006/relationships/image" Target="../media/image18.emf" /><Relationship Id="rId5" Type="http://schemas.openxmlformats.org/officeDocument/2006/relationships/image" Target="../media/image12.emf" /><Relationship Id="rId6" Type="http://schemas.openxmlformats.org/officeDocument/2006/relationships/image" Target="../media/image31.emf" /><Relationship Id="rId7" Type="http://schemas.openxmlformats.org/officeDocument/2006/relationships/image" Target="../media/image32.emf" /><Relationship Id="rId8" Type="http://schemas.openxmlformats.org/officeDocument/2006/relationships/image" Target="../media/image22.emf" /><Relationship Id="rId9" Type="http://schemas.openxmlformats.org/officeDocument/2006/relationships/image" Target="../media/image10.emf" /><Relationship Id="rId10" Type="http://schemas.openxmlformats.org/officeDocument/2006/relationships/image" Target="../media/image37.emf" /><Relationship Id="rId11" Type="http://schemas.openxmlformats.org/officeDocument/2006/relationships/image" Target="../media/image40.emf" /><Relationship Id="rId12" Type="http://schemas.openxmlformats.org/officeDocument/2006/relationships/image" Target="../media/image39.emf" /><Relationship Id="rId13" Type="http://schemas.openxmlformats.org/officeDocument/2006/relationships/image" Target="../media/image20.emf" /><Relationship Id="rId14" Type="http://schemas.openxmlformats.org/officeDocument/2006/relationships/image" Target="../media/image25.emf" /><Relationship Id="rId1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58.emf" /><Relationship Id="rId3" Type="http://schemas.openxmlformats.org/officeDocument/2006/relationships/image" Target="../media/image48.emf" /><Relationship Id="rId4" Type="http://schemas.openxmlformats.org/officeDocument/2006/relationships/image" Target="../media/image49.emf" /><Relationship Id="rId5" Type="http://schemas.openxmlformats.org/officeDocument/2006/relationships/image" Target="../media/image50.emf" /><Relationship Id="rId6" Type="http://schemas.openxmlformats.org/officeDocument/2006/relationships/image" Target="../media/image33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Relationship Id="rId9" Type="http://schemas.openxmlformats.org/officeDocument/2006/relationships/image" Target="../media/image14.emf" /><Relationship Id="rId10" Type="http://schemas.openxmlformats.org/officeDocument/2006/relationships/image" Target="../media/image27.emf" /><Relationship Id="rId11" Type="http://schemas.openxmlformats.org/officeDocument/2006/relationships/image" Target="../media/image45.emf" /><Relationship Id="rId12" Type="http://schemas.openxmlformats.org/officeDocument/2006/relationships/image" Target="../media/image23.emf" /><Relationship Id="rId13" Type="http://schemas.openxmlformats.org/officeDocument/2006/relationships/image" Target="../media/image56.emf" /><Relationship Id="rId14" Type="http://schemas.openxmlformats.org/officeDocument/2006/relationships/image" Target="../media/image47.emf" /><Relationship Id="rId15" Type="http://schemas.openxmlformats.org/officeDocument/2006/relationships/image" Target="../media/image26.emf" /><Relationship Id="rId16" Type="http://schemas.openxmlformats.org/officeDocument/2006/relationships/image" Target="../media/image57.emf" /><Relationship Id="rId17" Type="http://schemas.openxmlformats.org/officeDocument/2006/relationships/image" Target="../media/image2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13.emf" /><Relationship Id="rId3" Type="http://schemas.openxmlformats.org/officeDocument/2006/relationships/image" Target="../media/image61.emf" /><Relationship Id="rId4" Type="http://schemas.openxmlformats.org/officeDocument/2006/relationships/image" Target="../media/image62.emf" /><Relationship Id="rId5" Type="http://schemas.openxmlformats.org/officeDocument/2006/relationships/image" Target="../media/image6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0.17775</cdr:y>
    </cdr:from>
    <cdr:to>
      <cdr:x>0.127</cdr:x>
      <cdr:y>0.287</cdr:y>
    </cdr:to>
    <cdr:sp>
      <cdr:nvSpPr>
        <cdr:cNvPr id="1" name="WordArt 1"/>
        <cdr:cNvSpPr>
          <a:spLocks/>
        </cdr:cNvSpPr>
      </cdr:nvSpPr>
      <cdr:spPr>
        <a:xfrm>
          <a:off x="295275" y="685800"/>
          <a:ext cx="752475" cy="428625"/>
        </a:xfrm>
        <a:prstGeom prst="rect"/>
        <a:noFill/>
      </cdr:spPr>
      <c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FFFF00"/>
                  </a:gs>
                </a:gsLst>
                <a:lin ang="0" scaled="1"/>
              </a:gradFill>
              <a:effectLst>
                <a:outerShdw dist="45790" dir="2021404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Flamme</a:t>
          </a:r>
        </a:p>
      </cdr:txBody>
    </cdr:sp>
  </cdr:relSizeAnchor>
  <cdr:relSizeAnchor xmlns:cdr="http://schemas.openxmlformats.org/drawingml/2006/chartDrawing">
    <cdr:from>
      <cdr:x>0.4925</cdr:x>
      <cdr:y>0.11875</cdr:y>
    </cdr:from>
    <cdr:to>
      <cdr:x>0.68575</cdr:x>
      <cdr:y>0.19675</cdr:y>
    </cdr:to>
    <cdr:sp>
      <cdr:nvSpPr>
        <cdr:cNvPr id="2" name="WordArt 2"/>
        <cdr:cNvSpPr>
          <a:spLocks/>
        </cdr:cNvSpPr>
      </cdr:nvSpPr>
      <cdr:spPr>
        <a:xfrm>
          <a:off x="4095750" y="457200"/>
          <a:ext cx="1609725" cy="3048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Heissluftmotormit Nockensteuerung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31</xdr:row>
      <xdr:rowOff>95250</xdr:rowOff>
    </xdr:from>
    <xdr:to>
      <xdr:col>7</xdr:col>
      <xdr:colOff>600075</xdr:colOff>
      <xdr:row>34</xdr:row>
      <xdr:rowOff>114300</xdr:rowOff>
    </xdr:to>
    <xdr:sp>
      <xdr:nvSpPr>
        <xdr:cNvPr id="1" name="WordArt 31"/>
        <xdr:cNvSpPr>
          <a:spLocks/>
        </xdr:cNvSpPr>
      </xdr:nvSpPr>
      <xdr:spPr>
        <a:xfrm>
          <a:off x="3543300" y="3076575"/>
          <a:ext cx="19335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Heissluftmotormit Nockensteuerung</a:t>
          </a:r>
        </a:p>
      </xdr:txBody>
    </xdr:sp>
    <xdr:clientData/>
  </xdr:twoCellAnchor>
  <xdr:twoCellAnchor editAs="oneCell">
    <xdr:from>
      <xdr:col>1</xdr:col>
      <xdr:colOff>1257300</xdr:colOff>
      <xdr:row>30</xdr:row>
      <xdr:rowOff>38100</xdr:rowOff>
    </xdr:from>
    <xdr:to>
      <xdr:col>4</xdr:col>
      <xdr:colOff>333375</xdr:colOff>
      <xdr:row>42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rcRect l="5781" t="7815" r="3515" b="5032"/>
        <a:stretch>
          <a:fillRect/>
        </a:stretch>
      </xdr:blipFill>
      <xdr:spPr>
        <a:xfrm>
          <a:off x="1343025" y="2857500"/>
          <a:ext cx="2914650" cy="1933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2133600</xdr:colOff>
      <xdr:row>31</xdr:row>
      <xdr:rowOff>76200</xdr:rowOff>
    </xdr:from>
    <xdr:to>
      <xdr:col>7</xdr:col>
      <xdr:colOff>1781175</xdr:colOff>
      <xdr:row>55</xdr:row>
      <xdr:rowOff>133350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23742" t="7608" r="3366" b="4087"/>
        <a:stretch>
          <a:fillRect/>
        </a:stretch>
      </xdr:blipFill>
      <xdr:spPr>
        <a:xfrm>
          <a:off x="2219325" y="3057525"/>
          <a:ext cx="4438650" cy="394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962025</xdr:colOff>
      <xdr:row>30</xdr:row>
      <xdr:rowOff>152400</xdr:rowOff>
    </xdr:from>
    <xdr:to>
      <xdr:col>11</xdr:col>
      <xdr:colOff>85725</xdr:colOff>
      <xdr:row>45</xdr:row>
      <xdr:rowOff>152400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/>
        <a:srcRect l="16926" t="8949" r="22668" b="7695"/>
        <a:stretch>
          <a:fillRect/>
        </a:stretch>
      </xdr:blipFill>
      <xdr:spPr>
        <a:xfrm>
          <a:off x="5838825" y="2971800"/>
          <a:ext cx="24860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190500</xdr:colOff>
      <xdr:row>54</xdr:row>
      <xdr:rowOff>9525</xdr:rowOff>
    </xdr:to>
    <xdr:graphicFrame>
      <xdr:nvGraphicFramePr>
        <xdr:cNvPr id="5" name="Diagramm 26"/>
        <xdr:cNvGraphicFramePr/>
      </xdr:nvGraphicFramePr>
      <xdr:xfrm>
        <a:off x="95250" y="2819400"/>
        <a:ext cx="83343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647700</xdr:colOff>
      <xdr:row>1</xdr:row>
      <xdr:rowOff>133350</xdr:rowOff>
    </xdr:from>
    <xdr:to>
      <xdr:col>19</xdr:col>
      <xdr:colOff>619125</xdr:colOff>
      <xdr:row>43</xdr:row>
      <xdr:rowOff>47625</xdr:rowOff>
    </xdr:to>
    <xdr:graphicFrame>
      <xdr:nvGraphicFramePr>
        <xdr:cNvPr id="6" name="Diagramm 10"/>
        <xdr:cNvGraphicFramePr/>
      </xdr:nvGraphicFramePr>
      <xdr:xfrm>
        <a:off x="11811000" y="133350"/>
        <a:ext cx="3781425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161925</xdr:colOff>
      <xdr:row>36</xdr:row>
      <xdr:rowOff>85725</xdr:rowOff>
    </xdr:from>
    <xdr:to>
      <xdr:col>12</xdr:col>
      <xdr:colOff>1238250</xdr:colOff>
      <xdr:row>39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72525" y="3876675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190500</xdr:colOff>
      <xdr:row>40</xdr:row>
      <xdr:rowOff>57150</xdr:rowOff>
    </xdr:from>
    <xdr:to>
      <xdr:col>12</xdr:col>
      <xdr:colOff>933450</xdr:colOff>
      <xdr:row>42</xdr:row>
      <xdr:rowOff>133350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01100" y="4495800"/>
          <a:ext cx="7429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190500</xdr:colOff>
      <xdr:row>43</xdr:row>
      <xdr:rowOff>38100</xdr:rowOff>
    </xdr:from>
    <xdr:to>
      <xdr:col>12</xdr:col>
      <xdr:colOff>933450</xdr:colOff>
      <xdr:row>45</xdr:row>
      <xdr:rowOff>85725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01100" y="4962525"/>
          <a:ext cx="7429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46</xdr:row>
      <xdr:rowOff>38100</xdr:rowOff>
    </xdr:from>
    <xdr:to>
      <xdr:col>12</xdr:col>
      <xdr:colOff>942975</xdr:colOff>
      <xdr:row>48</xdr:row>
      <xdr:rowOff>114300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20150" y="5448300"/>
          <a:ext cx="7334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95250</xdr:colOff>
      <xdr:row>3</xdr:row>
      <xdr:rowOff>38100</xdr:rowOff>
    </xdr:from>
    <xdr:to>
      <xdr:col>4</xdr:col>
      <xdr:colOff>333375</xdr:colOff>
      <xdr:row>4</xdr:row>
      <xdr:rowOff>114300</xdr:rowOff>
    </xdr:to>
    <xdr:sp>
      <xdr:nvSpPr>
        <xdr:cNvPr id="11" name="WordArt 27"/>
        <xdr:cNvSpPr>
          <a:spLocks/>
        </xdr:cNvSpPr>
      </xdr:nvSpPr>
      <xdr:spPr>
        <a:xfrm>
          <a:off x="3086100" y="228600"/>
          <a:ext cx="11715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3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</a:t>
          </a:r>
        </a:p>
      </xdr:txBody>
    </xdr:sp>
    <xdr:clientData/>
  </xdr:twoCellAnchor>
  <xdr:twoCellAnchor>
    <xdr:from>
      <xdr:col>9</xdr:col>
      <xdr:colOff>28575</xdr:colOff>
      <xdr:row>3</xdr:row>
      <xdr:rowOff>38100</xdr:rowOff>
    </xdr:from>
    <xdr:to>
      <xdr:col>10</xdr:col>
      <xdr:colOff>457200</xdr:colOff>
      <xdr:row>4</xdr:row>
      <xdr:rowOff>95250</xdr:rowOff>
    </xdr:to>
    <xdr:sp>
      <xdr:nvSpPr>
        <xdr:cNvPr id="12" name="WordArt 28"/>
        <xdr:cNvSpPr>
          <a:spLocks/>
        </xdr:cNvSpPr>
      </xdr:nvSpPr>
      <xdr:spPr>
        <a:xfrm>
          <a:off x="7162800" y="228600"/>
          <a:ext cx="1057275" cy="219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3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</a:t>
          </a:r>
        </a:p>
      </xdr:txBody>
    </xdr:sp>
    <xdr:clientData/>
  </xdr:twoCellAnchor>
  <xdr:twoCellAnchor editAs="oneCell">
    <xdr:from>
      <xdr:col>12</xdr:col>
      <xdr:colOff>9525</xdr:colOff>
      <xdr:row>27</xdr:row>
      <xdr:rowOff>9525</xdr:rowOff>
    </xdr:from>
    <xdr:to>
      <xdr:col>12</xdr:col>
      <xdr:colOff>1962150</xdr:colOff>
      <xdr:row>27</xdr:row>
      <xdr:rowOff>161925</xdr:rowOff>
    </xdr:to>
    <xdr:pic>
      <xdr:nvPicPr>
        <xdr:cNvPr id="13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20125" y="2343150"/>
          <a:ext cx="1952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28</xdr:row>
      <xdr:rowOff>9525</xdr:rowOff>
    </xdr:from>
    <xdr:to>
      <xdr:col>12</xdr:col>
      <xdr:colOff>1962150</xdr:colOff>
      <xdr:row>28</xdr:row>
      <xdr:rowOff>152400</xdr:rowOff>
    </xdr:to>
    <xdr:pic>
      <xdr:nvPicPr>
        <xdr:cNvPr id="14" name="ScrollBar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29650" y="2505075"/>
          <a:ext cx="1943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47625</xdr:rowOff>
    </xdr:from>
    <xdr:to>
      <xdr:col>9</xdr:col>
      <xdr:colOff>752475</xdr:colOff>
      <xdr:row>32</xdr:row>
      <xdr:rowOff>133350</xdr:rowOff>
    </xdr:to>
    <xdr:graphicFrame>
      <xdr:nvGraphicFramePr>
        <xdr:cNvPr id="1" name="Diagramm 5"/>
        <xdr:cNvGraphicFramePr/>
      </xdr:nvGraphicFramePr>
      <xdr:xfrm>
        <a:off x="4600575" y="2543175"/>
        <a:ext cx="28956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495300</xdr:colOff>
      <xdr:row>31</xdr:row>
      <xdr:rowOff>95250</xdr:rowOff>
    </xdr:from>
    <xdr:to>
      <xdr:col>14</xdr:col>
      <xdr:colOff>238125</xdr:colOff>
      <xdr:row>46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2136" t="34568" r="2299" b="16925"/>
        <a:stretch>
          <a:fillRect/>
        </a:stretch>
      </xdr:blipFill>
      <xdr:spPr>
        <a:xfrm>
          <a:off x="4953000" y="5676900"/>
          <a:ext cx="5838825" cy="2400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85725</xdr:rowOff>
    </xdr:from>
    <xdr:to>
      <xdr:col>19</xdr:col>
      <xdr:colOff>161925</xdr:colOff>
      <xdr:row>45</xdr:row>
      <xdr:rowOff>0</xdr:rowOff>
    </xdr:to>
    <xdr:graphicFrame>
      <xdr:nvGraphicFramePr>
        <xdr:cNvPr id="1" name="Diagramm 1"/>
        <xdr:cNvGraphicFramePr/>
      </xdr:nvGraphicFramePr>
      <xdr:xfrm>
        <a:off x="1266825" y="3419475"/>
        <a:ext cx="7505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333375</xdr:colOff>
      <xdr:row>12</xdr:row>
      <xdr:rowOff>0</xdr:rowOff>
    </xdr:from>
    <xdr:to>
      <xdr:col>5</xdr:col>
      <xdr:colOff>76200</xdr:colOff>
      <xdr:row>13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52625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9525</xdr:rowOff>
    </xdr:from>
    <xdr:to>
      <xdr:col>6</xdr:col>
      <xdr:colOff>361950</xdr:colOff>
      <xdr:row>13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96215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8</xdr:col>
      <xdr:colOff>219075</xdr:colOff>
      <xdr:row>13</xdr:row>
      <xdr:rowOff>114300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9526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10</xdr:col>
      <xdr:colOff>257175</xdr:colOff>
      <xdr:row>13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952625"/>
          <a:ext cx="71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0</xdr:row>
      <xdr:rowOff>38100</xdr:rowOff>
    </xdr:from>
    <xdr:to>
      <xdr:col>21</xdr:col>
      <xdr:colOff>590550</xdr:colOff>
      <xdr:row>12</xdr:row>
      <xdr:rowOff>142875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rcRect l="5781" t="7815" r="3515" b="5032"/>
        <a:stretch>
          <a:fillRect/>
        </a:stretch>
      </xdr:blipFill>
      <xdr:spPr>
        <a:xfrm>
          <a:off x="7048500" y="38100"/>
          <a:ext cx="300990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12</xdr:row>
      <xdr:rowOff>9525</xdr:rowOff>
    </xdr:from>
    <xdr:to>
      <xdr:col>20</xdr:col>
      <xdr:colOff>142875</xdr:colOff>
      <xdr:row>31</xdr:row>
      <xdr:rowOff>114300</xdr:rowOff>
    </xdr:to>
    <xdr:graphicFrame>
      <xdr:nvGraphicFramePr>
        <xdr:cNvPr id="1" name="Diagramm 1"/>
        <xdr:cNvGraphicFramePr/>
      </xdr:nvGraphicFramePr>
      <xdr:xfrm>
        <a:off x="2171700" y="1962150"/>
        <a:ext cx="68103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333375</xdr:colOff>
      <xdr:row>12</xdr:row>
      <xdr:rowOff>0</xdr:rowOff>
    </xdr:from>
    <xdr:to>
      <xdr:col>5</xdr:col>
      <xdr:colOff>76200</xdr:colOff>
      <xdr:row>13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52625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9525</xdr:rowOff>
    </xdr:from>
    <xdr:to>
      <xdr:col>6</xdr:col>
      <xdr:colOff>361950</xdr:colOff>
      <xdr:row>13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96215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8</xdr:col>
      <xdr:colOff>219075</xdr:colOff>
      <xdr:row>13</xdr:row>
      <xdr:rowOff>114300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9526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10</xdr:col>
      <xdr:colOff>257175</xdr:colOff>
      <xdr:row>13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952625"/>
          <a:ext cx="71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34</xdr:row>
      <xdr:rowOff>38100</xdr:rowOff>
    </xdr:from>
    <xdr:to>
      <xdr:col>49</xdr:col>
      <xdr:colOff>304800</xdr:colOff>
      <xdr:row>52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rcRect l="5781" t="7815" r="3515" b="5032"/>
        <a:stretch>
          <a:fillRect/>
        </a:stretch>
      </xdr:blipFill>
      <xdr:spPr>
        <a:xfrm>
          <a:off x="16192500" y="5943600"/>
          <a:ext cx="4295775" cy="3019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3</xdr:row>
      <xdr:rowOff>76200</xdr:rowOff>
    </xdr:from>
    <xdr:to>
      <xdr:col>7</xdr:col>
      <xdr:colOff>400050</xdr:colOff>
      <xdr:row>18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21865" t="8680" r="22668" b="7427"/>
        <a:stretch>
          <a:fillRect/>
        </a:stretch>
      </xdr:blipFill>
      <xdr:spPr>
        <a:xfrm>
          <a:off x="3124200" y="619125"/>
          <a:ext cx="2352675" cy="25336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676275</xdr:colOff>
      <xdr:row>13</xdr:row>
      <xdr:rowOff>171450</xdr:rowOff>
    </xdr:to>
    <xdr:pic>
      <xdr:nvPicPr>
        <xdr:cNvPr id="2" name="Grafik 2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162175"/>
          <a:ext cx="676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9525</xdr:colOff>
      <xdr:row>14</xdr:row>
      <xdr:rowOff>171450</xdr:rowOff>
    </xdr:to>
    <xdr:pic>
      <xdr:nvPicPr>
        <xdr:cNvPr id="3" name="Grafik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352675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342900</xdr:colOff>
      <xdr:row>15</xdr:row>
      <xdr:rowOff>171450</xdr:rowOff>
    </xdr:to>
    <xdr:pic>
      <xdr:nvPicPr>
        <xdr:cNvPr id="4" name="Grafik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5431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657225</xdr:colOff>
      <xdr:row>16</xdr:row>
      <xdr:rowOff>171450</xdr:rowOff>
    </xdr:to>
    <xdr:pic>
      <xdr:nvPicPr>
        <xdr:cNvPr id="5" name="Grafik 2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73367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3</xdr:col>
      <xdr:colOff>266700</xdr:colOff>
      <xdr:row>17</xdr:row>
      <xdr:rowOff>171450</xdr:rowOff>
    </xdr:to>
    <xdr:pic>
      <xdr:nvPicPr>
        <xdr:cNvPr id="6" name="Grafik 2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924175"/>
          <a:ext cx="1790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409575</xdr:colOff>
      <xdr:row>18</xdr:row>
      <xdr:rowOff>171450</xdr:rowOff>
    </xdr:to>
    <xdr:pic>
      <xdr:nvPicPr>
        <xdr:cNvPr id="7" name="Grafik 2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114675"/>
          <a:ext cx="2695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6</xdr:col>
      <xdr:colOff>409575</xdr:colOff>
      <xdr:row>19</xdr:row>
      <xdr:rowOff>171450</xdr:rowOff>
    </xdr:to>
    <xdr:pic>
      <xdr:nvPicPr>
        <xdr:cNvPr id="8" name="Grafik 3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305175"/>
          <a:ext cx="4219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3</xdr:col>
      <xdr:colOff>685800</xdr:colOff>
      <xdr:row>20</xdr:row>
      <xdr:rowOff>171450</xdr:rowOff>
    </xdr:to>
    <xdr:pic>
      <xdr:nvPicPr>
        <xdr:cNvPr id="9" name="Grafik 31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486150"/>
          <a:ext cx="2209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3</xdr:col>
      <xdr:colOff>466725</xdr:colOff>
      <xdr:row>21</xdr:row>
      <xdr:rowOff>171450</xdr:rowOff>
    </xdr:to>
    <xdr:pic>
      <xdr:nvPicPr>
        <xdr:cNvPr id="10" name="Grafik 3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667125"/>
          <a:ext cx="1990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9525</xdr:rowOff>
    </xdr:from>
    <xdr:to>
      <xdr:col>2</xdr:col>
      <xdr:colOff>581025</xdr:colOff>
      <xdr:row>24</xdr:row>
      <xdr:rowOff>28575</xdr:rowOff>
    </xdr:to>
    <xdr:pic>
      <xdr:nvPicPr>
        <xdr:cNvPr id="11" name="Grafik 3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3857625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38100</xdr:rowOff>
    </xdr:from>
    <xdr:to>
      <xdr:col>11</xdr:col>
      <xdr:colOff>695325</xdr:colOff>
      <xdr:row>19</xdr:row>
      <xdr:rowOff>38100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rcRect l="5781" t="7815" r="3515" b="5032"/>
        <a:stretch>
          <a:fillRect/>
        </a:stretch>
      </xdr:blipFill>
      <xdr:spPr>
        <a:xfrm>
          <a:off x="4591050" y="38100"/>
          <a:ext cx="448627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695325</xdr:colOff>
      <xdr:row>0</xdr:row>
      <xdr:rowOff>9525</xdr:rowOff>
    </xdr:from>
    <xdr:to>
      <xdr:col>17</xdr:col>
      <xdr:colOff>381000</xdr:colOff>
      <xdr:row>18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l="5781" t="7815" r="3515" b="5032"/>
        <a:stretch>
          <a:fillRect/>
        </a:stretch>
      </xdr:blipFill>
      <xdr:spPr>
        <a:xfrm>
          <a:off x="9077325" y="9525"/>
          <a:ext cx="4257675" cy="3028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552450</xdr:colOff>
      <xdr:row>0</xdr:row>
      <xdr:rowOff>0</xdr:rowOff>
    </xdr:from>
    <xdr:to>
      <xdr:col>11</xdr:col>
      <xdr:colOff>676275</xdr:colOff>
      <xdr:row>18</xdr:row>
      <xdr:rowOff>28575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rcRect l="12655" t="7710" r="4374" b="5245"/>
        <a:stretch>
          <a:fillRect/>
        </a:stretch>
      </xdr:blipFill>
      <xdr:spPr>
        <a:xfrm>
          <a:off x="5124450" y="0"/>
          <a:ext cx="3933825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6</xdr:row>
      <xdr:rowOff>19050</xdr:rowOff>
    </xdr:from>
    <xdr:to>
      <xdr:col>9</xdr:col>
      <xdr:colOff>447675</xdr:colOff>
      <xdr:row>8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19175"/>
          <a:ext cx="1133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17</xdr:row>
      <xdr:rowOff>38100</xdr:rowOff>
    </xdr:from>
    <xdr:to>
      <xdr:col>12</xdr:col>
      <xdr:colOff>314325</xdr:colOff>
      <xdr:row>35</xdr:row>
      <xdr:rowOff>57150</xdr:rowOff>
    </xdr:to>
    <xdr:graphicFrame>
      <xdr:nvGraphicFramePr>
        <xdr:cNvPr id="2" name="Diagramm 7"/>
        <xdr:cNvGraphicFramePr/>
      </xdr:nvGraphicFramePr>
      <xdr:xfrm>
        <a:off x="447675" y="2819400"/>
        <a:ext cx="90106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3.vml" /><Relationship Id="rId17" Type="http://schemas.openxmlformats.org/officeDocument/2006/relationships/drawing" Target="../drawings/drawing7.xml" /><Relationship Id="rId1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vmlDrawing" Target="../drawings/vmlDrawing4.vml" /><Relationship Id="rId19" Type="http://schemas.openxmlformats.org/officeDocument/2006/relationships/drawing" Target="../drawings/drawing8.xml" /><Relationship Id="rId20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9.xml" /><Relationship Id="rId8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2"/>
  </sheetPr>
  <dimension ref="A1:O212"/>
  <sheetViews>
    <sheetView showGridLines="0" tabSelected="1" zoomScalePageLayoutView="0" workbookViewId="0" topLeftCell="A2">
      <selection activeCell="K28" sqref="K28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3" width="6.140625" style="0" bestFit="1" customWidth="1"/>
    <col min="4" max="4" width="7.8515625" style="0" customWidth="1"/>
    <col min="5" max="6" width="6.140625" style="0" customWidth="1"/>
    <col min="7" max="7" width="2.00390625" style="0" customWidth="1"/>
    <col min="8" max="8" width="27.421875" style="0" customWidth="1"/>
    <col min="9" max="9" width="6.421875" style="0" customWidth="1"/>
    <col min="10" max="10" width="9.421875" style="0" customWidth="1"/>
    <col min="11" max="11" width="7.140625" style="0" customWidth="1"/>
    <col min="12" max="12" width="5.57421875" style="0" customWidth="1"/>
    <col min="13" max="13" width="29.421875" style="0" customWidth="1"/>
    <col min="14" max="14" width="8.8515625" style="0" customWidth="1"/>
  </cols>
  <sheetData>
    <row r="1" spans="1:15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53" t="s">
        <v>183</v>
      </c>
      <c r="C2" s="154"/>
      <c r="D2" s="154"/>
      <c r="E2" s="154"/>
      <c r="F2" s="116"/>
      <c r="G2" s="111"/>
      <c r="H2" s="155" t="s">
        <v>200</v>
      </c>
      <c r="I2" s="155"/>
      <c r="J2" s="155"/>
      <c r="K2" s="156"/>
      <c r="L2" s="117"/>
      <c r="M2" s="1"/>
      <c r="N2" s="1"/>
      <c r="O2" s="1"/>
    </row>
    <row r="3" spans="1:15" ht="12.75" hidden="1">
      <c r="A3" s="1"/>
      <c r="B3" s="2"/>
      <c r="C3" s="2"/>
      <c r="D3" s="2"/>
      <c r="E3" s="2"/>
      <c r="F3" s="1"/>
      <c r="G3" s="112"/>
      <c r="H3" s="1"/>
      <c r="I3" s="1"/>
      <c r="J3" s="1"/>
      <c r="K3" s="1"/>
      <c r="L3" s="95"/>
      <c r="M3" s="1"/>
      <c r="N3" s="1"/>
      <c r="O3" s="1"/>
    </row>
    <row r="4" spans="1:15" ht="12.75">
      <c r="A4" s="1"/>
      <c r="B4" s="71" t="s">
        <v>6</v>
      </c>
      <c r="C4" s="92"/>
      <c r="D4" s="92"/>
      <c r="E4" s="92"/>
      <c r="F4" s="93" t="s">
        <v>35</v>
      </c>
      <c r="G4" s="113"/>
      <c r="H4" s="90" t="s">
        <v>6</v>
      </c>
      <c r="I4" s="90" t="s">
        <v>0</v>
      </c>
      <c r="J4" s="133" t="s">
        <v>0</v>
      </c>
      <c r="K4" s="134"/>
      <c r="L4" s="118" t="s">
        <v>35</v>
      </c>
      <c r="M4" s="1"/>
      <c r="N4" s="1"/>
      <c r="O4" s="1"/>
    </row>
    <row r="5" spans="1:15" ht="12.75">
      <c r="A5" s="1"/>
      <c r="B5" s="71" t="s">
        <v>40</v>
      </c>
      <c r="C5" s="92"/>
      <c r="D5" s="92"/>
      <c r="E5" s="92"/>
      <c r="F5" s="93"/>
      <c r="G5" s="113"/>
      <c r="H5" s="90" t="s">
        <v>188</v>
      </c>
      <c r="I5" s="90" t="s">
        <v>0</v>
      </c>
      <c r="J5" s="133" t="s">
        <v>0</v>
      </c>
      <c r="K5" s="134"/>
      <c r="L5" s="119"/>
      <c r="M5" s="1"/>
      <c r="N5" s="1"/>
      <c r="O5" s="1"/>
    </row>
    <row r="6" spans="1:15" ht="12.75">
      <c r="A6" s="1"/>
      <c r="B6" s="47" t="s">
        <v>272</v>
      </c>
      <c r="C6" s="67" t="s">
        <v>165</v>
      </c>
      <c r="D6" s="67" t="s">
        <v>1</v>
      </c>
      <c r="E6" s="68">
        <v>20</v>
      </c>
      <c r="F6" s="35">
        <v>20</v>
      </c>
      <c r="G6" s="114"/>
      <c r="H6" s="80" t="s">
        <v>184</v>
      </c>
      <c r="I6" s="82" t="s">
        <v>192</v>
      </c>
      <c r="J6" s="82" t="s">
        <v>266</v>
      </c>
      <c r="K6" s="110">
        <v>12</v>
      </c>
      <c r="L6" s="120">
        <v>12</v>
      </c>
      <c r="M6" s="1"/>
      <c r="N6" s="1"/>
      <c r="O6" s="1"/>
    </row>
    <row r="7" spans="1:15" ht="12.75">
      <c r="A7" s="1"/>
      <c r="B7" s="47" t="s">
        <v>273</v>
      </c>
      <c r="C7" s="67" t="s">
        <v>166</v>
      </c>
      <c r="D7" s="67" t="s">
        <v>1</v>
      </c>
      <c r="E7" s="68">
        <v>12</v>
      </c>
      <c r="F7" s="35">
        <v>12</v>
      </c>
      <c r="G7" s="114"/>
      <c r="H7" s="80" t="s">
        <v>185</v>
      </c>
      <c r="I7" s="82" t="s">
        <v>201</v>
      </c>
      <c r="J7" s="82" t="s">
        <v>263</v>
      </c>
      <c r="K7" s="108">
        <v>60</v>
      </c>
      <c r="L7" s="120">
        <f>5*L6</f>
        <v>60</v>
      </c>
      <c r="M7" s="132"/>
      <c r="N7" s="1"/>
      <c r="O7" s="1"/>
    </row>
    <row r="8" spans="1:15" ht="12.75">
      <c r="A8" s="1"/>
      <c r="B8" s="47" t="s">
        <v>10</v>
      </c>
      <c r="C8" s="69" t="s">
        <v>167</v>
      </c>
      <c r="D8" s="67" t="s">
        <v>1</v>
      </c>
      <c r="E8" s="70">
        <v>150</v>
      </c>
      <c r="F8" s="135">
        <v>150</v>
      </c>
      <c r="G8" s="115"/>
      <c r="H8" s="80" t="s">
        <v>187</v>
      </c>
      <c r="I8" s="96" t="s">
        <v>193</v>
      </c>
      <c r="J8" s="82" t="s">
        <v>1</v>
      </c>
      <c r="K8" s="109">
        <v>320</v>
      </c>
      <c r="L8" s="136">
        <v>320</v>
      </c>
      <c r="M8" s="1"/>
      <c r="N8" s="1"/>
      <c r="O8" s="1"/>
    </row>
    <row r="9" spans="1:15" ht="12.75">
      <c r="A9" s="1"/>
      <c r="B9" s="143" t="s">
        <v>38</v>
      </c>
      <c r="C9" s="144"/>
      <c r="D9" s="145" t="s">
        <v>0</v>
      </c>
      <c r="E9" s="146"/>
      <c r="F9" s="35"/>
      <c r="G9" s="114"/>
      <c r="H9" s="90" t="s">
        <v>189</v>
      </c>
      <c r="I9" s="96" t="s">
        <v>0</v>
      </c>
      <c r="J9" s="82" t="s">
        <v>0</v>
      </c>
      <c r="K9" s="108" t="s">
        <v>0</v>
      </c>
      <c r="L9" s="120" t="s">
        <v>0</v>
      </c>
      <c r="N9" s="1"/>
      <c r="O9" s="1"/>
    </row>
    <row r="10" spans="1:15" ht="12.75">
      <c r="A10" s="1"/>
      <c r="B10" s="147" t="s">
        <v>42</v>
      </c>
      <c r="C10" s="145" t="s">
        <v>168</v>
      </c>
      <c r="D10" s="145" t="s">
        <v>1</v>
      </c>
      <c r="E10" s="148">
        <v>5</v>
      </c>
      <c r="F10" s="35">
        <v>5</v>
      </c>
      <c r="G10" s="114"/>
      <c r="H10" s="80" t="s">
        <v>190</v>
      </c>
      <c r="I10" s="82" t="s">
        <v>196</v>
      </c>
      <c r="J10" s="82" t="s">
        <v>264</v>
      </c>
      <c r="K10" s="108">
        <f>2.2*K6</f>
        <v>26.400000000000002</v>
      </c>
      <c r="L10" s="120">
        <f>2.2*L6</f>
        <v>26.400000000000002</v>
      </c>
      <c r="M10" s="1"/>
      <c r="N10" s="1"/>
      <c r="O10" s="1"/>
    </row>
    <row r="11" spans="1:15" ht="12.75">
      <c r="A11" s="1"/>
      <c r="B11" s="147" t="s">
        <v>44</v>
      </c>
      <c r="C11" s="145" t="s">
        <v>169</v>
      </c>
      <c r="D11" s="145" t="s">
        <v>1</v>
      </c>
      <c r="E11" s="148">
        <v>35</v>
      </c>
      <c r="F11" s="35">
        <v>35</v>
      </c>
      <c r="G11" s="114"/>
      <c r="H11" s="80" t="s">
        <v>191</v>
      </c>
      <c r="I11" s="82" t="s">
        <v>195</v>
      </c>
      <c r="J11" s="82" t="s">
        <v>203</v>
      </c>
      <c r="K11" s="108">
        <f>K10</f>
        <v>26.400000000000002</v>
      </c>
      <c r="L11" s="120">
        <f>L10</f>
        <v>26.400000000000002</v>
      </c>
      <c r="M11" s="1"/>
      <c r="N11" s="1"/>
      <c r="O11" s="1"/>
    </row>
    <row r="12" spans="1:15" ht="14.25">
      <c r="A12" s="1"/>
      <c r="B12" s="147" t="s">
        <v>45</v>
      </c>
      <c r="C12" s="145" t="s">
        <v>170</v>
      </c>
      <c r="D12" s="145" t="s">
        <v>1</v>
      </c>
      <c r="E12" s="148">
        <v>108</v>
      </c>
      <c r="F12" s="35">
        <v>108</v>
      </c>
      <c r="G12" s="114"/>
      <c r="H12" s="80" t="s">
        <v>186</v>
      </c>
      <c r="I12" s="82" t="s">
        <v>202</v>
      </c>
      <c r="J12" s="82" t="s">
        <v>233</v>
      </c>
      <c r="K12" s="108">
        <v>60.5</v>
      </c>
      <c r="L12" s="120">
        <v>85</v>
      </c>
      <c r="M12" s="151"/>
      <c r="N12" s="1"/>
      <c r="O12" s="1"/>
    </row>
    <row r="13" spans="1:15" ht="12.75">
      <c r="A13" s="1"/>
      <c r="B13" s="147" t="s">
        <v>41</v>
      </c>
      <c r="C13" s="144" t="s">
        <v>171</v>
      </c>
      <c r="D13" s="145" t="s">
        <v>1</v>
      </c>
      <c r="E13" s="149">
        <v>145</v>
      </c>
      <c r="F13" s="91">
        <v>145</v>
      </c>
      <c r="G13" s="115"/>
      <c r="H13" s="80" t="s">
        <v>198</v>
      </c>
      <c r="I13" s="82" t="s">
        <v>199</v>
      </c>
      <c r="J13" s="82" t="s">
        <v>265</v>
      </c>
      <c r="K13" s="108">
        <f>K11+2</f>
        <v>28.400000000000002</v>
      </c>
      <c r="L13" s="120">
        <f>L11+2</f>
        <v>28.400000000000002</v>
      </c>
      <c r="N13" s="1"/>
      <c r="O13" s="1"/>
    </row>
    <row r="14" spans="1:15" ht="14.25">
      <c r="A14" s="1"/>
      <c r="B14" s="147" t="s">
        <v>133</v>
      </c>
      <c r="C14" s="145" t="s">
        <v>172</v>
      </c>
      <c r="D14" s="145" t="s">
        <v>1</v>
      </c>
      <c r="E14" s="148">
        <v>-40</v>
      </c>
      <c r="F14" s="35">
        <v>-40</v>
      </c>
      <c r="G14" s="114"/>
      <c r="H14" s="80" t="s">
        <v>194</v>
      </c>
      <c r="I14" s="82" t="s">
        <v>197</v>
      </c>
      <c r="J14" s="82" t="s">
        <v>204</v>
      </c>
      <c r="K14" s="108">
        <f>2*K11+2*K6</f>
        <v>76.80000000000001</v>
      </c>
      <c r="L14" s="120">
        <f>2*L11+2*L6</f>
        <v>76.80000000000001</v>
      </c>
      <c r="M14" s="151"/>
      <c r="N14" s="1"/>
      <c r="O14" s="1"/>
    </row>
    <row r="15" spans="1:15" ht="12.75">
      <c r="A15" s="1"/>
      <c r="B15" s="147" t="s">
        <v>39</v>
      </c>
      <c r="C15" s="145" t="s">
        <v>173</v>
      </c>
      <c r="D15" s="145" t="s">
        <v>1</v>
      </c>
      <c r="E15" s="148">
        <v>-30</v>
      </c>
      <c r="F15" s="35">
        <v>-30</v>
      </c>
      <c r="G15" s="114"/>
      <c r="H15" s="80" t="s">
        <v>245</v>
      </c>
      <c r="I15" s="82" t="s">
        <v>248</v>
      </c>
      <c r="J15" s="82" t="s">
        <v>246</v>
      </c>
      <c r="K15" s="110">
        <v>8</v>
      </c>
      <c r="L15" s="120">
        <v>10</v>
      </c>
      <c r="M15" s="1"/>
      <c r="N15" s="1"/>
      <c r="O15" s="1"/>
    </row>
    <row r="16" spans="1:15" ht="12.75" hidden="1">
      <c r="A16" s="1"/>
      <c r="B16" s="72"/>
      <c r="C16" s="73"/>
      <c r="D16" s="74"/>
      <c r="E16" s="75"/>
      <c r="F16" s="94"/>
      <c r="G16" s="94"/>
      <c r="H16" s="80" t="s">
        <v>245</v>
      </c>
      <c r="I16" s="82" t="s">
        <v>197</v>
      </c>
      <c r="J16" s="82" t="s">
        <v>246</v>
      </c>
      <c r="K16" s="110">
        <f aca="true" t="shared" si="0" ref="K16:K26">K11</f>
        <v>26.400000000000002</v>
      </c>
      <c r="L16" s="120">
        <f aca="true" t="shared" si="1" ref="L16:L26">L11</f>
        <v>26.400000000000002</v>
      </c>
      <c r="M16" s="1"/>
      <c r="N16" s="1"/>
      <c r="O16" s="1"/>
    </row>
    <row r="17" spans="1:15" ht="12.75" hidden="1">
      <c r="A17" s="1"/>
      <c r="B17" s="76" t="s">
        <v>9</v>
      </c>
      <c r="C17" s="77"/>
      <c r="D17" s="78"/>
      <c r="E17" s="79"/>
      <c r="F17" s="94"/>
      <c r="G17" s="94"/>
      <c r="H17" s="80" t="s">
        <v>245</v>
      </c>
      <c r="I17" s="82" t="s">
        <v>197</v>
      </c>
      <c r="J17" s="82" t="s">
        <v>246</v>
      </c>
      <c r="K17" s="110">
        <f t="shared" si="0"/>
        <v>60.5</v>
      </c>
      <c r="L17" s="120">
        <f t="shared" si="1"/>
        <v>85</v>
      </c>
      <c r="M17" s="1"/>
      <c r="N17" s="1"/>
      <c r="O17" s="1"/>
    </row>
    <row r="18" spans="1:15" ht="12.75" hidden="1">
      <c r="A18" s="1"/>
      <c r="B18" s="80" t="s">
        <v>174</v>
      </c>
      <c r="C18" s="81" t="s">
        <v>3</v>
      </c>
      <c r="D18" s="81" t="s">
        <v>175</v>
      </c>
      <c r="E18" s="121">
        <f>E7*COS(E8/2/180*PI())</f>
        <v>3.105828541230249</v>
      </c>
      <c r="F18" s="122">
        <f>F7*COS(F8/2/180*PI())</f>
        <v>3.105828541230249</v>
      </c>
      <c r="G18" s="94"/>
      <c r="H18" s="80" t="s">
        <v>245</v>
      </c>
      <c r="I18" s="82" t="s">
        <v>197</v>
      </c>
      <c r="J18" s="82" t="s">
        <v>246</v>
      </c>
      <c r="K18" s="110">
        <f t="shared" si="0"/>
        <v>28.400000000000002</v>
      </c>
      <c r="L18" s="120">
        <f t="shared" si="1"/>
        <v>28.400000000000002</v>
      </c>
      <c r="M18" s="1"/>
      <c r="N18" s="1"/>
      <c r="O18" s="1"/>
    </row>
    <row r="19" spans="1:15" ht="12.75" hidden="1">
      <c r="A19" s="1"/>
      <c r="B19" s="80" t="s">
        <v>176</v>
      </c>
      <c r="C19" s="82" t="s">
        <v>2</v>
      </c>
      <c r="D19" s="82" t="s">
        <v>177</v>
      </c>
      <c r="E19" s="122">
        <f>E6-E7*COS(PI()/180*E8/2)</f>
        <v>16.89417145876975</v>
      </c>
      <c r="F19" s="122">
        <f>F6-F7*COS(PI()/180*F8/2)</f>
        <v>16.89417145876975</v>
      </c>
      <c r="G19" s="94"/>
      <c r="H19" s="80" t="s">
        <v>245</v>
      </c>
      <c r="I19" s="82" t="s">
        <v>197</v>
      </c>
      <c r="J19" s="82" t="s">
        <v>246</v>
      </c>
      <c r="K19" s="110">
        <f t="shared" si="0"/>
        <v>76.80000000000001</v>
      </c>
      <c r="L19" s="120">
        <f t="shared" si="1"/>
        <v>76.80000000000001</v>
      </c>
      <c r="M19" s="1"/>
      <c r="N19" s="1"/>
      <c r="O19" s="1"/>
    </row>
    <row r="20" spans="1:15" ht="12.75" hidden="1">
      <c r="A20" s="1"/>
      <c r="B20" s="83" t="s">
        <v>8</v>
      </c>
      <c r="C20" s="82" t="s">
        <v>136</v>
      </c>
      <c r="D20" s="82" t="s">
        <v>178</v>
      </c>
      <c r="E20" s="122">
        <f>(E7^2-E18^2)^0.5</f>
        <v>11.59110991546882</v>
      </c>
      <c r="F20" s="122">
        <f>(F7^2-F18^2)^0.5</f>
        <v>11.59110991546882</v>
      </c>
      <c r="G20" s="94"/>
      <c r="H20" s="80" t="s">
        <v>245</v>
      </c>
      <c r="I20" s="82" t="s">
        <v>197</v>
      </c>
      <c r="J20" s="82" t="s">
        <v>246</v>
      </c>
      <c r="K20" s="110">
        <f t="shared" si="0"/>
        <v>8</v>
      </c>
      <c r="L20" s="120">
        <f t="shared" si="1"/>
        <v>10</v>
      </c>
      <c r="M20" s="1"/>
      <c r="N20" s="1"/>
      <c r="O20" s="1"/>
    </row>
    <row r="21" spans="1:15" ht="12.75" hidden="1">
      <c r="A21" s="1"/>
      <c r="B21" s="80" t="s">
        <v>5</v>
      </c>
      <c r="C21" s="82" t="s">
        <v>135</v>
      </c>
      <c r="D21" s="82" t="s">
        <v>179</v>
      </c>
      <c r="E21" s="122">
        <f>(E20^2+E19^2)^0.5</f>
        <v>20.488212668526995</v>
      </c>
      <c r="F21" s="122">
        <f>(F20^2+F19^2)^0.5</f>
        <v>20.488212668526995</v>
      </c>
      <c r="G21" s="94"/>
      <c r="H21" s="80" t="s">
        <v>245</v>
      </c>
      <c r="I21" s="82" t="s">
        <v>197</v>
      </c>
      <c r="J21" s="82" t="s">
        <v>246</v>
      </c>
      <c r="K21" s="110">
        <f t="shared" si="0"/>
        <v>26.400000000000002</v>
      </c>
      <c r="L21" s="120">
        <f t="shared" si="1"/>
        <v>26.400000000000002</v>
      </c>
      <c r="M21" s="1"/>
      <c r="N21" s="1"/>
      <c r="O21" s="1"/>
    </row>
    <row r="22" spans="1:15" ht="12.75" hidden="1">
      <c r="A22" s="1"/>
      <c r="B22" s="80" t="s">
        <v>134</v>
      </c>
      <c r="C22" s="84" t="s">
        <v>180</v>
      </c>
      <c r="D22" s="82" t="s">
        <v>137</v>
      </c>
      <c r="E22" s="85">
        <f>2*180/PI()*ATAN(E19/E20)</f>
        <v>111.09187614631458</v>
      </c>
      <c r="F22" s="85">
        <f>2*180/PI()*ATAN(F19/F20)</f>
        <v>111.09187614631458</v>
      </c>
      <c r="G22" s="94"/>
      <c r="H22" s="80" t="s">
        <v>245</v>
      </c>
      <c r="I22" s="82" t="s">
        <v>197</v>
      </c>
      <c r="J22" s="82" t="s">
        <v>246</v>
      </c>
      <c r="K22" s="110">
        <f t="shared" si="0"/>
        <v>60.5</v>
      </c>
      <c r="L22" s="120">
        <f t="shared" si="1"/>
        <v>85</v>
      </c>
      <c r="M22" s="1"/>
      <c r="N22" s="1"/>
      <c r="O22" s="1"/>
    </row>
    <row r="23" spans="1:15" ht="12.75" hidden="1">
      <c r="A23" s="1"/>
      <c r="B23" s="80" t="s">
        <v>138</v>
      </c>
      <c r="C23" s="84" t="s">
        <v>103</v>
      </c>
      <c r="D23" s="86"/>
      <c r="E23" s="85">
        <f>180/PI()*(ASIN(($E$11^2-$E$15^2-$E$14^2-($E$7+$E$10)^2)/(2*($E$7+$E$10)*($E$15^2+$E$14^2)^0.5))+ATAN($E$14/$E$15))</f>
        <v>-13.795979580213036</v>
      </c>
      <c r="F23" s="85">
        <f>180/PI()*(ASIN(($E$11^2-$E$15^2-$E$14^2-($E$7+$E$10)^2)/(2*($E$7+$E$10)*($E$15^2+$E$14^2)^0.5))+ATAN($E$14/$E$15))</f>
        <v>-13.795979580213036</v>
      </c>
      <c r="G23" s="94"/>
      <c r="H23" s="80" t="s">
        <v>245</v>
      </c>
      <c r="I23" s="82" t="s">
        <v>197</v>
      </c>
      <c r="J23" s="82" t="s">
        <v>246</v>
      </c>
      <c r="K23" s="110">
        <f t="shared" si="0"/>
        <v>28.400000000000002</v>
      </c>
      <c r="L23" s="120">
        <f t="shared" si="1"/>
        <v>28.400000000000002</v>
      </c>
      <c r="M23" s="1"/>
      <c r="N23" s="1"/>
      <c r="O23" s="1"/>
    </row>
    <row r="24" spans="1:15" ht="12.75" hidden="1">
      <c r="A24" s="1"/>
      <c r="B24" s="80" t="s">
        <v>43</v>
      </c>
      <c r="C24" s="84" t="s">
        <v>181</v>
      </c>
      <c r="D24" s="82"/>
      <c r="E24" s="87"/>
      <c r="F24" s="87"/>
      <c r="G24" s="94"/>
      <c r="H24" s="80" t="s">
        <v>245</v>
      </c>
      <c r="I24" s="82" t="s">
        <v>197</v>
      </c>
      <c r="J24" s="82" t="s">
        <v>246</v>
      </c>
      <c r="K24" s="110">
        <f t="shared" si="0"/>
        <v>76.80000000000001</v>
      </c>
      <c r="L24" s="120">
        <f t="shared" si="1"/>
        <v>76.80000000000001</v>
      </c>
      <c r="M24" s="1"/>
      <c r="N24" s="1"/>
      <c r="O24" s="1"/>
    </row>
    <row r="25" spans="1:15" ht="12.75" hidden="1">
      <c r="A25" s="1"/>
      <c r="B25" s="80"/>
      <c r="C25" s="84"/>
      <c r="D25" s="82"/>
      <c r="E25" s="85"/>
      <c r="F25" s="94"/>
      <c r="G25" s="94"/>
      <c r="H25" s="80" t="s">
        <v>245</v>
      </c>
      <c r="I25" s="82" t="s">
        <v>197</v>
      </c>
      <c r="J25" s="82" t="s">
        <v>246</v>
      </c>
      <c r="K25" s="110">
        <f t="shared" si="0"/>
        <v>8</v>
      </c>
      <c r="L25" s="120">
        <f t="shared" si="1"/>
        <v>10</v>
      </c>
      <c r="M25" s="1"/>
      <c r="N25" s="1"/>
      <c r="O25" s="1"/>
    </row>
    <row r="26" spans="1:15" ht="12.75" hidden="1">
      <c r="A26" s="1"/>
      <c r="B26" s="72"/>
      <c r="C26" s="88"/>
      <c r="D26" s="74"/>
      <c r="E26" s="89"/>
      <c r="F26" s="94"/>
      <c r="G26" s="94"/>
      <c r="H26" s="80" t="s">
        <v>245</v>
      </c>
      <c r="I26" s="82" t="s">
        <v>197</v>
      </c>
      <c r="J26" s="82" t="s">
        <v>246</v>
      </c>
      <c r="K26" s="110">
        <f t="shared" si="0"/>
        <v>26.400000000000002</v>
      </c>
      <c r="L26" s="120">
        <f t="shared" si="1"/>
        <v>26.400000000000002</v>
      </c>
      <c r="M26" s="1"/>
      <c r="N26" s="1"/>
      <c r="O26" s="1"/>
    </row>
    <row r="27" spans="1:15" ht="12.75">
      <c r="A27" s="1"/>
      <c r="B27" s="90" t="s">
        <v>7</v>
      </c>
      <c r="C27" s="88"/>
      <c r="D27" s="74"/>
      <c r="E27" s="89"/>
      <c r="F27" s="94"/>
      <c r="G27" s="94"/>
      <c r="H27" s="80" t="s">
        <v>247</v>
      </c>
      <c r="I27" s="82" t="s">
        <v>249</v>
      </c>
      <c r="J27" s="82" t="s">
        <v>246</v>
      </c>
      <c r="K27" s="110">
        <v>34</v>
      </c>
      <c r="L27" s="120">
        <v>34</v>
      </c>
      <c r="M27" s="1"/>
      <c r="N27" s="1"/>
      <c r="O27" s="1"/>
    </row>
    <row r="28" spans="1:15" ht="12.75">
      <c r="A28" s="1"/>
      <c r="B28" s="80" t="s">
        <v>182</v>
      </c>
      <c r="C28" s="82" t="s">
        <v>269</v>
      </c>
      <c r="D28" s="82"/>
      <c r="E28" s="86">
        <f>E6+E29</f>
        <v>12.423422461860046</v>
      </c>
      <c r="F28" s="86">
        <f>F20/SIN(PI()/180*F22)</f>
        <v>12.423422461860046</v>
      </c>
      <c r="G28" s="1"/>
      <c r="H28" s="123" t="s">
        <v>37</v>
      </c>
      <c r="I28" s="124" t="s">
        <v>235</v>
      </c>
      <c r="J28" s="125" t="s">
        <v>53</v>
      </c>
      <c r="K28" s="126">
        <v>270</v>
      </c>
      <c r="L28" s="138"/>
      <c r="M28" s="95"/>
      <c r="N28" s="1"/>
      <c r="O28" s="1"/>
    </row>
    <row r="29" spans="1:15" ht="12.75">
      <c r="A29" s="1"/>
      <c r="B29" s="80" t="s">
        <v>268</v>
      </c>
      <c r="C29" s="82" t="s">
        <v>4</v>
      </c>
      <c r="D29" s="82"/>
      <c r="E29" s="86">
        <f>(E7^2-E6^2)/(2*(E6-E7*COS(PI()*E8/180/2)))</f>
        <v>-7.576577538139954</v>
      </c>
      <c r="F29" s="86">
        <f>F28-F6</f>
        <v>-7.576577538139954</v>
      </c>
      <c r="G29" s="1"/>
      <c r="H29" s="139" t="s">
        <v>234</v>
      </c>
      <c r="I29" s="140" t="s">
        <v>236</v>
      </c>
      <c r="J29" s="141" t="s">
        <v>232</v>
      </c>
      <c r="K29" s="142">
        <v>5</v>
      </c>
      <c r="L29" s="137"/>
      <c r="M29" s="95"/>
      <c r="N29" s="1"/>
      <c r="O29" s="1"/>
    </row>
    <row r="30" spans="1:15" ht="12.75">
      <c r="A30" s="1"/>
      <c r="B30" s="1"/>
      <c r="C30" s="3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37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0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212" ht="12.75">
      <c r="E212">
        <v>0</v>
      </c>
    </row>
  </sheetData>
  <sheetProtection sheet="1"/>
  <mergeCells count="2">
    <mergeCell ref="B2:E2"/>
    <mergeCell ref="H2:K2"/>
  </mergeCells>
  <printOptions/>
  <pageMargins left="0.41" right="0.5" top="0.63" bottom="0.57" header="0.35" footer="0.26"/>
  <pageSetup horizontalDpi="600" verticalDpi="600" orientation="landscape" paperSize="9" scale="89" r:id="rId2"/>
  <headerFooter alignWithMargins="0">
    <oddFooter>&amp;L&amp;"Arial Narrow,Standard"&amp;8&amp;Z
&amp;F&amp;A&amp;R&amp;"Arial Narrow,Standard"&amp;8Bladt/21.11.2009
&amp;D
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J85"/>
  <sheetViews>
    <sheetView zoomScalePageLayoutView="0" workbookViewId="0" topLeftCell="B2">
      <selection activeCell="E2" sqref="E2"/>
    </sheetView>
  </sheetViews>
  <sheetFormatPr defaultColWidth="11.421875" defaultRowHeight="12.75"/>
  <cols>
    <col min="2" max="2" width="13.421875" style="0" customWidth="1"/>
    <col min="3" max="4" width="9.57421875" style="0" customWidth="1"/>
  </cols>
  <sheetData>
    <row r="1" spans="2:4" ht="13.5">
      <c r="B1" s="15" t="s">
        <v>16</v>
      </c>
      <c r="C1" s="16">
        <f>Nockenscheibe!E8</f>
        <v>150</v>
      </c>
      <c r="D1" s="4"/>
    </row>
    <row r="2" spans="2:4" ht="15">
      <c r="B2" s="15" t="s">
        <v>13</v>
      </c>
      <c r="C2" s="17">
        <f>Nockenscheibe!E6</f>
        <v>20</v>
      </c>
      <c r="D2" s="5"/>
    </row>
    <row r="3" spans="2:4" ht="15">
      <c r="B3" s="15" t="s">
        <v>14</v>
      </c>
      <c r="C3" s="17">
        <f>Nockenscheibe!E7</f>
        <v>12</v>
      </c>
      <c r="D3" s="5"/>
    </row>
    <row r="4" spans="2:4" ht="13.5">
      <c r="B4" s="15" t="s">
        <v>11</v>
      </c>
      <c r="C4" s="17">
        <f>Nockenscheibe!E28</f>
        <v>12.423422461860046</v>
      </c>
      <c r="D4" s="5"/>
    </row>
    <row r="5" spans="2:4" ht="13.5">
      <c r="B5" s="15" t="s">
        <v>12</v>
      </c>
      <c r="C5" s="17">
        <f>Nockenscheibe!E29</f>
        <v>-7.576577538139954</v>
      </c>
      <c r="D5" s="17">
        <v>0</v>
      </c>
    </row>
    <row r="6" spans="2:4" ht="13.5">
      <c r="B6" s="15" t="s">
        <v>23</v>
      </c>
      <c r="C6" s="11">
        <f>Nockenscheibe!E22</f>
        <v>111.09187614631458</v>
      </c>
      <c r="D6" s="5"/>
    </row>
    <row r="7" spans="2:4" ht="15">
      <c r="B7" s="15" t="s">
        <v>19</v>
      </c>
      <c r="C7" s="10">
        <v>36</v>
      </c>
      <c r="D7" s="7"/>
    </row>
    <row r="8" spans="2:4" ht="15">
      <c r="B8" s="15" t="s">
        <v>24</v>
      </c>
      <c r="C8" s="10">
        <f>C7</f>
        <v>36</v>
      </c>
      <c r="D8" s="7"/>
    </row>
    <row r="9" spans="2:6" ht="13.5">
      <c r="B9" s="3"/>
      <c r="C9" s="7"/>
      <c r="D9" s="7"/>
      <c r="E9" s="18">
        <v>6.19</v>
      </c>
      <c r="F9" s="18">
        <v>17.01</v>
      </c>
    </row>
    <row r="10" spans="1:10" ht="28.5">
      <c r="A10" s="8"/>
      <c r="B10" s="30" t="s">
        <v>15</v>
      </c>
      <c r="C10" s="30" t="s">
        <v>22</v>
      </c>
      <c r="D10" s="30" t="s">
        <v>21</v>
      </c>
      <c r="E10" s="30" t="s">
        <v>17</v>
      </c>
      <c r="F10" s="30" t="s">
        <v>18</v>
      </c>
      <c r="G10" s="9" t="s">
        <v>26</v>
      </c>
      <c r="H10" s="9" t="s">
        <v>27</v>
      </c>
      <c r="I10" s="9" t="s">
        <v>28</v>
      </c>
      <c r="J10" s="9" t="s">
        <v>29</v>
      </c>
    </row>
    <row r="11" spans="1:10" ht="13.5">
      <c r="A11" s="157" t="s">
        <v>20</v>
      </c>
      <c r="B11" s="31">
        <v>-18</v>
      </c>
      <c r="C11" s="28">
        <f>2*$C$6/$C$7*$B11</f>
        <v>-111.09187614631458</v>
      </c>
      <c r="D11" s="28">
        <f>180/PI()*ATAN($C$4*SIN(PI()/180*C11)/($C$4*COS(PI()/180*C11)-$C$5))</f>
        <v>-74.99999999999999</v>
      </c>
      <c r="E11" s="29">
        <f>-($C$4*COS(PI()/180*$C11)-$C$5)</f>
        <v>-3.1058285412302507</v>
      </c>
      <c r="F11" s="29">
        <f>($C$4*SIN(PI()/180*$C11))</f>
        <v>-11.59110991546882</v>
      </c>
      <c r="G11" s="26">
        <f>E11</f>
        <v>-3.1058285412302507</v>
      </c>
      <c r="H11" s="26">
        <f>F11</f>
        <v>-11.59110991546882</v>
      </c>
      <c r="I11" s="26">
        <f>G11</f>
        <v>-3.1058285412302507</v>
      </c>
      <c r="J11" s="26">
        <f>H11</f>
        <v>-11.59110991546882</v>
      </c>
    </row>
    <row r="12" spans="1:10" ht="13.5">
      <c r="A12" s="157"/>
      <c r="B12" s="10">
        <v>-17</v>
      </c>
      <c r="C12" s="25">
        <f aca="true" t="shared" si="0" ref="C12:C47">2*$C$6/$C$7*$B12</f>
        <v>-104.92010524929711</v>
      </c>
      <c r="D12" s="25">
        <f aca="true" t="shared" si="1" ref="D12:D47">180/PI()*ATAN($C$4*SIN(PI()/180*C12)/($C$4*COS(PI()/180*C12)-$C$5))</f>
        <v>-69.9638181921723</v>
      </c>
      <c r="E12" s="13">
        <f aca="true" t="shared" si="2" ref="E12:E47">-($C$4*COS(PI()/180*$C12)-$C$5)</f>
        <v>-4.377895583627394</v>
      </c>
      <c r="F12" s="13">
        <f aca="true" t="shared" si="3" ref="F12:F47">($C$4*SIN(PI()/180*$C12))</f>
        <v>-12.004576603101187</v>
      </c>
      <c r="G12" s="9">
        <v>0</v>
      </c>
      <c r="H12" s="9">
        <v>0</v>
      </c>
      <c r="I12" s="32">
        <f>C5</f>
        <v>-7.576577538139954</v>
      </c>
      <c r="J12" s="9">
        <v>0</v>
      </c>
    </row>
    <row r="13" spans="1:10" ht="13.5">
      <c r="A13" s="157"/>
      <c r="B13" s="10">
        <v>-16</v>
      </c>
      <c r="C13" s="25">
        <f t="shared" si="0"/>
        <v>-98.74833435227963</v>
      </c>
      <c r="D13" s="25">
        <f t="shared" si="1"/>
        <v>-65.14849978560905</v>
      </c>
      <c r="E13" s="13">
        <f t="shared" si="2"/>
        <v>-5.6870414043677675</v>
      </c>
      <c r="F13" s="13">
        <f t="shared" si="3"/>
        <v>-12.27888752554636</v>
      </c>
      <c r="G13" s="26">
        <f>E11</f>
        <v>-3.1058285412302507</v>
      </c>
      <c r="H13" s="26">
        <f>-F11</f>
        <v>11.59110991546882</v>
      </c>
      <c r="I13" s="26">
        <f>G11</f>
        <v>-3.1058285412302507</v>
      </c>
      <c r="J13" s="26">
        <f>-H11</f>
        <v>11.59110991546882</v>
      </c>
    </row>
    <row r="14" spans="1:10" ht="13.5">
      <c r="A14" s="157"/>
      <c r="B14" s="10">
        <v>-15</v>
      </c>
      <c r="C14" s="25">
        <f t="shared" si="0"/>
        <v>-92.57656345526215</v>
      </c>
      <c r="D14" s="25">
        <f t="shared" si="1"/>
        <v>-60.51272372896885</v>
      </c>
      <c r="E14" s="13">
        <f t="shared" si="2"/>
        <v>-7.018090525427455</v>
      </c>
      <c r="F14" s="13">
        <f t="shared" si="3"/>
        <v>-12.410862899995319</v>
      </c>
      <c r="G14" s="6" t="s">
        <v>0</v>
      </c>
      <c r="H14" s="6" t="s">
        <v>0</v>
      </c>
      <c r="I14" s="6" t="s">
        <v>0</v>
      </c>
      <c r="J14" s="6" t="s">
        <v>0</v>
      </c>
    </row>
    <row r="15" spans="1:10" ht="13.5">
      <c r="A15" s="157"/>
      <c r="B15" s="10">
        <v>-14</v>
      </c>
      <c r="C15" s="25">
        <f t="shared" si="0"/>
        <v>-86.40479255824468</v>
      </c>
      <c r="D15" s="25">
        <f t="shared" si="1"/>
        <v>-56.024142317343454</v>
      </c>
      <c r="E15" s="13">
        <f t="shared" si="2"/>
        <v>-8.355613568073096</v>
      </c>
      <c r="F15" s="13">
        <f t="shared" si="3"/>
        <v>-12.39897288205417</v>
      </c>
      <c r="G15" s="6" t="s">
        <v>0</v>
      </c>
      <c r="H15" s="6" t="s">
        <v>0</v>
      </c>
      <c r="I15" s="6" t="s">
        <v>0</v>
      </c>
      <c r="J15" s="6" t="s">
        <v>0</v>
      </c>
    </row>
    <row r="16" spans="1:10" ht="13.5">
      <c r="A16" s="157"/>
      <c r="B16" s="10">
        <v>-13</v>
      </c>
      <c r="C16" s="25">
        <f t="shared" si="0"/>
        <v>-80.2330216612272</v>
      </c>
      <c r="D16" s="25">
        <f t="shared" si="1"/>
        <v>-51.65711984526698</v>
      </c>
      <c r="E16" s="13">
        <f t="shared" si="2"/>
        <v>-9.684106108566278</v>
      </c>
      <c r="F16" s="13">
        <f t="shared" si="3"/>
        <v>-12.243355299536377</v>
      </c>
      <c r="G16" s="6" t="s">
        <v>0</v>
      </c>
      <c r="H16" s="6" t="s">
        <v>0</v>
      </c>
      <c r="I16" s="6" t="s">
        <v>0</v>
      </c>
      <c r="J16" s="6" t="s">
        <v>0</v>
      </c>
    </row>
    <row r="17" spans="1:10" ht="13.5">
      <c r="A17" s="157"/>
      <c r="B17" s="10">
        <v>-12</v>
      </c>
      <c r="C17" s="25">
        <f t="shared" si="0"/>
        <v>-74.06125076420972</v>
      </c>
      <c r="D17" s="25">
        <f t="shared" si="1"/>
        <v>-47.3910891757642</v>
      </c>
      <c r="E17" s="13">
        <f t="shared" si="2"/>
        <v>-10.988168403781522</v>
      </c>
      <c r="F17" s="13">
        <f t="shared" si="3"/>
        <v>-11.945814054777504</v>
      </c>
      <c r="G17" s="6" t="s">
        <v>0</v>
      </c>
      <c r="H17" s="6" t="s">
        <v>0</v>
      </c>
      <c r="I17" s="6" t="s">
        <v>0</v>
      </c>
      <c r="J17" s="6" t="s">
        <v>0</v>
      </c>
    </row>
    <row r="18" spans="1:10" ht="13.5">
      <c r="A18" s="157"/>
      <c r="B18" s="10">
        <v>-11</v>
      </c>
      <c r="C18" s="25">
        <f t="shared" si="0"/>
        <v>-67.88947986719225</v>
      </c>
      <c r="D18" s="25">
        <f t="shared" si="1"/>
        <v>-43.2093471742901</v>
      </c>
      <c r="E18" s="13">
        <f t="shared" si="2"/>
        <v>-12.252683903377882</v>
      </c>
      <c r="F18" s="13">
        <f t="shared" si="3"/>
        <v>-11.509798213992722</v>
      </c>
      <c r="G18" s="6" t="s">
        <v>0</v>
      </c>
      <c r="H18" s="6" t="s">
        <v>0</v>
      </c>
      <c r="I18" s="6" t="s">
        <v>0</v>
      </c>
      <c r="J18" s="6" t="s">
        <v>0</v>
      </c>
    </row>
    <row r="19" spans="1:10" ht="13.5">
      <c r="A19" s="157"/>
      <c r="B19" s="10">
        <v>-10</v>
      </c>
      <c r="C19" s="25">
        <f t="shared" si="0"/>
        <v>-61.71770897017477</v>
      </c>
      <c r="D19" s="25">
        <f t="shared" si="1"/>
        <v>-39.09816275691402</v>
      </c>
      <c r="E19" s="13">
        <f t="shared" si="2"/>
        <v>-13.46299447923014</v>
      </c>
      <c r="F19" s="13">
        <f t="shared" si="3"/>
        <v>-10.940362026070947</v>
      </c>
      <c r="G19" s="6" t="s">
        <v>0</v>
      </c>
      <c r="H19" s="6" t="s">
        <v>0</v>
      </c>
      <c r="I19" s="6" t="s">
        <v>0</v>
      </c>
      <c r="J19" s="6" t="s">
        <v>0</v>
      </c>
    </row>
    <row r="20" spans="1:10" ht="13.5">
      <c r="A20" s="157"/>
      <c r="B20" s="10">
        <v>-9</v>
      </c>
      <c r="C20" s="25">
        <f t="shared" si="0"/>
        <v>-55.54593807315729</v>
      </c>
      <c r="D20" s="25">
        <f t="shared" si="1"/>
        <v>-35.04610898698941</v>
      </c>
      <c r="E20" s="13">
        <f t="shared" si="2"/>
        <v>-14.605070340878761</v>
      </c>
      <c r="F20" s="13">
        <f t="shared" si="3"/>
        <v>-10.244106334263495</v>
      </c>
      <c r="G20" s="6" t="s">
        <v>0</v>
      </c>
      <c r="H20" s="6" t="s">
        <v>0</v>
      </c>
      <c r="I20" s="6" t="s">
        <v>0</v>
      </c>
      <c r="J20" s="6" t="s">
        <v>0</v>
      </c>
    </row>
    <row r="21" spans="1:10" ht="13.5">
      <c r="A21" s="157"/>
      <c r="B21" s="10">
        <v>-8</v>
      </c>
      <c r="C21" s="25">
        <f t="shared" si="0"/>
        <v>-49.374167176139814</v>
      </c>
      <c r="D21" s="25">
        <f t="shared" si="1"/>
        <v>-31.043556963613007</v>
      </c>
      <c r="E21" s="13">
        <f t="shared" si="2"/>
        <v>-15.66567266735704</v>
      </c>
      <c r="F21" s="13">
        <f t="shared" si="3"/>
        <v>-9.429102059916689</v>
      </c>
      <c r="G21" s="6" t="s">
        <v>0</v>
      </c>
      <c r="H21" s="6" t="s">
        <v>0</v>
      </c>
      <c r="I21" s="6" t="s">
        <v>0</v>
      </c>
      <c r="J21" s="6" t="s">
        <v>0</v>
      </c>
    </row>
    <row r="22" spans="1:10" ht="13.5">
      <c r="A22" s="157"/>
      <c r="B22" s="10">
        <v>-7</v>
      </c>
      <c r="C22" s="25">
        <f t="shared" si="0"/>
        <v>-43.20239627912234</v>
      </c>
      <c r="D22" s="25">
        <f t="shared" si="1"/>
        <v>-27.082287468286637</v>
      </c>
      <c r="E22" s="13">
        <f t="shared" si="2"/>
        <v>-16.632507070184644</v>
      </c>
      <c r="F22" s="13">
        <f t="shared" si="3"/>
        <v>-8.504796645216716</v>
      </c>
      <c r="G22" s="6" t="s">
        <v>0</v>
      </c>
      <c r="H22" s="6" t="s">
        <v>0</v>
      </c>
      <c r="I22" s="6" t="s">
        <v>0</v>
      </c>
      <c r="J22" s="6" t="s">
        <v>0</v>
      </c>
    </row>
    <row r="23" spans="1:10" ht="13.5">
      <c r="A23" s="157"/>
      <c r="B23" s="10">
        <v>-6</v>
      </c>
      <c r="C23" s="25">
        <f t="shared" si="0"/>
        <v>-37.03062538210486</v>
      </c>
      <c r="D23" s="25">
        <f t="shared" si="1"/>
        <v>-23.155188951065284</v>
      </c>
      <c r="E23" s="13">
        <f t="shared" si="2"/>
        <v>-17.494366108601028</v>
      </c>
      <c r="F23" s="13">
        <f t="shared" si="3"/>
        <v>-7.481904539452529</v>
      </c>
      <c r="G23" s="6" t="s">
        <v>0</v>
      </c>
      <c r="H23" s="6" t="s">
        <v>0</v>
      </c>
      <c r="I23" s="6" t="s">
        <v>0</v>
      </c>
      <c r="J23" s="6" t="s">
        <v>0</v>
      </c>
    </row>
    <row r="24" spans="1:10" ht="13.5">
      <c r="A24" s="157"/>
      <c r="B24" s="10">
        <v>-5</v>
      </c>
      <c r="C24" s="25">
        <f t="shared" si="0"/>
        <v>-30.858854485087384</v>
      </c>
      <c r="D24" s="25">
        <f t="shared" si="1"/>
        <v>-19.256019197220407</v>
      </c>
      <c r="E24" s="13">
        <f t="shared" si="2"/>
        <v>-18.241259205017357</v>
      </c>
      <c r="F24" s="13">
        <f t="shared" si="3"/>
        <v>-6.3722829982681795</v>
      </c>
      <c r="G24" s="6" t="s">
        <v>0</v>
      </c>
      <c r="H24" s="6" t="s">
        <v>0</v>
      </c>
      <c r="I24" s="6" t="s">
        <v>0</v>
      </c>
      <c r="J24" s="6" t="s">
        <v>0</v>
      </c>
    </row>
    <row r="25" spans="1:10" ht="13.5">
      <c r="A25" s="157"/>
      <c r="B25" s="10">
        <v>-4</v>
      </c>
      <c r="C25" s="25">
        <f t="shared" si="0"/>
        <v>-24.687083588069907</v>
      </c>
      <c r="D25" s="25">
        <f t="shared" si="1"/>
        <v>-15.379214126117857</v>
      </c>
      <c r="E25" s="13">
        <f t="shared" si="2"/>
        <v>-18.864528454721025</v>
      </c>
      <c r="F25" s="13">
        <f t="shared" si="3"/>
        <v>-5.188794635626395</v>
      </c>
      <c r="G25" s="6" t="s">
        <v>0</v>
      </c>
      <c r="H25" s="6" t="s">
        <v>0</v>
      </c>
      <c r="I25" s="6" t="s">
        <v>0</v>
      </c>
      <c r="J25" s="6" t="s">
        <v>0</v>
      </c>
    </row>
    <row r="26" spans="1:10" ht="13.5">
      <c r="A26" s="157"/>
      <c r="B26" s="10">
        <v>-3</v>
      </c>
      <c r="C26" s="25">
        <f t="shared" si="0"/>
        <v>-18.51531269105243</v>
      </c>
      <c r="D26" s="25">
        <f t="shared" si="1"/>
        <v>-11.5197314550535</v>
      </c>
      <c r="E26" s="13">
        <f t="shared" si="2"/>
        <v>-19.356948987379017</v>
      </c>
      <c r="F26" s="13">
        <f t="shared" si="3"/>
        <v>-3.945158321766298</v>
      </c>
      <c r="G26" s="6" t="s">
        <v>0</v>
      </c>
      <c r="H26" s="6" t="s">
        <v>0</v>
      </c>
      <c r="I26" s="6" t="s">
        <v>0</v>
      </c>
      <c r="J26" s="6" t="s">
        <v>0</v>
      </c>
    </row>
    <row r="27" spans="1:10" ht="13.5">
      <c r="A27" s="157"/>
      <c r="B27" s="10">
        <v>-2</v>
      </c>
      <c r="C27" s="25">
        <f t="shared" si="0"/>
        <v>-12.343541794034953</v>
      </c>
      <c r="D27" s="25">
        <f t="shared" si="1"/>
        <v>-7.672919966238225</v>
      </c>
      <c r="E27" s="13">
        <f t="shared" si="2"/>
        <v>-19.712812716960357</v>
      </c>
      <c r="F27" s="13">
        <f t="shared" si="3"/>
        <v>-2.6557901555301515</v>
      </c>
      <c r="G27" s="6" t="s">
        <v>0</v>
      </c>
      <c r="H27" s="6" t="s">
        <v>0</v>
      </c>
      <c r="I27" s="6" t="s">
        <v>0</v>
      </c>
      <c r="J27" s="6" t="s">
        <v>0</v>
      </c>
    </row>
    <row r="28" spans="1:10" ht="13.5">
      <c r="A28" s="157"/>
      <c r="B28" s="10">
        <v>-1</v>
      </c>
      <c r="C28" s="25">
        <f t="shared" si="0"/>
        <v>-6.171770897017477</v>
      </c>
      <c r="D28" s="25">
        <f t="shared" si="1"/>
        <v>-3.834407218723178</v>
      </c>
      <c r="E28" s="13">
        <f t="shared" si="2"/>
        <v>-19.927994509257523</v>
      </c>
      <c r="F28" s="13">
        <f t="shared" si="3"/>
        <v>-1.335636354490862</v>
      </c>
      <c r="G28" s="6" t="s">
        <v>0</v>
      </c>
      <c r="H28" s="6" t="s">
        <v>0</v>
      </c>
      <c r="I28" s="6" t="s">
        <v>0</v>
      </c>
      <c r="J28" s="6" t="s">
        <v>0</v>
      </c>
    </row>
    <row r="29" spans="1:10" ht="13.5">
      <c r="A29" s="157"/>
      <c r="B29" s="10">
        <v>0</v>
      </c>
      <c r="C29" s="25">
        <f t="shared" si="0"/>
        <v>0</v>
      </c>
      <c r="D29" s="25">
        <f t="shared" si="1"/>
        <v>0</v>
      </c>
      <c r="E29" s="13">
        <f t="shared" si="2"/>
        <v>-20</v>
      </c>
      <c r="F29" s="13">
        <f t="shared" si="3"/>
        <v>0</v>
      </c>
      <c r="G29" s="6" t="s">
        <v>0</v>
      </c>
      <c r="H29" s="6" t="s">
        <v>0</v>
      </c>
      <c r="I29" s="6" t="s">
        <v>0</v>
      </c>
      <c r="J29" s="6" t="s">
        <v>0</v>
      </c>
    </row>
    <row r="30" spans="1:10" ht="13.5">
      <c r="A30" s="157"/>
      <c r="B30" s="10">
        <v>1</v>
      </c>
      <c r="C30" s="25">
        <f t="shared" si="0"/>
        <v>6.171770897017477</v>
      </c>
      <c r="D30" s="25">
        <f t="shared" si="1"/>
        <v>3.834407218723178</v>
      </c>
      <c r="E30" s="13">
        <f t="shared" si="2"/>
        <v>-19.927994509257523</v>
      </c>
      <c r="F30" s="13">
        <f t="shared" si="3"/>
        <v>1.335636354490862</v>
      </c>
      <c r="G30" s="6" t="s">
        <v>0</v>
      </c>
      <c r="H30" s="6" t="s">
        <v>0</v>
      </c>
      <c r="I30" s="6" t="s">
        <v>0</v>
      </c>
      <c r="J30" s="6" t="s">
        <v>0</v>
      </c>
    </row>
    <row r="31" spans="1:10" ht="13.5">
      <c r="A31" s="157"/>
      <c r="B31" s="10">
        <v>2</v>
      </c>
      <c r="C31" s="25">
        <f t="shared" si="0"/>
        <v>12.343541794034953</v>
      </c>
      <c r="D31" s="25">
        <f t="shared" si="1"/>
        <v>7.672919966238225</v>
      </c>
      <c r="E31" s="13">
        <f t="shared" si="2"/>
        <v>-19.712812716960357</v>
      </c>
      <c r="F31" s="13">
        <f t="shared" si="3"/>
        <v>2.6557901555301515</v>
      </c>
      <c r="G31" s="6" t="s">
        <v>0</v>
      </c>
      <c r="H31" s="6" t="s">
        <v>0</v>
      </c>
      <c r="I31" s="6" t="s">
        <v>0</v>
      </c>
      <c r="J31" s="6" t="s">
        <v>0</v>
      </c>
    </row>
    <row r="32" spans="1:10" ht="12.75">
      <c r="A32" s="157"/>
      <c r="B32" s="10">
        <v>3</v>
      </c>
      <c r="C32" s="25">
        <f t="shared" si="0"/>
        <v>18.51531269105243</v>
      </c>
      <c r="D32" s="25">
        <f t="shared" si="1"/>
        <v>11.5197314550535</v>
      </c>
      <c r="E32" s="13">
        <f t="shared" si="2"/>
        <v>-19.356948987379017</v>
      </c>
      <c r="F32" s="13">
        <f t="shared" si="3"/>
        <v>3.945158321766298</v>
      </c>
      <c r="G32" s="6" t="s">
        <v>0</v>
      </c>
      <c r="H32" s="6" t="s">
        <v>0</v>
      </c>
      <c r="I32" s="6" t="s">
        <v>0</v>
      </c>
      <c r="J32" s="6" t="s">
        <v>0</v>
      </c>
    </row>
    <row r="33" spans="1:10" ht="12.75">
      <c r="A33" s="157"/>
      <c r="B33" s="10">
        <v>4</v>
      </c>
      <c r="C33" s="25">
        <f t="shared" si="0"/>
        <v>24.687083588069907</v>
      </c>
      <c r="D33" s="25">
        <f t="shared" si="1"/>
        <v>15.379214126117857</v>
      </c>
      <c r="E33" s="13">
        <f t="shared" si="2"/>
        <v>-18.864528454721025</v>
      </c>
      <c r="F33" s="13">
        <f t="shared" si="3"/>
        <v>5.188794635626395</v>
      </c>
      <c r="G33" s="6" t="s">
        <v>0</v>
      </c>
      <c r="H33" s="6" t="s">
        <v>0</v>
      </c>
      <c r="I33" s="6" t="s">
        <v>0</v>
      </c>
      <c r="J33" s="6" t="s">
        <v>0</v>
      </c>
    </row>
    <row r="34" spans="1:10" ht="12.75">
      <c r="A34" s="157"/>
      <c r="B34" s="10">
        <v>5</v>
      </c>
      <c r="C34" s="25">
        <f t="shared" si="0"/>
        <v>30.858854485087384</v>
      </c>
      <c r="D34" s="25">
        <f t="shared" si="1"/>
        <v>19.256019197220407</v>
      </c>
      <c r="E34" s="13">
        <f t="shared" si="2"/>
        <v>-18.241259205017357</v>
      </c>
      <c r="F34" s="13">
        <f t="shared" si="3"/>
        <v>6.3722829982681795</v>
      </c>
      <c r="G34" s="6" t="s">
        <v>0</v>
      </c>
      <c r="H34" s="6" t="s">
        <v>0</v>
      </c>
      <c r="I34" s="6" t="s">
        <v>0</v>
      </c>
      <c r="J34" s="6" t="s">
        <v>0</v>
      </c>
    </row>
    <row r="35" spans="1:10" ht="12.75">
      <c r="A35" s="157"/>
      <c r="B35" s="10">
        <v>6</v>
      </c>
      <c r="C35" s="25">
        <f t="shared" si="0"/>
        <v>37.03062538210486</v>
      </c>
      <c r="D35" s="25">
        <f t="shared" si="1"/>
        <v>23.155188951065284</v>
      </c>
      <c r="E35" s="13">
        <f t="shared" si="2"/>
        <v>-17.494366108601028</v>
      </c>
      <c r="F35" s="13">
        <f t="shared" si="3"/>
        <v>7.481904539452529</v>
      </c>
      <c r="G35" s="6" t="s">
        <v>0</v>
      </c>
      <c r="H35" s="6" t="s">
        <v>0</v>
      </c>
      <c r="I35" s="6" t="s">
        <v>0</v>
      </c>
      <c r="J35" s="6" t="s">
        <v>0</v>
      </c>
    </row>
    <row r="36" spans="1:10" ht="12.75">
      <c r="A36" s="157"/>
      <c r="B36" s="10">
        <v>7</v>
      </c>
      <c r="C36" s="25">
        <f t="shared" si="0"/>
        <v>43.20239627912234</v>
      </c>
      <c r="D36" s="25">
        <f t="shared" si="1"/>
        <v>27.082287468286637</v>
      </c>
      <c r="E36" s="13">
        <f t="shared" si="2"/>
        <v>-16.632507070184644</v>
      </c>
      <c r="F36" s="13">
        <f t="shared" si="3"/>
        <v>8.504796645216716</v>
      </c>
      <c r="G36" s="6" t="s">
        <v>0</v>
      </c>
      <c r="H36" s="6" t="s">
        <v>0</v>
      </c>
      <c r="I36" s="6" t="s">
        <v>0</v>
      </c>
      <c r="J36" s="6" t="s">
        <v>0</v>
      </c>
    </row>
    <row r="37" spans="1:10" ht="12.75">
      <c r="A37" s="157"/>
      <c r="B37" s="10">
        <v>8</v>
      </c>
      <c r="C37" s="25">
        <f t="shared" si="0"/>
        <v>49.374167176139814</v>
      </c>
      <c r="D37" s="25">
        <f t="shared" si="1"/>
        <v>31.043556963613007</v>
      </c>
      <c r="E37" s="13">
        <f t="shared" si="2"/>
        <v>-15.66567266735704</v>
      </c>
      <c r="F37" s="13">
        <f t="shared" si="3"/>
        <v>9.429102059916689</v>
      </c>
      <c r="G37" s="6" t="s">
        <v>0</v>
      </c>
      <c r="H37" s="6" t="s">
        <v>0</v>
      </c>
      <c r="I37" s="6" t="s">
        <v>0</v>
      </c>
      <c r="J37" s="6" t="s">
        <v>0</v>
      </c>
    </row>
    <row r="38" spans="1:10" ht="12.75">
      <c r="A38" s="157"/>
      <c r="B38" s="10">
        <v>9</v>
      </c>
      <c r="C38" s="25">
        <f t="shared" si="0"/>
        <v>55.54593807315729</v>
      </c>
      <c r="D38" s="25">
        <f t="shared" si="1"/>
        <v>35.04610898698941</v>
      </c>
      <c r="E38" s="13">
        <f t="shared" si="2"/>
        <v>-14.605070340878761</v>
      </c>
      <c r="F38" s="13">
        <f t="shared" si="3"/>
        <v>10.244106334263495</v>
      </c>
      <c r="G38" s="6" t="s">
        <v>0</v>
      </c>
      <c r="H38" s="6" t="s">
        <v>0</v>
      </c>
      <c r="I38" s="6" t="s">
        <v>0</v>
      </c>
      <c r="J38" s="6" t="s">
        <v>0</v>
      </c>
    </row>
    <row r="39" spans="1:10" ht="12.75">
      <c r="A39" s="157"/>
      <c r="B39" s="10">
        <v>10</v>
      </c>
      <c r="C39" s="25">
        <f t="shared" si="0"/>
        <v>61.71770897017477</v>
      </c>
      <c r="D39" s="25">
        <f t="shared" si="1"/>
        <v>39.09816275691402</v>
      </c>
      <c r="E39" s="13">
        <f t="shared" si="2"/>
        <v>-13.46299447923014</v>
      </c>
      <c r="F39" s="13">
        <f t="shared" si="3"/>
        <v>10.940362026070947</v>
      </c>
      <c r="G39" s="6" t="s">
        <v>0</v>
      </c>
      <c r="H39" s="6" t="s">
        <v>0</v>
      </c>
      <c r="I39" s="6" t="s">
        <v>0</v>
      </c>
      <c r="J39" s="6" t="s">
        <v>0</v>
      </c>
    </row>
    <row r="40" spans="1:10" ht="12.75">
      <c r="A40" s="157"/>
      <c r="B40" s="10">
        <v>11</v>
      </c>
      <c r="C40" s="25">
        <f t="shared" si="0"/>
        <v>67.88947986719225</v>
      </c>
      <c r="D40" s="25">
        <f t="shared" si="1"/>
        <v>43.2093471742901</v>
      </c>
      <c r="E40" s="13">
        <f t="shared" si="2"/>
        <v>-12.252683903377882</v>
      </c>
      <c r="F40" s="13">
        <f t="shared" si="3"/>
        <v>11.509798213992722</v>
      </c>
      <c r="G40" s="6" t="s">
        <v>0</v>
      </c>
      <c r="H40" s="6" t="s">
        <v>0</v>
      </c>
      <c r="I40" s="6" t="s">
        <v>0</v>
      </c>
      <c r="J40" s="6" t="s">
        <v>0</v>
      </c>
    </row>
    <row r="41" spans="1:10" ht="12.75">
      <c r="A41" s="157"/>
      <c r="B41" s="10">
        <v>12</v>
      </c>
      <c r="C41" s="25">
        <f t="shared" si="0"/>
        <v>74.06125076420972</v>
      </c>
      <c r="D41" s="25">
        <f t="shared" si="1"/>
        <v>47.3910891757642</v>
      </c>
      <c r="E41" s="13">
        <f t="shared" si="2"/>
        <v>-10.988168403781522</v>
      </c>
      <c r="F41" s="13">
        <f t="shared" si="3"/>
        <v>11.945814054777504</v>
      </c>
      <c r="G41" s="6" t="s">
        <v>0</v>
      </c>
      <c r="H41" s="6" t="s">
        <v>0</v>
      </c>
      <c r="I41" s="6" t="s">
        <v>0</v>
      </c>
      <c r="J41" s="6" t="s">
        <v>0</v>
      </c>
    </row>
    <row r="42" spans="1:10" ht="12.75">
      <c r="A42" s="157"/>
      <c r="B42" s="10">
        <v>13</v>
      </c>
      <c r="C42" s="25">
        <f t="shared" si="0"/>
        <v>80.2330216612272</v>
      </c>
      <c r="D42" s="25">
        <f t="shared" si="1"/>
        <v>51.65711984526698</v>
      </c>
      <c r="E42" s="13">
        <f t="shared" si="2"/>
        <v>-9.684106108566278</v>
      </c>
      <c r="F42" s="13">
        <f t="shared" si="3"/>
        <v>12.243355299536377</v>
      </c>
      <c r="G42" s="6" t="s">
        <v>0</v>
      </c>
      <c r="H42" s="6" t="s">
        <v>0</v>
      </c>
      <c r="I42" s="6" t="s">
        <v>0</v>
      </c>
      <c r="J42" s="6" t="s">
        <v>0</v>
      </c>
    </row>
    <row r="43" spans="1:10" ht="12.75">
      <c r="A43" s="157"/>
      <c r="B43" s="10">
        <v>14</v>
      </c>
      <c r="C43" s="25">
        <f t="shared" si="0"/>
        <v>86.40479255824468</v>
      </c>
      <c r="D43" s="25">
        <f t="shared" si="1"/>
        <v>56.024142317343454</v>
      </c>
      <c r="E43" s="13">
        <f t="shared" si="2"/>
        <v>-8.355613568073096</v>
      </c>
      <c r="F43" s="13">
        <f t="shared" si="3"/>
        <v>12.39897288205417</v>
      </c>
      <c r="G43" s="6" t="s">
        <v>0</v>
      </c>
      <c r="H43" s="6" t="s">
        <v>0</v>
      </c>
      <c r="I43" s="6" t="s">
        <v>0</v>
      </c>
      <c r="J43" s="6" t="s">
        <v>0</v>
      </c>
    </row>
    <row r="44" spans="1:10" ht="12.75">
      <c r="A44" s="157"/>
      <c r="B44" s="10">
        <v>15</v>
      </c>
      <c r="C44" s="25">
        <f t="shared" si="0"/>
        <v>92.57656345526215</v>
      </c>
      <c r="D44" s="25">
        <f t="shared" si="1"/>
        <v>60.51272372896885</v>
      </c>
      <c r="E44" s="13">
        <f t="shared" si="2"/>
        <v>-7.018090525427455</v>
      </c>
      <c r="F44" s="13">
        <f t="shared" si="3"/>
        <v>12.410862899995319</v>
      </c>
      <c r="G44" s="6" t="s">
        <v>0</v>
      </c>
      <c r="H44" s="6" t="s">
        <v>0</v>
      </c>
      <c r="I44" s="6" t="s">
        <v>0</v>
      </c>
      <c r="J44" s="6" t="s">
        <v>0</v>
      </c>
    </row>
    <row r="45" spans="1:10" ht="12.75">
      <c r="A45" s="157"/>
      <c r="B45" s="10">
        <v>16</v>
      </c>
      <c r="C45" s="25">
        <f t="shared" si="0"/>
        <v>98.74833435227963</v>
      </c>
      <c r="D45" s="25">
        <f t="shared" si="1"/>
        <v>65.14849978560905</v>
      </c>
      <c r="E45" s="13">
        <f t="shared" si="2"/>
        <v>-5.6870414043677675</v>
      </c>
      <c r="F45" s="13">
        <f t="shared" si="3"/>
        <v>12.27888752554636</v>
      </c>
      <c r="G45" s="6" t="s">
        <v>0</v>
      </c>
      <c r="H45" s="6" t="s">
        <v>0</v>
      </c>
      <c r="I45" s="6" t="s">
        <v>0</v>
      </c>
      <c r="J45" s="6" t="s">
        <v>0</v>
      </c>
    </row>
    <row r="46" spans="1:10" ht="12.75">
      <c r="A46" s="157"/>
      <c r="B46" s="10">
        <v>17</v>
      </c>
      <c r="C46" s="25">
        <f t="shared" si="0"/>
        <v>104.92010524929711</v>
      </c>
      <c r="D46" s="25">
        <f t="shared" si="1"/>
        <v>69.9638181921723</v>
      </c>
      <c r="E46" s="13">
        <f t="shared" si="2"/>
        <v>-4.377895583627394</v>
      </c>
      <c r="F46" s="13">
        <f t="shared" si="3"/>
        <v>12.004576603101187</v>
      </c>
      <c r="G46" s="6" t="s">
        <v>0</v>
      </c>
      <c r="H46" s="6" t="s">
        <v>0</v>
      </c>
      <c r="I46" s="6" t="s">
        <v>0</v>
      </c>
      <c r="J46" s="6" t="s">
        <v>0</v>
      </c>
    </row>
    <row r="47" spans="1:10" ht="13.5" thickBot="1">
      <c r="A47" s="158"/>
      <c r="B47" s="14">
        <v>18</v>
      </c>
      <c r="C47" s="28">
        <f t="shared" si="0"/>
        <v>111.09187614631458</v>
      </c>
      <c r="D47" s="28">
        <f t="shared" si="1"/>
        <v>74.99999999999999</v>
      </c>
      <c r="E47" s="29">
        <f t="shared" si="2"/>
        <v>-3.1058285412302507</v>
      </c>
      <c r="F47" s="29">
        <f t="shared" si="3"/>
        <v>11.59110991546882</v>
      </c>
      <c r="G47" s="6" t="s">
        <v>0</v>
      </c>
      <c r="H47" s="6" t="s">
        <v>0</v>
      </c>
      <c r="I47" s="6" t="s">
        <v>0</v>
      </c>
      <c r="J47" s="6" t="s">
        <v>0</v>
      </c>
    </row>
    <row r="48" spans="1:10" ht="29.25" thickTop="1">
      <c r="A48" s="19"/>
      <c r="B48" s="27" t="s">
        <v>15</v>
      </c>
      <c r="C48" s="27" t="s">
        <v>22</v>
      </c>
      <c r="D48" s="27" t="s">
        <v>21</v>
      </c>
      <c r="E48" s="27" t="s">
        <v>17</v>
      </c>
      <c r="F48" s="27" t="s">
        <v>18</v>
      </c>
      <c r="G48" s="6"/>
      <c r="H48" s="6"/>
      <c r="I48" s="6"/>
      <c r="J48" s="6"/>
    </row>
    <row r="49" spans="1:10" ht="13.5">
      <c r="A49" s="159" t="s">
        <v>25</v>
      </c>
      <c r="B49" s="20">
        <v>18</v>
      </c>
      <c r="C49" s="21"/>
      <c r="D49" s="21">
        <f>($C$1/2+(360-$C$1)/($C$8)*(B49-18))</f>
        <v>75</v>
      </c>
      <c r="E49" s="22">
        <f>-$C$3*COS(PI()/180*D49)</f>
        <v>-3.105828541230249</v>
      </c>
      <c r="F49" s="22">
        <f>$C$3*SIN(PI()/180*$D49)</f>
        <v>11.59110991546882</v>
      </c>
      <c r="G49" s="6" t="s">
        <v>0</v>
      </c>
      <c r="H49" s="6" t="s">
        <v>0</v>
      </c>
      <c r="I49" s="6" t="s">
        <v>0</v>
      </c>
      <c r="J49" s="6" t="s">
        <v>0</v>
      </c>
    </row>
    <row r="50" spans="1:10" ht="13.5">
      <c r="A50" s="160"/>
      <c r="B50" s="12">
        <v>19</v>
      </c>
      <c r="C50" s="11"/>
      <c r="D50" s="21">
        <f aca="true" t="shared" si="4" ref="D50:D85">($C$1/2+(360-$C$1)/($C$8)*(B50-18))</f>
        <v>80.83333333333333</v>
      </c>
      <c r="E50" s="22">
        <f aca="true" t="shared" si="5" ref="E50:E85">-$C$3*COS(PI()/180*D50)</f>
        <v>-1.9116824168102715</v>
      </c>
      <c r="F50" s="22">
        <f aca="true" t="shared" si="6" ref="F50:F85">$C$3*SIN(PI()/180*$D50)</f>
        <v>11.846749357408488</v>
      </c>
      <c r="G50" s="6" t="s">
        <v>0</v>
      </c>
      <c r="H50" s="6" t="s">
        <v>0</v>
      </c>
      <c r="I50" s="6" t="s">
        <v>0</v>
      </c>
      <c r="J50" s="6" t="s">
        <v>0</v>
      </c>
    </row>
    <row r="51" spans="1:10" ht="13.5">
      <c r="A51" s="160"/>
      <c r="B51" s="10">
        <v>20</v>
      </c>
      <c r="C51" s="11"/>
      <c r="D51" s="21">
        <f t="shared" si="4"/>
        <v>86.66666666666667</v>
      </c>
      <c r="E51" s="22">
        <f t="shared" si="5"/>
        <v>-0.6977379469257081</v>
      </c>
      <c r="F51" s="22">
        <f t="shared" si="6"/>
        <v>11.979697899255218</v>
      </c>
      <c r="G51" s="6" t="s">
        <v>0</v>
      </c>
      <c r="H51" s="6" t="s">
        <v>0</v>
      </c>
      <c r="I51" s="6" t="s">
        <v>0</v>
      </c>
      <c r="J51" s="6" t="s">
        <v>0</v>
      </c>
    </row>
    <row r="52" spans="1:10" ht="13.5">
      <c r="A52" s="160"/>
      <c r="B52" s="12">
        <v>21</v>
      </c>
      <c r="C52" s="11"/>
      <c r="D52" s="21">
        <f t="shared" si="4"/>
        <v>92.5</v>
      </c>
      <c r="E52" s="22">
        <f t="shared" si="5"/>
        <v>0.5234326483840307</v>
      </c>
      <c r="F52" s="22">
        <f t="shared" si="6"/>
        <v>11.988578658982293</v>
      </c>
      <c r="G52" s="6" t="s">
        <v>0</v>
      </c>
      <c r="H52" s="6" t="s">
        <v>0</v>
      </c>
      <c r="I52" s="6" t="s">
        <v>0</v>
      </c>
      <c r="J52" s="6" t="s">
        <v>0</v>
      </c>
    </row>
    <row r="53" spans="1:10" ht="13.5">
      <c r="A53" s="160"/>
      <c r="B53" s="10">
        <v>22</v>
      </c>
      <c r="C53" s="11"/>
      <c r="D53" s="21">
        <f t="shared" si="4"/>
        <v>98.33333333333333</v>
      </c>
      <c r="E53" s="22">
        <f t="shared" si="5"/>
        <v>1.739182311686959</v>
      </c>
      <c r="F53" s="22">
        <f t="shared" si="6"/>
        <v>11.873299662971334</v>
      </c>
      <c r="G53" s="6" t="s">
        <v>0</v>
      </c>
      <c r="H53" s="6" t="s">
        <v>0</v>
      </c>
      <c r="I53" s="6" t="s">
        <v>0</v>
      </c>
      <c r="J53" s="6" t="s">
        <v>0</v>
      </c>
    </row>
    <row r="54" spans="1:10" ht="13.5">
      <c r="A54" s="160"/>
      <c r="B54" s="12">
        <v>23</v>
      </c>
      <c r="C54" s="11"/>
      <c r="D54" s="21">
        <f t="shared" si="4"/>
        <v>104.16666666666666</v>
      </c>
      <c r="E54" s="22">
        <f t="shared" si="5"/>
        <v>2.936920127451883</v>
      </c>
      <c r="F54" s="22">
        <f t="shared" si="6"/>
        <v>11.635054798537393</v>
      </c>
      <c r="G54" s="6" t="s">
        <v>0</v>
      </c>
      <c r="H54" s="6" t="s">
        <v>0</v>
      </c>
      <c r="I54" s="6" t="s">
        <v>0</v>
      </c>
      <c r="J54" s="6" t="s">
        <v>0</v>
      </c>
    </row>
    <row r="55" spans="1:10" ht="13.5">
      <c r="A55" s="160"/>
      <c r="B55" s="10">
        <v>24</v>
      </c>
      <c r="C55" s="11"/>
      <c r="D55" s="21">
        <f t="shared" si="4"/>
        <v>110</v>
      </c>
      <c r="E55" s="22">
        <f t="shared" si="5"/>
        <v>4.104241719908025</v>
      </c>
      <c r="F55" s="22">
        <f t="shared" si="6"/>
        <v>11.276311449430901</v>
      </c>
      <c r="G55" s="6" t="s">
        <v>0</v>
      </c>
      <c r="H55" s="6" t="s">
        <v>0</v>
      </c>
      <c r="I55" s="6" t="s">
        <v>0</v>
      </c>
      <c r="J55" s="6" t="s">
        <v>0</v>
      </c>
    </row>
    <row r="56" spans="1:10" ht="13.5">
      <c r="A56" s="160"/>
      <c r="B56" s="12">
        <v>25</v>
      </c>
      <c r="C56" s="11"/>
      <c r="D56" s="21">
        <f t="shared" si="4"/>
        <v>115.83333333333333</v>
      </c>
      <c r="E56" s="22">
        <f t="shared" si="5"/>
        <v>5.229057719004949</v>
      </c>
      <c r="F56" s="22">
        <f t="shared" si="6"/>
        <v>10.800784942369456</v>
      </c>
      <c r="G56" s="6" t="s">
        <v>0</v>
      </c>
      <c r="H56" s="6" t="s">
        <v>0</v>
      </c>
      <c r="I56" s="6" t="s">
        <v>0</v>
      </c>
      <c r="J56" s="6" t="s">
        <v>0</v>
      </c>
    </row>
    <row r="57" spans="1:10" ht="13.5">
      <c r="A57" s="160"/>
      <c r="B57" s="10">
        <v>26</v>
      </c>
      <c r="C57" s="11"/>
      <c r="D57" s="21">
        <f t="shared" si="4"/>
        <v>121.66666666666666</v>
      </c>
      <c r="E57" s="22">
        <f t="shared" si="5"/>
        <v>6.299718964014721</v>
      </c>
      <c r="F57" s="22">
        <f t="shared" si="6"/>
        <v>10.213400069243997</v>
      </c>
      <c r="G57" s="6" t="s">
        <v>0</v>
      </c>
      <c r="H57" s="6" t="s">
        <v>0</v>
      </c>
      <c r="I57" s="6" t="s">
        <v>0</v>
      </c>
      <c r="J57" s="6" t="s">
        <v>0</v>
      </c>
    </row>
    <row r="58" spans="1:10" ht="13.5">
      <c r="A58" s="160"/>
      <c r="B58" s="12">
        <v>27</v>
      </c>
      <c r="C58" s="11"/>
      <c r="D58" s="21">
        <f t="shared" si="4"/>
        <v>127.5</v>
      </c>
      <c r="E58" s="22">
        <f t="shared" si="5"/>
        <v>7.305137148104648</v>
      </c>
      <c r="F58" s="22">
        <f t="shared" si="6"/>
        <v>9.520240083494823</v>
      </c>
      <c r="G58" s="6" t="s">
        <v>0</v>
      </c>
      <c r="H58" s="6" t="s">
        <v>0</v>
      </c>
      <c r="I58" s="6" t="s">
        <v>0</v>
      </c>
      <c r="J58" s="6" t="s">
        <v>0</v>
      </c>
    </row>
    <row r="59" spans="1:10" ht="13.5">
      <c r="A59" s="160"/>
      <c r="B59" s="10">
        <v>28</v>
      </c>
      <c r="C59" s="11"/>
      <c r="D59" s="21">
        <f t="shared" si="4"/>
        <v>133.33333333333331</v>
      </c>
      <c r="E59" s="22">
        <f t="shared" si="5"/>
        <v>8.234899654424801</v>
      </c>
      <c r="F59" s="22">
        <f t="shared" si="6"/>
        <v>8.728483698876586</v>
      </c>
      <c r="G59" s="6" t="s">
        <v>0</v>
      </c>
      <c r="H59" s="6" t="s">
        <v>0</v>
      </c>
      <c r="I59" s="6" t="s">
        <v>0</v>
      </c>
      <c r="J59" s="6" t="s">
        <v>0</v>
      </c>
    </row>
    <row r="60" spans="1:10" ht="13.5">
      <c r="A60" s="160"/>
      <c r="B60" s="12">
        <v>29</v>
      </c>
      <c r="C60" s="11"/>
      <c r="D60" s="21">
        <f t="shared" si="4"/>
        <v>139.16666666666666</v>
      </c>
      <c r="E60" s="22">
        <f t="shared" si="5"/>
        <v>9.079377394409914</v>
      </c>
      <c r="F60" s="22">
        <f t="shared" si="6"/>
        <v>7.846330743084836</v>
      </c>
      <c r="G60" s="6" t="s">
        <v>0</v>
      </c>
      <c r="H60" s="6" t="s">
        <v>0</v>
      </c>
      <c r="I60" s="6" t="s">
        <v>0</v>
      </c>
      <c r="J60" s="6" t="s">
        <v>0</v>
      </c>
    </row>
    <row r="61" spans="1:10" ht="13.5">
      <c r="A61" s="160"/>
      <c r="B61" s="10">
        <v>30</v>
      </c>
      <c r="C61" s="11"/>
      <c r="D61" s="21">
        <f t="shared" si="4"/>
        <v>145</v>
      </c>
      <c r="E61" s="22">
        <f t="shared" si="5"/>
        <v>9.829824531467903</v>
      </c>
      <c r="F61" s="22">
        <f t="shared" si="6"/>
        <v>6.882917236212551</v>
      </c>
      <c r="G61" s="6" t="s">
        <v>0</v>
      </c>
      <c r="H61" s="6" t="s">
        <v>0</v>
      </c>
      <c r="I61" s="6" t="s">
        <v>0</v>
      </c>
      <c r="J61" s="6" t="s">
        <v>0</v>
      </c>
    </row>
    <row r="62" spans="1:10" ht="13.5">
      <c r="A62" s="160"/>
      <c r="B62" s="12">
        <v>31</v>
      </c>
      <c r="C62" s="11"/>
      <c r="D62" s="21">
        <f t="shared" si="4"/>
        <v>150.83333333333331</v>
      </c>
      <c r="E62" s="22">
        <f t="shared" si="5"/>
        <v>10.478469057266347</v>
      </c>
      <c r="F62" s="22">
        <f t="shared" si="6"/>
        <v>5.848220773526914</v>
      </c>
      <c r="G62" s="6" t="s">
        <v>0</v>
      </c>
      <c r="H62" s="6" t="s">
        <v>0</v>
      </c>
      <c r="I62" s="6" t="s">
        <v>0</v>
      </c>
      <c r="J62" s="6" t="s">
        <v>0</v>
      </c>
    </row>
    <row r="63" spans="1:10" ht="13.5">
      <c r="A63" s="160"/>
      <c r="B63" s="10">
        <v>32</v>
      </c>
      <c r="C63" s="11"/>
      <c r="D63" s="21">
        <f t="shared" si="4"/>
        <v>156.66666666666666</v>
      </c>
      <c r="E63" s="22">
        <f t="shared" si="5"/>
        <v>11.018593282563288</v>
      </c>
      <c r="F63" s="22">
        <f t="shared" si="6"/>
        <v>4.752957192469886</v>
      </c>
      <c r="G63" s="6" t="s">
        <v>0</v>
      </c>
      <c r="H63" s="6" t="s">
        <v>0</v>
      </c>
      <c r="I63" s="6" t="s">
        <v>0</v>
      </c>
      <c r="J63" s="6" t="s">
        <v>0</v>
      </c>
    </row>
    <row r="64" spans="1:10" ht="13.5">
      <c r="A64" s="160"/>
      <c r="B64" s="12">
        <v>33</v>
      </c>
      <c r="C64" s="11"/>
      <c r="D64" s="21">
        <f t="shared" si="4"/>
        <v>162.5</v>
      </c>
      <c r="E64" s="22">
        <f t="shared" si="5"/>
        <v>11.444603408978722</v>
      </c>
      <c r="F64" s="22">
        <f t="shared" si="6"/>
        <v>3.60846959405128</v>
      </c>
      <c r="G64" s="6" t="s">
        <v>0</v>
      </c>
      <c r="H64" s="6" t="s">
        <v>0</v>
      </c>
      <c r="I64" s="6" t="s">
        <v>0</v>
      </c>
      <c r="J64" s="6" t="s">
        <v>0</v>
      </c>
    </row>
    <row r="65" spans="1:10" ht="13.5">
      <c r="A65" s="160"/>
      <c r="B65" s="10">
        <v>34</v>
      </c>
      <c r="C65" s="11"/>
      <c r="D65" s="21">
        <f t="shared" si="4"/>
        <v>168.33333333333331</v>
      </c>
      <c r="E65" s="22">
        <f t="shared" si="5"/>
        <v>11.752087461186616</v>
      </c>
      <c r="F65" s="22">
        <f t="shared" si="6"/>
        <v>2.426610867984461</v>
      </c>
      <c r="G65" s="6" t="s">
        <v>0</v>
      </c>
      <c r="H65" s="6" t="s">
        <v>0</v>
      </c>
      <c r="I65" s="6" t="s">
        <v>0</v>
      </c>
      <c r="J65" s="6" t="s">
        <v>0</v>
      </c>
    </row>
    <row r="66" spans="1:10" ht="13.5">
      <c r="A66" s="160"/>
      <c r="B66" s="12">
        <v>35</v>
      </c>
      <c r="C66" s="11"/>
      <c r="D66" s="21">
        <f t="shared" si="4"/>
        <v>174.16666666666666</v>
      </c>
      <c r="E66" s="22">
        <f t="shared" si="5"/>
        <v>11.937860979552395</v>
      </c>
      <c r="F66" s="22">
        <f t="shared" si="6"/>
        <v>1.219620938193626</v>
      </c>
      <c r="G66" s="6" t="s">
        <v>0</v>
      </c>
      <c r="H66" s="6" t="s">
        <v>0</v>
      </c>
      <c r="I66" s="6" t="s">
        <v>0</v>
      </c>
      <c r="J66" s="6" t="s">
        <v>0</v>
      </c>
    </row>
    <row r="67" spans="1:10" ht="13.5">
      <c r="A67" s="160"/>
      <c r="B67" s="10">
        <v>36</v>
      </c>
      <c r="C67" s="11"/>
      <c r="D67" s="21">
        <f t="shared" si="4"/>
        <v>180</v>
      </c>
      <c r="E67" s="22">
        <f t="shared" si="5"/>
        <v>12</v>
      </c>
      <c r="F67" s="22">
        <f t="shared" si="6"/>
        <v>1.470178145890344E-15</v>
      </c>
      <c r="G67" s="6" t="s">
        <v>0</v>
      </c>
      <c r="H67" s="6" t="s">
        <v>0</v>
      </c>
      <c r="I67" s="6" t="s">
        <v>0</v>
      </c>
      <c r="J67" s="6" t="s">
        <v>0</v>
      </c>
    </row>
    <row r="68" spans="1:10" ht="13.5">
      <c r="A68" s="160"/>
      <c r="B68" s="12">
        <v>37</v>
      </c>
      <c r="C68" s="11"/>
      <c r="D68" s="21">
        <f t="shared" si="4"/>
        <v>185.83333333333331</v>
      </c>
      <c r="E68" s="22">
        <f t="shared" si="5"/>
        <v>11.937860979552397</v>
      </c>
      <c r="F68" s="22">
        <f t="shared" si="6"/>
        <v>-1.2196209381936178</v>
      </c>
      <c r="G68" s="6" t="s">
        <v>0</v>
      </c>
      <c r="H68" s="6" t="s">
        <v>0</v>
      </c>
      <c r="I68" s="6" t="s">
        <v>0</v>
      </c>
      <c r="J68" s="6" t="s">
        <v>0</v>
      </c>
    </row>
    <row r="69" spans="1:10" ht="13.5">
      <c r="A69" s="160"/>
      <c r="B69" s="10">
        <v>38</v>
      </c>
      <c r="C69" s="11"/>
      <c r="D69" s="21">
        <f t="shared" si="4"/>
        <v>191.66666666666666</v>
      </c>
      <c r="E69" s="22">
        <f t="shared" si="5"/>
        <v>11.752087461186619</v>
      </c>
      <c r="F69" s="22">
        <f t="shared" si="6"/>
        <v>-2.4266108679844525</v>
      </c>
      <c r="G69" s="6" t="s">
        <v>0</v>
      </c>
      <c r="H69" s="6" t="s">
        <v>0</v>
      </c>
      <c r="I69" s="6" t="s">
        <v>0</v>
      </c>
      <c r="J69" s="6" t="s">
        <v>0</v>
      </c>
    </row>
    <row r="70" spans="1:10" ht="13.5">
      <c r="A70" s="160"/>
      <c r="B70" s="12">
        <v>39</v>
      </c>
      <c r="C70" s="11"/>
      <c r="D70" s="21">
        <f t="shared" si="4"/>
        <v>197.5</v>
      </c>
      <c r="E70" s="22">
        <f t="shared" si="5"/>
        <v>11.444603408978724</v>
      </c>
      <c r="F70" s="22">
        <f t="shared" si="6"/>
        <v>-3.608469594051277</v>
      </c>
      <c r="G70" s="6" t="s">
        <v>0</v>
      </c>
      <c r="H70" s="6" t="s">
        <v>0</v>
      </c>
      <c r="I70" s="6" t="s">
        <v>0</v>
      </c>
      <c r="J70" s="6" t="s">
        <v>0</v>
      </c>
    </row>
    <row r="71" spans="1:10" ht="13.5">
      <c r="A71" s="160"/>
      <c r="B71" s="10">
        <v>40</v>
      </c>
      <c r="C71" s="11"/>
      <c r="D71" s="21">
        <f t="shared" si="4"/>
        <v>203.33333333333331</v>
      </c>
      <c r="E71" s="22">
        <f t="shared" si="5"/>
        <v>11.01859328256329</v>
      </c>
      <c r="F71" s="22">
        <f t="shared" si="6"/>
        <v>-4.752957192469879</v>
      </c>
      <c r="G71" s="6" t="s">
        <v>0</v>
      </c>
      <c r="H71" s="6" t="s">
        <v>0</v>
      </c>
      <c r="I71" s="6" t="s">
        <v>0</v>
      </c>
      <c r="J71" s="6" t="s">
        <v>0</v>
      </c>
    </row>
    <row r="72" spans="1:10" ht="13.5">
      <c r="A72" s="160"/>
      <c r="B72" s="12">
        <v>41</v>
      </c>
      <c r="C72" s="11"/>
      <c r="D72" s="21">
        <f t="shared" si="4"/>
        <v>209.16666666666666</v>
      </c>
      <c r="E72" s="22">
        <f t="shared" si="5"/>
        <v>10.47846905726635</v>
      </c>
      <c r="F72" s="22">
        <f t="shared" si="6"/>
        <v>-5.848220773526907</v>
      </c>
      <c r="G72" s="6" t="s">
        <v>0</v>
      </c>
      <c r="H72" s="6" t="s">
        <v>0</v>
      </c>
      <c r="I72" s="6" t="s">
        <v>0</v>
      </c>
      <c r="J72" s="6" t="s">
        <v>0</v>
      </c>
    </row>
    <row r="73" spans="1:10" ht="13.5">
      <c r="A73" s="160"/>
      <c r="B73" s="10">
        <v>42</v>
      </c>
      <c r="C73" s="11"/>
      <c r="D73" s="21">
        <f t="shared" si="4"/>
        <v>215</v>
      </c>
      <c r="E73" s="22">
        <f t="shared" si="5"/>
        <v>9.829824531467901</v>
      </c>
      <c r="F73" s="22">
        <f t="shared" si="6"/>
        <v>-6.882917236212554</v>
      </c>
      <c r="G73" s="6" t="s">
        <v>0</v>
      </c>
      <c r="H73" s="6" t="s">
        <v>0</v>
      </c>
      <c r="I73" s="6" t="s">
        <v>0</v>
      </c>
      <c r="J73" s="6" t="s">
        <v>0</v>
      </c>
    </row>
    <row r="74" spans="1:10" ht="13.5">
      <c r="A74" s="160"/>
      <c r="B74" s="12">
        <v>43</v>
      </c>
      <c r="C74" s="11"/>
      <c r="D74" s="21">
        <f t="shared" si="4"/>
        <v>220.83333333333331</v>
      </c>
      <c r="E74" s="22">
        <f t="shared" si="5"/>
        <v>9.079377394409915</v>
      </c>
      <c r="F74" s="22">
        <f t="shared" si="6"/>
        <v>-7.846330743084834</v>
      </c>
      <c r="G74" s="6" t="s">
        <v>0</v>
      </c>
      <c r="H74" s="6" t="s">
        <v>0</v>
      </c>
      <c r="I74" s="6" t="s">
        <v>0</v>
      </c>
      <c r="J74" s="6" t="s">
        <v>0</v>
      </c>
    </row>
    <row r="75" spans="1:10" ht="13.5">
      <c r="A75" s="160"/>
      <c r="B75" s="10">
        <v>44</v>
      </c>
      <c r="C75" s="11"/>
      <c r="D75" s="21">
        <f t="shared" si="4"/>
        <v>226.66666666666666</v>
      </c>
      <c r="E75" s="22">
        <f t="shared" si="5"/>
        <v>8.234899654424803</v>
      </c>
      <c r="F75" s="22">
        <f t="shared" si="6"/>
        <v>-8.728483698876584</v>
      </c>
      <c r="G75" s="6" t="s">
        <v>0</v>
      </c>
      <c r="H75" s="6" t="s">
        <v>0</v>
      </c>
      <c r="I75" s="6" t="s">
        <v>0</v>
      </c>
      <c r="J75" s="6" t="s">
        <v>0</v>
      </c>
    </row>
    <row r="76" spans="1:10" ht="13.5">
      <c r="A76" s="160"/>
      <c r="B76" s="12">
        <v>45</v>
      </c>
      <c r="C76" s="11"/>
      <c r="D76" s="21">
        <f t="shared" si="4"/>
        <v>232.5</v>
      </c>
      <c r="E76" s="22">
        <f t="shared" si="5"/>
        <v>7.3051371481046505</v>
      </c>
      <c r="F76" s="22">
        <f t="shared" si="6"/>
        <v>-9.52024008349482</v>
      </c>
      <c r="G76" s="6" t="s">
        <v>0</v>
      </c>
      <c r="H76" s="6" t="s">
        <v>0</v>
      </c>
      <c r="I76" s="6" t="s">
        <v>0</v>
      </c>
      <c r="J76" s="6" t="s">
        <v>0</v>
      </c>
    </row>
    <row r="77" spans="1:10" ht="13.5">
      <c r="A77" s="160"/>
      <c r="B77" s="10">
        <v>46</v>
      </c>
      <c r="C77" s="11"/>
      <c r="D77" s="21">
        <f t="shared" si="4"/>
        <v>238.33333333333331</v>
      </c>
      <c r="E77" s="22">
        <f t="shared" si="5"/>
        <v>6.2997189640147235</v>
      </c>
      <c r="F77" s="22">
        <f t="shared" si="6"/>
        <v>-10.213400069243995</v>
      </c>
      <c r="G77" s="6" t="s">
        <v>0</v>
      </c>
      <c r="H77" s="6" t="s">
        <v>0</v>
      </c>
      <c r="I77" s="6" t="s">
        <v>0</v>
      </c>
      <c r="J77" s="6" t="s">
        <v>0</v>
      </c>
    </row>
    <row r="78" spans="1:10" ht="13.5">
      <c r="A78" s="160"/>
      <c r="B78" s="12">
        <v>47</v>
      </c>
      <c r="C78" s="11"/>
      <c r="D78" s="21">
        <f t="shared" si="4"/>
        <v>244.16666666666666</v>
      </c>
      <c r="E78" s="22">
        <f t="shared" si="5"/>
        <v>5.229057719004952</v>
      </c>
      <c r="F78" s="22">
        <f t="shared" si="6"/>
        <v>-10.800784942369454</v>
      </c>
      <c r="G78" s="6" t="s">
        <v>0</v>
      </c>
      <c r="H78" s="6" t="s">
        <v>0</v>
      </c>
      <c r="I78" s="6" t="s">
        <v>0</v>
      </c>
      <c r="J78" s="6" t="s">
        <v>0</v>
      </c>
    </row>
    <row r="79" spans="1:10" ht="13.5">
      <c r="A79" s="160"/>
      <c r="B79" s="10">
        <v>48</v>
      </c>
      <c r="C79" s="11"/>
      <c r="D79" s="21">
        <f t="shared" si="4"/>
        <v>250</v>
      </c>
      <c r="E79" s="22">
        <f t="shared" si="5"/>
        <v>4.104241719908023</v>
      </c>
      <c r="F79" s="22">
        <f t="shared" si="6"/>
        <v>-11.276311449430901</v>
      </c>
      <c r="G79" s="6" t="s">
        <v>0</v>
      </c>
      <c r="H79" s="6" t="s">
        <v>0</v>
      </c>
      <c r="I79" s="6" t="s">
        <v>0</v>
      </c>
      <c r="J79" s="6" t="s">
        <v>0</v>
      </c>
    </row>
    <row r="80" spans="1:10" ht="13.5">
      <c r="A80" s="160"/>
      <c r="B80" s="12">
        <v>49</v>
      </c>
      <c r="C80" s="11"/>
      <c r="D80" s="21">
        <f t="shared" si="4"/>
        <v>255.83333333333331</v>
      </c>
      <c r="E80" s="22">
        <f t="shared" si="5"/>
        <v>2.936920127451891</v>
      </c>
      <c r="F80" s="22">
        <f t="shared" si="6"/>
        <v>-11.635054798537391</v>
      </c>
      <c r="G80" s="6" t="s">
        <v>0</v>
      </c>
      <c r="H80" s="6" t="s">
        <v>0</v>
      </c>
      <c r="I80" s="6" t="s">
        <v>0</v>
      </c>
      <c r="J80" s="6" t="s">
        <v>0</v>
      </c>
    </row>
    <row r="81" spans="1:10" ht="13.5">
      <c r="A81" s="160"/>
      <c r="B81" s="10">
        <v>50</v>
      </c>
      <c r="C81" s="11"/>
      <c r="D81" s="21">
        <f t="shared" si="4"/>
        <v>261.66666666666663</v>
      </c>
      <c r="E81" s="22">
        <f t="shared" si="5"/>
        <v>1.7391823116869647</v>
      </c>
      <c r="F81" s="22">
        <f t="shared" si="6"/>
        <v>-11.873299662971334</v>
      </c>
      <c r="G81" s="6" t="s">
        <v>0</v>
      </c>
      <c r="H81" s="6" t="s">
        <v>0</v>
      </c>
      <c r="I81" s="6" t="s">
        <v>0</v>
      </c>
      <c r="J81" s="6" t="s">
        <v>0</v>
      </c>
    </row>
    <row r="82" spans="1:10" ht="13.5">
      <c r="A82" s="160"/>
      <c r="B82" s="12">
        <v>51</v>
      </c>
      <c r="C82" s="11"/>
      <c r="D82" s="21">
        <f t="shared" si="4"/>
        <v>267.5</v>
      </c>
      <c r="E82" s="22">
        <f t="shared" si="5"/>
        <v>0.5234326483840336</v>
      </c>
      <c r="F82" s="22">
        <f t="shared" si="6"/>
        <v>-11.988578658982293</v>
      </c>
      <c r="G82" s="6" t="s">
        <v>0</v>
      </c>
      <c r="H82" s="6" t="s">
        <v>0</v>
      </c>
      <c r="I82" s="6" t="s">
        <v>0</v>
      </c>
      <c r="J82" s="6" t="s">
        <v>0</v>
      </c>
    </row>
    <row r="83" spans="1:10" ht="13.5">
      <c r="A83" s="160"/>
      <c r="B83" s="10">
        <v>52</v>
      </c>
      <c r="C83" s="11"/>
      <c r="D83" s="21">
        <f t="shared" si="4"/>
        <v>273.3333333333333</v>
      </c>
      <c r="E83" s="22">
        <f t="shared" si="5"/>
        <v>-0.6977379469256998</v>
      </c>
      <c r="F83" s="22">
        <f t="shared" si="6"/>
        <v>-11.97969789925522</v>
      </c>
      <c r="G83" s="6" t="s">
        <v>0</v>
      </c>
      <c r="H83" s="6" t="s">
        <v>0</v>
      </c>
      <c r="I83" s="6" t="s">
        <v>0</v>
      </c>
      <c r="J83" s="6" t="s">
        <v>0</v>
      </c>
    </row>
    <row r="84" spans="1:10" ht="13.5">
      <c r="A84" s="160"/>
      <c r="B84" s="12">
        <v>53</v>
      </c>
      <c r="C84" s="11"/>
      <c r="D84" s="21">
        <f t="shared" si="4"/>
        <v>279.16666666666663</v>
      </c>
      <c r="E84" s="22">
        <f t="shared" si="5"/>
        <v>-1.911682416810263</v>
      </c>
      <c r="F84" s="22">
        <f t="shared" si="6"/>
        <v>-11.84674935740849</v>
      </c>
      <c r="G84" s="6" t="s">
        <v>0</v>
      </c>
      <c r="H84" s="6" t="s">
        <v>0</v>
      </c>
      <c r="I84" s="6" t="s">
        <v>0</v>
      </c>
      <c r="J84" s="6" t="s">
        <v>0</v>
      </c>
    </row>
    <row r="85" spans="1:10" ht="13.5">
      <c r="A85" s="160"/>
      <c r="B85" s="24">
        <v>54</v>
      </c>
      <c r="C85" s="23"/>
      <c r="D85" s="21">
        <f t="shared" si="4"/>
        <v>285</v>
      </c>
      <c r="E85" s="22">
        <f t="shared" si="5"/>
        <v>-3.1058285412302435</v>
      </c>
      <c r="F85" s="22">
        <f t="shared" si="6"/>
        <v>-11.59110991546882</v>
      </c>
      <c r="G85" s="6" t="s">
        <v>0</v>
      </c>
      <c r="H85" s="6" t="s">
        <v>0</v>
      </c>
      <c r="I85" s="6" t="s">
        <v>0</v>
      </c>
      <c r="J85" s="6" t="s">
        <v>0</v>
      </c>
    </row>
  </sheetData>
  <sheetProtection/>
  <mergeCells count="2">
    <mergeCell ref="A11:A47"/>
    <mergeCell ref="A49:A8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1"/>
  </sheetPr>
  <dimension ref="A1:U377"/>
  <sheetViews>
    <sheetView zoomScalePageLayoutView="0" workbookViewId="0" topLeftCell="A8">
      <selection activeCell="C16" sqref="C16"/>
    </sheetView>
  </sheetViews>
  <sheetFormatPr defaultColWidth="11.421875" defaultRowHeight="12.75"/>
  <cols>
    <col min="1" max="1" width="2.140625" style="0" customWidth="1"/>
    <col min="2" max="2" width="15.421875" style="0" customWidth="1"/>
    <col min="3" max="3" width="8.421875" style="0" customWidth="1"/>
    <col min="4" max="4" width="8.57421875" style="0" customWidth="1"/>
    <col min="5" max="6" width="6.28125" style="0" bestFit="1" customWidth="1"/>
    <col min="7" max="8" width="6.7109375" style="0" bestFit="1" customWidth="1"/>
    <col min="9" max="9" width="5.421875" style="0" bestFit="1" customWidth="1"/>
    <col min="10" max="10" width="5.140625" style="0" customWidth="1"/>
    <col min="11" max="11" width="5.7109375" style="0" customWidth="1"/>
    <col min="12" max="12" width="5.421875" style="0" bestFit="1" customWidth="1"/>
    <col min="13" max="13" width="6.140625" style="0" bestFit="1" customWidth="1"/>
    <col min="14" max="14" width="7.00390625" style="0" customWidth="1"/>
    <col min="15" max="15" width="6.7109375" style="0" customWidth="1"/>
    <col min="16" max="16" width="7.57421875" style="0" customWidth="1"/>
    <col min="17" max="18" width="6.7109375" style="0" customWidth="1"/>
    <col min="19" max="19" width="6.00390625" style="0" customWidth="1"/>
    <col min="20" max="20" width="6.57421875" style="0" customWidth="1"/>
    <col min="21" max="21" width="6.28125" style="0" customWidth="1"/>
  </cols>
  <sheetData>
    <row r="1" spans="2:4" ht="12.75">
      <c r="B1" s="48" t="s">
        <v>108</v>
      </c>
      <c r="C1" s="16">
        <f>Nockenscheibe!E8</f>
        <v>150</v>
      </c>
      <c r="D1" s="4"/>
    </row>
    <row r="2" spans="2:4" ht="12.75">
      <c r="B2" s="48" t="s">
        <v>109</v>
      </c>
      <c r="C2" s="17">
        <f>Nockenscheibe!E6</f>
        <v>20</v>
      </c>
      <c r="D2" s="5"/>
    </row>
    <row r="3" spans="2:4" ht="12.75">
      <c r="B3" s="48" t="s">
        <v>110</v>
      </c>
      <c r="C3" s="17">
        <f>Nockenscheibe!E7</f>
        <v>12</v>
      </c>
      <c r="D3" s="5"/>
    </row>
    <row r="4" spans="2:4" ht="12.75">
      <c r="B4" s="48" t="s">
        <v>111</v>
      </c>
      <c r="C4" s="17">
        <f>Nockenscheibe!E28</f>
        <v>12.423422461860046</v>
      </c>
      <c r="D4" s="5"/>
    </row>
    <row r="5" spans="2:4" ht="12.75">
      <c r="B5" s="48" t="s">
        <v>12</v>
      </c>
      <c r="C5" s="17">
        <f>Nockenscheibe!E29</f>
        <v>-7.576577538139954</v>
      </c>
      <c r="D5" s="17">
        <v>0</v>
      </c>
    </row>
    <row r="6" spans="2:4" ht="12.75">
      <c r="B6" s="48" t="s">
        <v>112</v>
      </c>
      <c r="C6" s="11">
        <f>Nockenscheibe!E22</f>
        <v>111.09187614631458</v>
      </c>
      <c r="D6" s="5"/>
    </row>
    <row r="7" spans="2:4" ht="12.75">
      <c r="B7" s="47" t="s">
        <v>42</v>
      </c>
      <c r="C7" s="57">
        <f>Nockenscheibe!E10</f>
        <v>5</v>
      </c>
      <c r="D7" s="5"/>
    </row>
    <row r="8" spans="2:4" ht="12.75">
      <c r="B8" s="47" t="s">
        <v>131</v>
      </c>
      <c r="C8" s="57">
        <f>Nockenscheibe!E11</f>
        <v>35</v>
      </c>
      <c r="D8" s="5"/>
    </row>
    <row r="9" spans="2:4" ht="12.75">
      <c r="B9" s="47" t="s">
        <v>132</v>
      </c>
      <c r="C9" s="57">
        <f>Nockenscheibe!E12</f>
        <v>108</v>
      </c>
      <c r="D9" s="5"/>
    </row>
    <row r="10" spans="2:4" ht="12.75">
      <c r="B10" s="47" t="s">
        <v>114</v>
      </c>
      <c r="C10" s="16">
        <f>Nockenscheibe!E13</f>
        <v>145</v>
      </c>
      <c r="D10" s="5"/>
    </row>
    <row r="11" spans="2:4" ht="12.75">
      <c r="B11" s="47" t="s">
        <v>115</v>
      </c>
      <c r="C11" s="57">
        <f>Nockenscheibe!E14</f>
        <v>-40</v>
      </c>
      <c r="D11" s="5"/>
    </row>
    <row r="12" spans="2:4" ht="13.5" thickBot="1">
      <c r="B12" s="51" t="s">
        <v>116</v>
      </c>
      <c r="C12" s="58">
        <f>Nockenscheibe!E15</f>
        <v>-30</v>
      </c>
      <c r="D12" s="5"/>
    </row>
    <row r="13" spans="2:4" ht="13.5" thickTop="1">
      <c r="B13" s="49" t="s">
        <v>113</v>
      </c>
      <c r="C13" s="50">
        <v>36</v>
      </c>
      <c r="D13" s="7"/>
    </row>
    <row r="14" spans="2:21" ht="12.75">
      <c r="B14" s="49" t="s">
        <v>113</v>
      </c>
      <c r="C14" s="10">
        <f>C13</f>
        <v>36</v>
      </c>
      <c r="D14" s="7"/>
      <c r="M14" s="169" t="s">
        <v>120</v>
      </c>
      <c r="N14" s="170"/>
      <c r="O14" s="170"/>
      <c r="P14" s="170"/>
      <c r="Q14" s="171"/>
      <c r="R14" s="161"/>
      <c r="S14" s="162"/>
      <c r="T14" s="56"/>
      <c r="U14" s="56"/>
    </row>
    <row r="15" spans="2:21" ht="13.5">
      <c r="B15" s="59" t="s">
        <v>30</v>
      </c>
      <c r="C15" s="60" t="e">
        <f>Nockenscheibe!#REF!</f>
        <v>#REF!</v>
      </c>
      <c r="D15" s="7"/>
      <c r="E15" s="18">
        <v>6.19</v>
      </c>
      <c r="F15" s="18">
        <v>17.01</v>
      </c>
      <c r="G15" s="166" t="s">
        <v>31</v>
      </c>
      <c r="H15" s="166"/>
      <c r="M15" s="55"/>
      <c r="N15" s="163" t="s">
        <v>121</v>
      </c>
      <c r="O15" s="163"/>
      <c r="P15" s="170" t="s">
        <v>122</v>
      </c>
      <c r="Q15" s="172"/>
      <c r="R15" s="163" t="s">
        <v>130</v>
      </c>
      <c r="S15" s="163"/>
      <c r="T15" s="163" t="s">
        <v>129</v>
      </c>
      <c r="U15" s="163"/>
    </row>
    <row r="16" spans="1:21" ht="42">
      <c r="A16" s="8"/>
      <c r="B16" s="30" t="s">
        <v>15</v>
      </c>
      <c r="C16" s="52" t="s">
        <v>117</v>
      </c>
      <c r="D16" s="52" t="s">
        <v>118</v>
      </c>
      <c r="E16" s="30" t="s">
        <v>17</v>
      </c>
      <c r="F16" s="30" t="s">
        <v>18</v>
      </c>
      <c r="G16" s="34" t="s">
        <v>32</v>
      </c>
      <c r="H16" s="34" t="s">
        <v>33</v>
      </c>
      <c r="I16" s="167" t="s">
        <v>36</v>
      </c>
      <c r="J16" s="168"/>
      <c r="K16" s="164" t="s">
        <v>34</v>
      </c>
      <c r="L16" s="165"/>
      <c r="M16" s="9" t="s">
        <v>107</v>
      </c>
      <c r="N16" s="9" t="s">
        <v>119</v>
      </c>
      <c r="O16" s="9" t="s">
        <v>127</v>
      </c>
      <c r="P16" s="9" t="s">
        <v>128</v>
      </c>
      <c r="Q16" s="9" t="s">
        <v>127</v>
      </c>
      <c r="R16" s="9" t="s">
        <v>124</v>
      </c>
      <c r="S16" s="9" t="s">
        <v>125</v>
      </c>
      <c r="T16" s="9" t="s">
        <v>126</v>
      </c>
      <c r="U16" s="9" t="s">
        <v>123</v>
      </c>
    </row>
    <row r="17" spans="1:21" ht="13.5">
      <c r="A17" s="157" t="s">
        <v>20</v>
      </c>
      <c r="B17" s="31">
        <v>0</v>
      </c>
      <c r="C17" s="28">
        <f>B17</f>
        <v>0</v>
      </c>
      <c r="D17" s="28">
        <f>180/PI()*(ASIN(-$C$5/$C$4*TAN(PI()/180*C17)/(1+TAN(PI()/180*C17)^2)^0.5)+PI()/180*C17)</f>
        <v>0</v>
      </c>
      <c r="E17" s="29">
        <f>IF(C17&lt;$C$1/2,-($C$4*COS(PI()/180*$D17)-$C$5),IF(C17&gt;360-$C$1/2,-($C$4*COS(PI()/180*$D17)-$C$5),-$C$3*COS(PI()/180*$C17)))</f>
        <v>-20</v>
      </c>
      <c r="F17" s="29">
        <f>IF($C17&lt;$C$1/2,$C$4*SIN(PI()/180*$D17),IF($C17&gt;360-$C$1/2,$C$4*SIN(PI()/180*$D17),$C$3*SIN(PI()/180*$C17)))</f>
        <v>0</v>
      </c>
      <c r="G17" s="13" t="e">
        <f>($E17^2+$F17^2)^0.5*COS(PI()/180*($C17+$C$15-180))</f>
        <v>#REF!</v>
      </c>
      <c r="H17" s="13" t="e">
        <f>($E17^2+$F17^2)^0.5*SIN(PI()/180*($C17+$C$15-180))</f>
        <v>#REF!</v>
      </c>
      <c r="I17" s="33" t="e">
        <f>G17</f>
        <v>#REF!</v>
      </c>
      <c r="J17" s="33" t="e">
        <f>H17</f>
        <v>#REF!</v>
      </c>
      <c r="K17" s="33" t="e">
        <f>$C$3*COS(PI()/180*(-$C$1/2+$C$15+180))</f>
        <v>#REF!</v>
      </c>
      <c r="L17" s="33" t="e">
        <f>$C$3*SIN(PI()/180*(-$C$1/2+$C$15+180))</f>
        <v>#REF!</v>
      </c>
      <c r="M17" s="53">
        <f>180/PI()*(ASIN(($C$8^2-$C$12^2-$C$11^2-($C$3+$C$7)^2)/(2*($C$3+$C$7)*($C$12^2+$C$11^2)^0.5))+ATAN($C$11/$C$12))</f>
        <v>-13.795979580213036</v>
      </c>
      <c r="N17" s="53">
        <f>($C$3+$C$7)*SIN(PI()/180*M17)</f>
        <v>-4.053910319703801</v>
      </c>
      <c r="O17" s="53">
        <f>-($C$3+$C$7)*COS(PI()/180*M17)</f>
        <v>-16.50956726022215</v>
      </c>
      <c r="P17" s="53">
        <f>$N17+$C$7*SIN(PI()/180*$C17)</f>
        <v>-4.053910319703801</v>
      </c>
      <c r="Q17" s="53">
        <f>$O17+$C$7*COS(PI()/180*$C17)</f>
        <v>-11.509567260222148</v>
      </c>
      <c r="R17" s="53">
        <f>N17</f>
        <v>-4.053910319703801</v>
      </c>
      <c r="S17" s="53">
        <f>O17</f>
        <v>-16.50956726022215</v>
      </c>
      <c r="T17" s="53">
        <f>$C$9*COS(ATAN((S18-S17)/(R18-R17))+PI()/180*$C$10)+C12</f>
        <v>-137.15868340090725</v>
      </c>
      <c r="U17" s="53">
        <f>$C$9*SIN(ATAN((S17-S18)/(R17-R18))+PI()/180*$C$10)+$S$18</f>
        <v>-53.45423991848398</v>
      </c>
    </row>
    <row r="18" spans="1:21" ht="13.5">
      <c r="A18" s="157"/>
      <c r="B18" s="10">
        <v>1</v>
      </c>
      <c r="C18" s="25">
        <f aca="true" t="shared" si="0" ref="C18:C81">B18</f>
        <v>1</v>
      </c>
      <c r="D18" s="25">
        <f aca="true" t="shared" si="1" ref="D18:D81">180/PI()*(ASIN(-$C$5/$C$4*TAN(PI()/180*C18)/(1+TAN(PI()/180*C18)^2)^0.5)+PI()/180*C18)</f>
        <v>1.6098428963851625</v>
      </c>
      <c r="E18" s="13">
        <f>IF(C18&lt;$C$1/2,-($C$4*COS(PI()/180*$D18)-$C$5),IF(C18&gt;360-$C$1/2,-($C$4*COS(PI()/180*$D18)-$C$5),-$C$3*COS(PI()/180*$C18)))</f>
        <v>-19.995096519943576</v>
      </c>
      <c r="F18" s="13">
        <f aca="true" t="shared" si="2" ref="F18:F81">IF($C18&lt;$C$1/2,$C$4*SIN(PI()/180*$D18),IF($C18&gt;360-$C$1/2,$C$4*SIN(PI()/180*$D18),$C$3*SIN(PI()/180*$C18)))</f>
        <v>0.3490157080015926</v>
      </c>
      <c r="G18" s="13" t="e">
        <f aca="true" t="shared" si="3" ref="G18:G81">($E18^2+$F18^2)^0.5*COS(PI()/180*($C18+$C$15-180))</f>
        <v>#REF!</v>
      </c>
      <c r="H18" s="13" t="e">
        <f aca="true" t="shared" si="4" ref="H18:H81">($E18^2+$F18^2)^0.5*SIN(PI()/180*($C18+$C$15-180))</f>
        <v>#REF!</v>
      </c>
      <c r="I18" s="33">
        <v>0</v>
      </c>
      <c r="J18" s="33">
        <v>0</v>
      </c>
      <c r="K18" s="33">
        <v>0</v>
      </c>
      <c r="L18" s="33">
        <v>0</v>
      </c>
      <c r="M18" s="53">
        <f aca="true" t="shared" si="5" ref="M18:M81">180/PI()*(ASIN(($C$8^2-$C$12^2-$C$11^2-($C$3+$C$7)^2)/(2*($C$3+$C$7)*($C$12^2+$C$11^2)^0.5))+ATAN($C$11/$C$12))</f>
        <v>-13.795979580213036</v>
      </c>
      <c r="N18" s="53">
        <f aca="true" t="shared" si="6" ref="N18:N81">($C$3+$C$7)*SIN(PI()/180*M18)</f>
        <v>-4.053910319703801</v>
      </c>
      <c r="O18" s="53">
        <f aca="true" t="shared" si="7" ref="O18:O81">-($C$3+$C$7)*COS(PI()/180*M18)</f>
        <v>-16.50956726022215</v>
      </c>
      <c r="P18" s="53">
        <f aca="true" t="shared" si="8" ref="P18:P81">$N18+$C$7*SIN(PI()/180*$C18)</f>
        <v>-3.966648287517384</v>
      </c>
      <c r="Q18" s="53">
        <f aca="true" t="shared" si="9" ref="Q18:Q81">$O18+$C$7*COS(PI()/180*$C18)</f>
        <v>-11.510328784440192</v>
      </c>
      <c r="R18" s="53">
        <f>$C$12</f>
        <v>-30</v>
      </c>
      <c r="S18" s="53">
        <f>$C$11</f>
        <v>-40</v>
      </c>
      <c r="T18" s="53">
        <f>$C$12</f>
        <v>-30</v>
      </c>
      <c r="U18" s="53">
        <f>$C$11</f>
        <v>-40</v>
      </c>
    </row>
    <row r="19" spans="1:17" ht="13.5">
      <c r="A19" s="157"/>
      <c r="B19" s="10">
        <v>2</v>
      </c>
      <c r="C19" s="25">
        <f t="shared" si="0"/>
        <v>2</v>
      </c>
      <c r="D19" s="25">
        <f t="shared" si="1"/>
        <v>3.219569092786978</v>
      </c>
      <c r="E19" s="13">
        <f aca="true" t="shared" si="10" ref="E19:E81">IF(C19&lt;$C$1/2,-($C$4*COS(PI()/180*$D19)-$C$5),IF(C19&gt;360-$C$1/2,-($C$4*COS(PI()/180*$D19)-$C$5),-$C$3*COS(PI()/180*$C19)))</f>
        <v>-19.98039137170887</v>
      </c>
      <c r="F19" s="13">
        <f t="shared" si="2"/>
        <v>0.6977306414463507</v>
      </c>
      <c r="G19" s="13" t="e">
        <f t="shared" si="3"/>
        <v>#REF!</v>
      </c>
      <c r="H19" s="13" t="e">
        <f t="shared" si="4"/>
        <v>#REF!</v>
      </c>
      <c r="I19" s="33" t="e">
        <f>G197</f>
        <v>#REF!</v>
      </c>
      <c r="J19" s="33" t="e">
        <f>H197</f>
        <v>#REF!</v>
      </c>
      <c r="K19" s="33" t="e">
        <f>$C$3*COS(PI()/180*($C$1/2+$C$15-180))</f>
        <v>#REF!</v>
      </c>
      <c r="L19" s="33" t="e">
        <f>$C$3*SIN(PI()/180*($C$1/2+$C$15-180))</f>
        <v>#REF!</v>
      </c>
      <c r="M19" s="53">
        <f t="shared" si="5"/>
        <v>-13.795979580213036</v>
      </c>
      <c r="N19" s="53">
        <f t="shared" si="6"/>
        <v>-4.053910319703801</v>
      </c>
      <c r="O19" s="53">
        <f t="shared" si="7"/>
        <v>-16.50956726022215</v>
      </c>
      <c r="P19" s="53">
        <f t="shared" si="8"/>
        <v>-3.8794128361912965</v>
      </c>
      <c r="Q19" s="53">
        <f t="shared" si="9"/>
        <v>-11.51261312512667</v>
      </c>
    </row>
    <row r="20" spans="1:17" ht="13.5">
      <c r="A20" s="157"/>
      <c r="B20" s="10">
        <v>3</v>
      </c>
      <c r="C20" s="25">
        <f t="shared" si="0"/>
        <v>3</v>
      </c>
      <c r="D20" s="25">
        <f t="shared" si="1"/>
        <v>4.829061805794953</v>
      </c>
      <c r="E20" s="13">
        <f t="shared" si="10"/>
        <v>-19.955900423700548</v>
      </c>
      <c r="F20" s="13">
        <f t="shared" si="2"/>
        <v>1.0458444247996468</v>
      </c>
      <c r="G20" s="13" t="e">
        <f t="shared" si="3"/>
        <v>#REF!</v>
      </c>
      <c r="H20" s="13" t="e">
        <f t="shared" si="4"/>
        <v>#REF!</v>
      </c>
      <c r="I20" s="6" t="s">
        <v>0</v>
      </c>
      <c r="J20" s="6" t="s">
        <v>0</v>
      </c>
      <c r="K20" s="6" t="s">
        <v>0</v>
      </c>
      <c r="L20" s="6" t="s">
        <v>0</v>
      </c>
      <c r="M20" s="53">
        <f t="shared" si="5"/>
        <v>-13.795979580213036</v>
      </c>
      <c r="N20" s="53">
        <f t="shared" si="6"/>
        <v>-4.053910319703801</v>
      </c>
      <c r="O20" s="53">
        <f t="shared" si="7"/>
        <v>-16.50956726022215</v>
      </c>
      <c r="P20" s="53">
        <f t="shared" si="8"/>
        <v>-3.792230538489082</v>
      </c>
      <c r="Q20" s="53">
        <f t="shared" si="9"/>
        <v>-11.51641958644928</v>
      </c>
    </row>
    <row r="21" spans="1:17" ht="13.5">
      <c r="A21" s="157"/>
      <c r="B21" s="10">
        <v>4</v>
      </c>
      <c r="C21" s="25">
        <f t="shared" si="0"/>
        <v>4</v>
      </c>
      <c r="D21" s="25">
        <f t="shared" si="1"/>
        <v>6.438204085159206</v>
      </c>
      <c r="E21" s="13">
        <f t="shared" si="10"/>
        <v>-19.921650098604182</v>
      </c>
      <c r="F21" s="13">
        <f t="shared" si="2"/>
        <v>1.3930574800495104</v>
      </c>
      <c r="G21" s="13" t="e">
        <f t="shared" si="3"/>
        <v>#REF!</v>
      </c>
      <c r="H21" s="13" t="e">
        <f t="shared" si="4"/>
        <v>#REF!</v>
      </c>
      <c r="I21" s="6" t="s">
        <v>0</v>
      </c>
      <c r="J21" s="6" t="s">
        <v>0</v>
      </c>
      <c r="K21" s="6" t="s">
        <v>0</v>
      </c>
      <c r="L21" s="6" t="s">
        <v>0</v>
      </c>
      <c r="M21" s="53">
        <f t="shared" si="5"/>
        <v>-13.795979580213036</v>
      </c>
      <c r="N21" s="53">
        <f t="shared" si="6"/>
        <v>-4.053910319703801</v>
      </c>
      <c r="O21" s="53">
        <f t="shared" si="7"/>
        <v>-16.50956726022215</v>
      </c>
      <c r="P21" s="53">
        <f t="shared" si="8"/>
        <v>-3.705127950983175</v>
      </c>
      <c r="Q21" s="53">
        <f t="shared" si="9"/>
        <v>-11.521747008923027</v>
      </c>
    </row>
    <row r="22" spans="1:17" ht="13.5">
      <c r="A22" s="157"/>
      <c r="B22" s="10">
        <v>5</v>
      </c>
      <c r="C22" s="25">
        <f t="shared" si="0"/>
        <v>5</v>
      </c>
      <c r="D22" s="25">
        <f t="shared" si="1"/>
        <v>8.046878730408753</v>
      </c>
      <c r="E22" s="13">
        <f t="shared" si="10"/>
        <v>-19.87767733643057</v>
      </c>
      <c r="F22" s="13">
        <f t="shared" si="2"/>
        <v>1.7390714241638592</v>
      </c>
      <c r="G22" s="13" t="e">
        <f t="shared" si="3"/>
        <v>#REF!</v>
      </c>
      <c r="H22" s="13" t="e">
        <f t="shared" si="4"/>
        <v>#REF!</v>
      </c>
      <c r="I22" s="6" t="s">
        <v>0</v>
      </c>
      <c r="J22" s="6" t="s">
        <v>0</v>
      </c>
      <c r="K22" s="6" t="s">
        <v>0</v>
      </c>
      <c r="L22" s="6" t="s">
        <v>0</v>
      </c>
      <c r="M22" s="53">
        <f t="shared" si="5"/>
        <v>-13.795979580213036</v>
      </c>
      <c r="N22" s="53">
        <f t="shared" si="6"/>
        <v>-4.053910319703801</v>
      </c>
      <c r="O22" s="53">
        <f t="shared" si="7"/>
        <v>-16.50956726022215</v>
      </c>
      <c r="P22" s="53">
        <f t="shared" si="8"/>
        <v>-3.6181316059655106</v>
      </c>
      <c r="Q22" s="53">
        <f t="shared" si="9"/>
        <v>-11.528593769763422</v>
      </c>
    </row>
    <row r="23" spans="1:17" ht="13.5">
      <c r="A23" s="157"/>
      <c r="B23" s="10">
        <v>6</v>
      </c>
      <c r="C23" s="25">
        <f t="shared" si="0"/>
        <v>6</v>
      </c>
      <c r="D23" s="25">
        <f t="shared" si="1"/>
        <v>9.654968207517415</v>
      </c>
      <c r="E23" s="13">
        <f t="shared" si="10"/>
        <v>-19.82402954283293</v>
      </c>
      <c r="F23" s="13">
        <f t="shared" si="2"/>
        <v>2.083589464983633</v>
      </c>
      <c r="G23" s="13" t="e">
        <f t="shared" si="3"/>
        <v>#REF!</v>
      </c>
      <c r="H23" s="13" t="e">
        <f t="shared" si="4"/>
        <v>#REF!</v>
      </c>
      <c r="I23" s="6" t="s">
        <v>0</v>
      </c>
      <c r="J23" s="6" t="s">
        <v>0</v>
      </c>
      <c r="K23" s="6" t="s">
        <v>0</v>
      </c>
      <c r="L23" s="6" t="s">
        <v>0</v>
      </c>
      <c r="M23" s="53">
        <f t="shared" si="5"/>
        <v>-13.795979580213036</v>
      </c>
      <c r="N23" s="53">
        <f t="shared" si="6"/>
        <v>-4.053910319703801</v>
      </c>
      <c r="O23" s="53">
        <f t="shared" si="7"/>
        <v>-16.50956726022215</v>
      </c>
      <c r="P23" s="53">
        <f t="shared" si="8"/>
        <v>-3.531268003365534</v>
      </c>
      <c r="Q23" s="53">
        <f t="shared" si="9"/>
        <v>-11.536957783380782</v>
      </c>
    </row>
    <row r="24" spans="1:17" ht="13.5">
      <c r="A24" s="157"/>
      <c r="B24" s="10">
        <v>7</v>
      </c>
      <c r="C24" s="25">
        <f t="shared" si="0"/>
        <v>7</v>
      </c>
      <c r="D24" s="25">
        <f t="shared" si="1"/>
        <v>11.262354565636551</v>
      </c>
      <c r="E24" s="13">
        <f t="shared" si="10"/>
        <v>-19.760764522752233</v>
      </c>
      <c r="F24" s="13">
        <f t="shared" si="2"/>
        <v>2.426316795031828</v>
      </c>
      <c r="G24" s="13" t="e">
        <f t="shared" si="3"/>
        <v>#REF!</v>
      </c>
      <c r="H24" s="13" t="e">
        <f t="shared" si="4"/>
        <v>#REF!</v>
      </c>
      <c r="I24" s="6" t="s">
        <v>0</v>
      </c>
      <c r="J24" s="6" t="s">
        <v>0</v>
      </c>
      <c r="K24" s="6" t="s">
        <v>0</v>
      </c>
      <c r="L24" s="6" t="s">
        <v>0</v>
      </c>
      <c r="M24" s="53">
        <f t="shared" si="5"/>
        <v>-13.795979580213036</v>
      </c>
      <c r="N24" s="54">
        <f t="shared" si="6"/>
        <v>-4.053910319703801</v>
      </c>
      <c r="O24" s="54">
        <f t="shared" si="7"/>
        <v>-16.50956726022215</v>
      </c>
      <c r="P24" s="54">
        <f t="shared" si="8"/>
        <v>-3.444563602678064</v>
      </c>
      <c r="Q24" s="54">
        <f t="shared" si="9"/>
        <v>-11.546836502015537</v>
      </c>
    </row>
    <row r="25" spans="1:17" ht="13.5">
      <c r="A25" s="157"/>
      <c r="B25" s="10">
        <v>8</v>
      </c>
      <c r="C25" s="25">
        <f t="shared" si="0"/>
        <v>8</v>
      </c>
      <c r="D25" s="25">
        <f t="shared" si="1"/>
        <v>12.868919353916874</v>
      </c>
      <c r="E25" s="13">
        <f t="shared" si="10"/>
        <v>-19.687950399461503</v>
      </c>
      <c r="F25" s="13">
        <f t="shared" si="2"/>
        <v>2.7669609827196004</v>
      </c>
      <c r="G25" s="13" t="e">
        <f t="shared" si="3"/>
        <v>#REF!</v>
      </c>
      <c r="H25" s="13" t="e">
        <f t="shared" si="4"/>
        <v>#REF!</v>
      </c>
      <c r="I25" s="6" t="s">
        <v>0</v>
      </c>
      <c r="J25" s="6" t="s">
        <v>0</v>
      </c>
      <c r="K25" s="6" t="s">
        <v>0</v>
      </c>
      <c r="L25" s="6" t="s">
        <v>0</v>
      </c>
      <c r="M25" s="53">
        <f t="shared" si="5"/>
        <v>-13.795979580213036</v>
      </c>
      <c r="N25" s="54">
        <f t="shared" si="6"/>
        <v>-4.053910319703801</v>
      </c>
      <c r="O25" s="54">
        <f t="shared" si="7"/>
        <v>-16.50956726022215</v>
      </c>
      <c r="P25" s="54">
        <f t="shared" si="8"/>
        <v>-3.358044814903474</v>
      </c>
      <c r="Q25" s="54">
        <f t="shared" si="9"/>
        <v>-11.558226916514297</v>
      </c>
    </row>
    <row r="26" spans="1:17" ht="13.5">
      <c r="A26" s="157"/>
      <c r="B26" s="10">
        <v>9</v>
      </c>
      <c r="C26" s="25">
        <f t="shared" si="0"/>
        <v>9</v>
      </c>
      <c r="D26" s="25">
        <f t="shared" si="1"/>
        <v>14.474543538445111</v>
      </c>
      <c r="E26" s="13">
        <f t="shared" si="10"/>
        <v>-19.605665519095716</v>
      </c>
      <c r="F26" s="13">
        <f t="shared" si="2"/>
        <v>3.105232360432035</v>
      </c>
      <c r="G26" s="13" t="e">
        <f t="shared" si="3"/>
        <v>#REF!</v>
      </c>
      <c r="H26" s="13" t="e">
        <f t="shared" si="4"/>
        <v>#REF!</v>
      </c>
      <c r="I26" s="6" t="s">
        <v>0</v>
      </c>
      <c r="J26" s="6" t="s">
        <v>0</v>
      </c>
      <c r="K26" s="6" t="s">
        <v>0</v>
      </c>
      <c r="L26" s="6" t="s">
        <v>0</v>
      </c>
      <c r="M26" s="53">
        <f t="shared" si="5"/>
        <v>-13.795979580213036</v>
      </c>
      <c r="N26" s="54">
        <f t="shared" si="6"/>
        <v>-4.053910319703801</v>
      </c>
      <c r="O26" s="54">
        <f t="shared" si="7"/>
        <v>-16.50956726022215</v>
      </c>
      <c r="P26" s="54">
        <f t="shared" si="8"/>
        <v>-3.2717379945026472</v>
      </c>
      <c r="Q26" s="54">
        <f t="shared" si="9"/>
        <v>-11.571125557246459</v>
      </c>
    </row>
    <row r="27" spans="1:17" ht="13.5">
      <c r="A27" s="157"/>
      <c r="B27" s="10">
        <v>10</v>
      </c>
      <c r="C27" s="25">
        <f t="shared" si="0"/>
        <v>10</v>
      </c>
      <c r="D27" s="25">
        <f t="shared" si="1"/>
        <v>16.07910741932588</v>
      </c>
      <c r="E27" s="13">
        <f t="shared" si="10"/>
        <v>-19.513998340769568</v>
      </c>
      <c r="F27" s="13">
        <f t="shared" si="2"/>
        <v>3.440844408977893</v>
      </c>
      <c r="G27" s="13" t="e">
        <f t="shared" si="3"/>
        <v>#REF!</v>
      </c>
      <c r="H27" s="13" t="e">
        <f t="shared" si="4"/>
        <v>#REF!</v>
      </c>
      <c r="I27" s="6" t="s">
        <v>0</v>
      </c>
      <c r="J27" s="6" t="s">
        <v>0</v>
      </c>
      <c r="K27" s="6" t="s">
        <v>0</v>
      </c>
      <c r="L27" s="6" t="s">
        <v>0</v>
      </c>
      <c r="M27" s="53">
        <f t="shared" si="5"/>
        <v>-13.795979580213036</v>
      </c>
      <c r="N27" s="54">
        <f t="shared" si="6"/>
        <v>-4.053910319703801</v>
      </c>
      <c r="O27" s="54">
        <f t="shared" si="7"/>
        <v>-16.50956726022215</v>
      </c>
      <c r="P27" s="54">
        <f t="shared" si="8"/>
        <v>-3.1856694313691496</v>
      </c>
      <c r="Q27" s="54">
        <f t="shared" si="9"/>
        <v>-11.585528495161109</v>
      </c>
    </row>
    <row r="28" spans="1:17" ht="13.5">
      <c r="A28" s="157"/>
      <c r="B28" s="10">
        <v>11</v>
      </c>
      <c r="C28" s="25">
        <f t="shared" si="0"/>
        <v>11</v>
      </c>
      <c r="D28" s="25">
        <f t="shared" si="1"/>
        <v>17.682490547944262</v>
      </c>
      <c r="E28" s="13">
        <f t="shared" si="10"/>
        <v>-19.41304731240101</v>
      </c>
      <c r="F28" s="13">
        <f t="shared" si="2"/>
        <v>3.773514137889663</v>
      </c>
      <c r="G28" s="13" t="e">
        <f t="shared" si="3"/>
        <v>#REF!</v>
      </c>
      <c r="H28" s="13" t="e">
        <f t="shared" si="4"/>
        <v>#REF!</v>
      </c>
      <c r="I28" s="6" t="s">
        <v>0</v>
      </c>
      <c r="J28" s="6" t="s">
        <v>0</v>
      </c>
      <c r="K28" s="6" t="s">
        <v>0</v>
      </c>
      <c r="L28" s="6" t="s">
        <v>0</v>
      </c>
      <c r="M28" s="53">
        <f t="shared" si="5"/>
        <v>-13.795979580213036</v>
      </c>
      <c r="N28" s="54">
        <f t="shared" si="6"/>
        <v>-4.053910319703801</v>
      </c>
      <c r="O28" s="54">
        <f t="shared" si="7"/>
        <v>-16.50956726022215</v>
      </c>
      <c r="P28" s="54">
        <f t="shared" si="8"/>
        <v>-3.099865342821077</v>
      </c>
      <c r="Q28" s="54">
        <f t="shared" si="9"/>
        <v>-11.60143134298383</v>
      </c>
    </row>
    <row r="29" spans="1:17" ht="13.5">
      <c r="A29" s="157"/>
      <c r="B29" s="10">
        <v>12</v>
      </c>
      <c r="C29" s="25">
        <f t="shared" si="0"/>
        <v>12</v>
      </c>
      <c r="D29" s="25">
        <f t="shared" si="1"/>
        <v>19.28457164445069</v>
      </c>
      <c r="E29" s="13">
        <f t="shared" si="10"/>
        <v>-19.30292073237409</v>
      </c>
      <c r="F29" s="13">
        <f t="shared" si="2"/>
        <v>4.102962461062423</v>
      </c>
      <c r="G29" s="13" t="e">
        <f t="shared" si="3"/>
        <v>#REF!</v>
      </c>
      <c r="H29" s="13" t="e">
        <f t="shared" si="4"/>
        <v>#REF!</v>
      </c>
      <c r="I29" s="6" t="s">
        <v>0</v>
      </c>
      <c r="J29" s="6" t="s">
        <v>0</v>
      </c>
      <c r="K29" s="6" t="s">
        <v>0</v>
      </c>
      <c r="L29" s="6" t="s">
        <v>0</v>
      </c>
      <c r="M29" s="53">
        <f t="shared" si="5"/>
        <v>-13.795979580213036</v>
      </c>
      <c r="N29" s="54">
        <f t="shared" si="6"/>
        <v>-4.053910319703801</v>
      </c>
      <c r="O29" s="54">
        <f t="shared" si="7"/>
        <v>-16.50956726022215</v>
      </c>
      <c r="P29" s="54">
        <f t="shared" si="8"/>
        <v>-3.0143518656150046</v>
      </c>
      <c r="Q29" s="54">
        <f t="shared" si="9"/>
        <v>-11.61882925655312</v>
      </c>
    </row>
    <row r="30" spans="1:17" ht="13.5">
      <c r="A30" s="157"/>
      <c r="B30" s="10">
        <v>13</v>
      </c>
      <c r="C30" s="25">
        <f t="shared" si="0"/>
        <v>13</v>
      </c>
      <c r="D30" s="25">
        <f t="shared" si="1"/>
        <v>20.88522851551655</v>
      </c>
      <c r="E30" s="13">
        <f t="shared" si="10"/>
        <v>-19.18373659719021</v>
      </c>
      <c r="F30" s="13">
        <f t="shared" si="2"/>
        <v>4.428914567222569</v>
      </c>
      <c r="G30" s="13" t="e">
        <f t="shared" si="3"/>
        <v>#REF!</v>
      </c>
      <c r="H30" s="13" t="e">
        <f t="shared" si="4"/>
        <v>#REF!</v>
      </c>
      <c r="I30" s="6" t="s">
        <v>0</v>
      </c>
      <c r="J30" s="6" t="s">
        <v>0</v>
      </c>
      <c r="K30" s="6" t="s">
        <v>0</v>
      </c>
      <c r="L30" s="6" t="s">
        <v>0</v>
      </c>
      <c r="M30" s="53">
        <f t="shared" si="5"/>
        <v>-13.795979580213036</v>
      </c>
      <c r="N30" s="54">
        <f t="shared" si="6"/>
        <v>-4.053910319703801</v>
      </c>
      <c r="O30" s="54">
        <f t="shared" si="7"/>
        <v>-16.50956726022215</v>
      </c>
      <c r="P30" s="54">
        <f t="shared" si="8"/>
        <v>-2.9291550479844766</v>
      </c>
      <c r="Q30" s="54">
        <f t="shared" si="9"/>
        <v>-11.637716936295973</v>
      </c>
    </row>
    <row r="31" spans="1:17" ht="13.5">
      <c r="A31" s="157"/>
      <c r="B31" s="10">
        <v>14</v>
      </c>
      <c r="C31" s="25">
        <f t="shared" si="0"/>
        <v>14</v>
      </c>
      <c r="D31" s="25">
        <f t="shared" si="1"/>
        <v>22.484337972416753</v>
      </c>
      <c r="E31" s="13">
        <f t="shared" si="10"/>
        <v>-19.055622435272326</v>
      </c>
      <c r="F31" s="13">
        <f t="shared" si="2"/>
        <v>4.751100284720158</v>
      </c>
      <c r="G31" s="13" t="e">
        <f t="shared" si="3"/>
        <v>#REF!</v>
      </c>
      <c r="H31" s="13" t="e">
        <f t="shared" si="4"/>
        <v>#REF!</v>
      </c>
      <c r="I31" s="6" t="s">
        <v>0</v>
      </c>
      <c r="J31" s="6" t="s">
        <v>0</v>
      </c>
      <c r="K31" s="6" t="s">
        <v>0</v>
      </c>
      <c r="L31" s="6" t="s">
        <v>0</v>
      </c>
      <c r="M31" s="53">
        <f t="shared" si="5"/>
        <v>-13.795979580213036</v>
      </c>
      <c r="N31" s="54">
        <f t="shared" si="6"/>
        <v>-4.053910319703801</v>
      </c>
      <c r="O31" s="54">
        <f t="shared" si="7"/>
        <v>-16.50956726022215</v>
      </c>
      <c r="P31" s="54">
        <f t="shared" si="8"/>
        <v>-2.8443008417054627</v>
      </c>
      <c r="Q31" s="54">
        <f t="shared" si="9"/>
        <v>-11.658088628842165</v>
      </c>
    </row>
    <row r="32" spans="1:17" ht="13.5">
      <c r="A32" s="157"/>
      <c r="B32" s="10">
        <v>15</v>
      </c>
      <c r="C32" s="25">
        <f t="shared" si="0"/>
        <v>15</v>
      </c>
      <c r="D32" s="25">
        <f t="shared" si="1"/>
        <v>24.08177574950403</v>
      </c>
      <c r="E32" s="13">
        <f t="shared" si="10"/>
        <v>-18.91871512710236</v>
      </c>
      <c r="F32" s="13">
        <f t="shared" si="2"/>
        <v>5.069254440141543</v>
      </c>
      <c r="G32" s="13" t="e">
        <f t="shared" si="3"/>
        <v>#REF!</v>
      </c>
      <c r="H32" s="13" t="e">
        <f t="shared" si="4"/>
        <v>#REF!</v>
      </c>
      <c r="I32" s="6" t="s">
        <v>0</v>
      </c>
      <c r="J32" s="6" t="s">
        <v>0</v>
      </c>
      <c r="K32" s="6" t="s">
        <v>0</v>
      </c>
      <c r="L32" s="6" t="s">
        <v>0</v>
      </c>
      <c r="M32" s="53">
        <f t="shared" si="5"/>
        <v>-13.795979580213036</v>
      </c>
      <c r="N32" s="54">
        <f t="shared" si="6"/>
        <v>-4.053910319703801</v>
      </c>
      <c r="O32" s="54">
        <f t="shared" si="7"/>
        <v>-16.50956726022215</v>
      </c>
      <c r="P32" s="54">
        <f t="shared" si="8"/>
        <v>-2.7598150941911976</v>
      </c>
      <c r="Q32" s="54">
        <f t="shared" si="9"/>
        <v>-11.679938128776808</v>
      </c>
    </row>
    <row r="33" spans="1:17" ht="13.5">
      <c r="A33" s="157"/>
      <c r="B33" s="10">
        <v>16</v>
      </c>
      <c r="C33" s="25">
        <f t="shared" si="0"/>
        <v>16</v>
      </c>
      <c r="D33" s="25">
        <f t="shared" si="1"/>
        <v>25.677416423149342</v>
      </c>
      <c r="E33" s="13">
        <f t="shared" si="10"/>
        <v>-18.77316071188732</v>
      </c>
      <c r="F33" s="13">
        <f t="shared" si="2"/>
        <v>5.383117210242228</v>
      </c>
      <c r="G33" s="13" t="e">
        <f t="shared" si="3"/>
        <v>#REF!</v>
      </c>
      <c r="H33" s="13" t="e">
        <f t="shared" si="4"/>
        <v>#REF!</v>
      </c>
      <c r="I33" s="6" t="s">
        <v>0</v>
      </c>
      <c r="J33" s="6" t="s">
        <v>0</v>
      </c>
      <c r="K33" s="6" t="s">
        <v>0</v>
      </c>
      <c r="L33" s="6" t="s">
        <v>0</v>
      </c>
      <c r="M33" s="53">
        <f t="shared" si="5"/>
        <v>-13.795979580213036</v>
      </c>
      <c r="N33" s="54">
        <f t="shared" si="6"/>
        <v>-4.053910319703801</v>
      </c>
      <c r="O33" s="54">
        <f t="shared" si="7"/>
        <v>-16.50956726022215</v>
      </c>
      <c r="P33" s="54">
        <f t="shared" si="8"/>
        <v>-2.6757235406188054</v>
      </c>
      <c r="Q33" s="54">
        <f t="shared" si="9"/>
        <v>-11.703258780530554</v>
      </c>
    </row>
    <row r="34" spans="1:17" ht="13.5">
      <c r="A34" s="157"/>
      <c r="B34" s="10">
        <v>17</v>
      </c>
      <c r="C34" s="25">
        <f t="shared" si="0"/>
        <v>17</v>
      </c>
      <c r="D34" s="25">
        <f t="shared" si="1"/>
        <v>27.27113333123321</v>
      </c>
      <c r="E34" s="13">
        <f t="shared" si="10"/>
        <v>-18.61911418096524</v>
      </c>
      <c r="F34" s="13">
        <f t="shared" si="2"/>
        <v>5.69243446670311</v>
      </c>
      <c r="G34" s="13" t="e">
        <f t="shared" si="3"/>
        <v>#REF!</v>
      </c>
      <c r="H34" s="13" t="e">
        <f t="shared" si="4"/>
        <v>#REF!</v>
      </c>
      <c r="I34" s="6" t="s">
        <v>0</v>
      </c>
      <c r="J34" s="6" t="s">
        <v>0</v>
      </c>
      <c r="K34" s="6" t="s">
        <v>0</v>
      </c>
      <c r="L34" s="6" t="s">
        <v>0</v>
      </c>
      <c r="M34" s="53">
        <f t="shared" si="5"/>
        <v>-13.795979580213036</v>
      </c>
      <c r="N34" s="54">
        <f t="shared" si="6"/>
        <v>-4.053910319703801</v>
      </c>
      <c r="O34" s="54">
        <f t="shared" si="7"/>
        <v>-16.50956726022215</v>
      </c>
      <c r="P34" s="54">
        <f t="shared" si="8"/>
        <v>-2.5920517960901175</v>
      </c>
      <c r="Q34" s="54">
        <f t="shared" si="9"/>
        <v>-11.72804348040697</v>
      </c>
    </row>
    <row r="35" spans="1:17" ht="13.5">
      <c r="A35" s="157"/>
      <c r="B35" s="10">
        <v>18</v>
      </c>
      <c r="C35" s="25">
        <f t="shared" si="0"/>
        <v>18</v>
      </c>
      <c r="D35" s="25">
        <f t="shared" si="1"/>
        <v>28.86279849328429</v>
      </c>
      <c r="E35" s="13">
        <f t="shared" si="10"/>
        <v>-18.45673925817747</v>
      </c>
      <c r="F35" s="13">
        <f t="shared" si="2"/>
        <v>5.996958113216981</v>
      </c>
      <c r="G35" s="13" t="e">
        <f t="shared" si="3"/>
        <v>#REF!</v>
      </c>
      <c r="H35" s="13" t="e">
        <f t="shared" si="4"/>
        <v>#REF!</v>
      </c>
      <c r="I35" s="6" t="s">
        <v>0</v>
      </c>
      <c r="J35" s="6" t="s">
        <v>0</v>
      </c>
      <c r="K35" s="6" t="s">
        <v>0</v>
      </c>
      <c r="L35" s="6" t="s">
        <v>0</v>
      </c>
      <c r="M35" s="53">
        <f t="shared" si="5"/>
        <v>-13.795979580213036</v>
      </c>
      <c r="N35" s="54">
        <f t="shared" si="6"/>
        <v>-4.053910319703801</v>
      </c>
      <c r="O35" s="54">
        <f t="shared" si="7"/>
        <v>-16.50956726022215</v>
      </c>
      <c r="P35" s="54">
        <f t="shared" si="8"/>
        <v>-2.508825347829064</v>
      </c>
      <c r="Q35" s="54">
        <f t="shared" si="9"/>
        <v>-11.75428467874638</v>
      </c>
    </row>
    <row r="36" spans="1:17" ht="13.5">
      <c r="A36" s="157"/>
      <c r="B36" s="10">
        <v>19</v>
      </c>
      <c r="C36" s="25">
        <f t="shared" si="0"/>
        <v>19</v>
      </c>
      <c r="D36" s="25">
        <f t="shared" si="1"/>
        <v>30.452282531373978</v>
      </c>
      <c r="E36" s="13">
        <f t="shared" si="10"/>
        <v>-18.28620816744923</v>
      </c>
      <c r="F36" s="13">
        <f t="shared" si="2"/>
        <v>6.296446414415779</v>
      </c>
      <c r="G36" s="13" t="e">
        <f t="shared" si="3"/>
        <v>#REF!</v>
      </c>
      <c r="H36" s="13" t="e">
        <f t="shared" si="4"/>
        <v>#REF!</v>
      </c>
      <c r="I36" s="6" t="s">
        <v>0</v>
      </c>
      <c r="J36" s="6" t="s">
        <v>0</v>
      </c>
      <c r="K36" s="6" t="s">
        <v>0</v>
      </c>
      <c r="L36" s="6" t="s">
        <v>0</v>
      </c>
      <c r="M36" s="53">
        <f t="shared" si="5"/>
        <v>-13.795979580213036</v>
      </c>
      <c r="N36" s="54">
        <f t="shared" si="6"/>
        <v>-4.053910319703801</v>
      </c>
      <c r="O36" s="54">
        <f t="shared" si="7"/>
        <v>-16.50956726022215</v>
      </c>
      <c r="P36" s="54">
        <f t="shared" si="8"/>
        <v>-2.4260695474180176</v>
      </c>
      <c r="Q36" s="54">
        <f t="shared" si="9"/>
        <v>-11.781974382225563</v>
      </c>
    </row>
    <row r="37" spans="1:17" ht="13.5">
      <c r="A37" s="157"/>
      <c r="B37" s="10">
        <v>20</v>
      </c>
      <c r="C37" s="25">
        <f t="shared" si="0"/>
        <v>20</v>
      </c>
      <c r="D37" s="25">
        <f t="shared" si="1"/>
        <v>32.039454591889225</v>
      </c>
      <c r="E37" s="13">
        <f t="shared" si="10"/>
        <v>-18.10770138783592</v>
      </c>
      <c r="F37" s="13">
        <f t="shared" si="2"/>
        <v>6.5906643161530765</v>
      </c>
      <c r="G37" s="13" t="e">
        <f t="shared" si="3"/>
        <v>#REF!</v>
      </c>
      <c r="H37" s="13" t="e">
        <f t="shared" si="4"/>
        <v>#REF!</v>
      </c>
      <c r="I37" s="6" t="s">
        <v>0</v>
      </c>
      <c r="J37" s="6" t="s">
        <v>0</v>
      </c>
      <c r="K37" s="6" t="s">
        <v>0</v>
      </c>
      <c r="L37" s="6" t="s">
        <v>0</v>
      </c>
      <c r="M37" s="53">
        <f t="shared" si="5"/>
        <v>-13.795979580213036</v>
      </c>
      <c r="N37" s="54">
        <f t="shared" si="6"/>
        <v>-4.053910319703801</v>
      </c>
      <c r="O37" s="54">
        <f t="shared" si="7"/>
        <v>-16.50956726022215</v>
      </c>
      <c r="P37" s="54">
        <f t="shared" si="8"/>
        <v>-2.343809603075458</v>
      </c>
      <c r="Q37" s="54">
        <f t="shared" si="9"/>
        <v>-11.811104156292606</v>
      </c>
    </row>
    <row r="38" spans="1:17" ht="13.5">
      <c r="A38" s="157"/>
      <c r="B38" s="10">
        <v>21</v>
      </c>
      <c r="C38" s="25">
        <f t="shared" si="0"/>
        <v>21</v>
      </c>
      <c r="D38" s="25">
        <f t="shared" si="1"/>
        <v>33.62418226832064</v>
      </c>
      <c r="E38" s="13">
        <f t="shared" si="10"/>
        <v>-17.921407396308062</v>
      </c>
      <c r="F38" s="13">
        <f t="shared" si="2"/>
        <v>6.879383756660357</v>
      </c>
      <c r="G38" s="13" t="e">
        <f t="shared" si="3"/>
        <v>#REF!</v>
      </c>
      <c r="H38" s="13" t="e">
        <f t="shared" si="4"/>
        <v>#REF!</v>
      </c>
      <c r="I38" s="6" t="s">
        <v>0</v>
      </c>
      <c r="J38" s="6" t="s">
        <v>0</v>
      </c>
      <c r="K38" s="6" t="s">
        <v>0</v>
      </c>
      <c r="L38" s="6" t="s">
        <v>0</v>
      </c>
      <c r="M38" s="53">
        <f t="shared" si="5"/>
        <v>-13.795979580213036</v>
      </c>
      <c r="N38" s="54">
        <f t="shared" si="6"/>
        <v>-4.053910319703801</v>
      </c>
      <c r="O38" s="54">
        <f t="shared" si="7"/>
        <v>-16.50956726022215</v>
      </c>
      <c r="P38" s="54">
        <f t="shared" si="8"/>
        <v>-2.2620705719772998</v>
      </c>
      <c r="Q38" s="54">
        <f t="shared" si="9"/>
        <v>-11.841665127736139</v>
      </c>
    </row>
    <row r="39" spans="1:17" ht="13.5">
      <c r="A39" s="157"/>
      <c r="B39" s="10">
        <v>22</v>
      </c>
      <c r="C39" s="25">
        <f t="shared" si="0"/>
        <v>22</v>
      </c>
      <c r="D39" s="25">
        <f t="shared" si="1"/>
        <v>35.20633152521807</v>
      </c>
      <c r="E39" s="13">
        <f t="shared" si="10"/>
        <v>-17.72752239856336</v>
      </c>
      <c r="F39" s="13">
        <f t="shared" si="2"/>
        <v>7.162383968099759</v>
      </c>
      <c r="G39" s="13" t="e">
        <f t="shared" si="3"/>
        <v>#REF!</v>
      </c>
      <c r="H39" s="13" t="e">
        <f t="shared" si="4"/>
        <v>#REF!</v>
      </c>
      <c r="I39" s="6" t="s">
        <v>0</v>
      </c>
      <c r="J39" s="6" t="s">
        <v>0</v>
      </c>
      <c r="K39" s="6" t="s">
        <v>0</v>
      </c>
      <c r="L39" s="6" t="s">
        <v>0</v>
      </c>
      <c r="M39" s="53">
        <f t="shared" si="5"/>
        <v>-13.795979580213036</v>
      </c>
      <c r="N39" s="54">
        <f t="shared" si="6"/>
        <v>-4.053910319703801</v>
      </c>
      <c r="O39" s="54">
        <f t="shared" si="7"/>
        <v>-16.50956726022215</v>
      </c>
      <c r="P39" s="54">
        <f t="shared" si="8"/>
        <v>-2.1808773526242415</v>
      </c>
      <c r="Q39" s="54">
        <f t="shared" si="9"/>
        <v>-11.87364798738821</v>
      </c>
    </row>
    <row r="40" spans="1:17" ht="13.5">
      <c r="A40" s="157"/>
      <c r="B40" s="10">
        <v>23</v>
      </c>
      <c r="C40" s="25">
        <f t="shared" si="0"/>
        <v>23</v>
      </c>
      <c r="D40" s="25">
        <f t="shared" si="1"/>
        <v>36.78576662348333</v>
      </c>
      <c r="E40" s="13">
        <f t="shared" si="10"/>
        <v>-17.526250048169988</v>
      </c>
      <c r="F40" s="13">
        <f t="shared" si="2"/>
        <v>7.439451768040531</v>
      </c>
      <c r="G40" s="13" t="e">
        <f t="shared" si="3"/>
        <v>#REF!</v>
      </c>
      <c r="H40" s="13" t="e">
        <f t="shared" si="4"/>
        <v>#REF!</v>
      </c>
      <c r="I40" s="6" t="s">
        <v>0</v>
      </c>
      <c r="J40" s="6" t="s">
        <v>0</v>
      </c>
      <c r="K40" s="6" t="s">
        <v>0</v>
      </c>
      <c r="L40" s="6" t="s">
        <v>0</v>
      </c>
      <c r="M40" s="53">
        <f t="shared" si="5"/>
        <v>-13.795979580213036</v>
      </c>
      <c r="N40" s="54">
        <f t="shared" si="6"/>
        <v>-4.053910319703801</v>
      </c>
      <c r="O40" s="54">
        <f t="shared" si="7"/>
        <v>-16.50956726022215</v>
      </c>
      <c r="P40" s="54">
        <f t="shared" si="8"/>
        <v>-2.1002546772574324</v>
      </c>
      <c r="Q40" s="54">
        <f t="shared" si="9"/>
        <v>-11.907042992959948</v>
      </c>
    </row>
    <row r="41" spans="1:17" ht="13.5">
      <c r="A41" s="157"/>
      <c r="B41" s="10">
        <v>24</v>
      </c>
      <c r="C41" s="25">
        <f t="shared" si="0"/>
        <v>24</v>
      </c>
      <c r="D41" s="25">
        <f t="shared" si="1"/>
        <v>38.362350047187064</v>
      </c>
      <c r="E41" s="13">
        <f t="shared" si="10"/>
        <v>-17.31780115436092</v>
      </c>
      <c r="F41" s="13">
        <f t="shared" si="2"/>
        <v>7.710381840390764</v>
      </c>
      <c r="G41" s="13" t="e">
        <f t="shared" si="3"/>
        <v>#REF!</v>
      </c>
      <c r="H41" s="13" t="e">
        <f t="shared" si="4"/>
        <v>#REF!</v>
      </c>
      <c r="I41" s="6" t="s">
        <v>0</v>
      </c>
      <c r="J41" s="6" t="s">
        <v>0</v>
      </c>
      <c r="K41" s="6" t="s">
        <v>0</v>
      </c>
      <c r="L41" s="6" t="s">
        <v>0</v>
      </c>
      <c r="M41" s="53">
        <f t="shared" si="5"/>
        <v>-13.795979580213036</v>
      </c>
      <c r="N41" s="54">
        <f t="shared" si="6"/>
        <v>-4.053910319703801</v>
      </c>
      <c r="O41" s="54">
        <f t="shared" si="7"/>
        <v>-16.50956726022215</v>
      </c>
      <c r="P41" s="54">
        <f t="shared" si="8"/>
        <v>-2.0202271043248</v>
      </c>
      <c r="Q41" s="54">
        <f t="shared" si="9"/>
        <v>-11.941839972009145</v>
      </c>
    </row>
    <row r="42" spans="1:17" ht="13.5">
      <c r="A42" s="157"/>
      <c r="B42" s="10">
        <v>25</v>
      </c>
      <c r="C42" s="25">
        <f t="shared" si="0"/>
        <v>25</v>
      </c>
      <c r="D42" s="25">
        <f t="shared" si="1"/>
        <v>39.93594243211601</v>
      </c>
      <c r="E42" s="13">
        <f t="shared" si="10"/>
        <v>-17.102393378814924</v>
      </c>
      <c r="F42" s="13">
        <f t="shared" si="2"/>
        <v>7.974977005320743</v>
      </c>
      <c r="G42" s="13" t="e">
        <f t="shared" si="3"/>
        <v>#REF!</v>
      </c>
      <c r="H42" s="13" t="e">
        <f t="shared" si="4"/>
        <v>#REF!</v>
      </c>
      <c r="I42" s="6" t="s">
        <v>0</v>
      </c>
      <c r="J42" s="6" t="s">
        <v>0</v>
      </c>
      <c r="K42" s="6" t="s">
        <v>0</v>
      </c>
      <c r="L42" s="6" t="s">
        <v>0</v>
      </c>
      <c r="M42" s="53">
        <f t="shared" si="5"/>
        <v>-13.795979580213036</v>
      </c>
      <c r="N42" s="54">
        <f t="shared" si="6"/>
        <v>-4.053910319703801</v>
      </c>
      <c r="O42" s="54">
        <f t="shared" si="7"/>
        <v>-16.50956726022215</v>
      </c>
      <c r="P42" s="54">
        <f t="shared" si="8"/>
        <v>-1.940819011000304</v>
      </c>
      <c r="Q42" s="54">
        <f t="shared" si="9"/>
        <v>-11.978028325038899</v>
      </c>
    </row>
    <row r="43" spans="1:17" ht="13.5">
      <c r="A43" s="157"/>
      <c r="B43" s="10">
        <v>26</v>
      </c>
      <c r="C43" s="25">
        <f t="shared" si="0"/>
        <v>26</v>
      </c>
      <c r="D43" s="25">
        <f t="shared" si="1"/>
        <v>41.50640249627751</v>
      </c>
      <c r="E43" s="13">
        <f t="shared" si="10"/>
        <v>-16.880250921775946</v>
      </c>
      <c r="F43" s="13">
        <f t="shared" si="2"/>
        <v>8.23304847771905</v>
      </c>
      <c r="G43" s="13" t="e">
        <f t="shared" si="3"/>
        <v>#REF!</v>
      </c>
      <c r="H43" s="13" t="e">
        <f t="shared" si="4"/>
        <v>#REF!</v>
      </c>
      <c r="I43" s="6" t="s">
        <v>0</v>
      </c>
      <c r="J43" s="6" t="s">
        <v>0</v>
      </c>
      <c r="K43" s="6" t="s">
        <v>0</v>
      </c>
      <c r="L43" s="6" t="s">
        <v>0</v>
      </c>
      <c r="M43" s="53">
        <f t="shared" si="5"/>
        <v>-13.795979580213036</v>
      </c>
      <c r="N43" s="54">
        <f t="shared" si="6"/>
        <v>-4.053910319703801</v>
      </c>
      <c r="O43" s="54">
        <f t="shared" si="7"/>
        <v>-16.50956726022215</v>
      </c>
      <c r="P43" s="54">
        <f t="shared" si="8"/>
        <v>-1.8620545857584143</v>
      </c>
      <c r="Q43" s="54">
        <f t="shared" si="9"/>
        <v>-12.015597028726313</v>
      </c>
    </row>
    <row r="44" spans="1:17" ht="13.5">
      <c r="A44" s="157"/>
      <c r="B44" s="10">
        <v>27</v>
      </c>
      <c r="C44" s="25">
        <f t="shared" si="0"/>
        <v>27</v>
      </c>
      <c r="D44" s="25">
        <f t="shared" si="1"/>
        <v>43.07358697260873</v>
      </c>
      <c r="E44" s="13">
        <f t="shared" si="10"/>
        <v>-16.651604197878758</v>
      </c>
      <c r="F44" s="13">
        <f t="shared" si="2"/>
        <v>8.484416113727491</v>
      </c>
      <c r="G44" s="13" t="e">
        <f t="shared" si="3"/>
        <v>#REF!</v>
      </c>
      <c r="H44" s="13" t="e">
        <f t="shared" si="4"/>
        <v>#REF!</v>
      </c>
      <c r="I44" s="6" t="s">
        <v>0</v>
      </c>
      <c r="J44" s="6" t="s">
        <v>0</v>
      </c>
      <c r="K44" s="6" t="s">
        <v>0</v>
      </c>
      <c r="L44" s="6" t="s">
        <v>0</v>
      </c>
      <c r="M44" s="53">
        <f t="shared" si="5"/>
        <v>-13.795979580213036</v>
      </c>
      <c r="N44" s="54">
        <f t="shared" si="6"/>
        <v>-4.053910319703801</v>
      </c>
      <c r="O44" s="54">
        <f t="shared" si="7"/>
        <v>-16.50956726022215</v>
      </c>
      <c r="P44" s="54">
        <f t="shared" si="8"/>
        <v>-1.7839578210060676</v>
      </c>
      <c r="Q44" s="54">
        <f t="shared" si="9"/>
        <v>-12.054534639280309</v>
      </c>
    </row>
    <row r="45" spans="1:17" ht="13.5">
      <c r="A45" s="157"/>
      <c r="B45" s="10">
        <v>28</v>
      </c>
      <c r="C45" s="25">
        <f t="shared" si="0"/>
        <v>28</v>
      </c>
      <c r="D45" s="25">
        <f t="shared" si="1"/>
        <v>44.63735054416118</v>
      </c>
      <c r="E45" s="13">
        <f t="shared" si="10"/>
        <v>-16.41668950206516</v>
      </c>
      <c r="F45" s="13">
        <f t="shared" si="2"/>
        <v>8.728908644906028</v>
      </c>
      <c r="G45" s="13" t="e">
        <f t="shared" si="3"/>
        <v>#REF!</v>
      </c>
      <c r="H45" s="13" t="e">
        <f t="shared" si="4"/>
        <v>#REF!</v>
      </c>
      <c r="I45" s="6" t="s">
        <v>0</v>
      </c>
      <c r="J45" s="6" t="s">
        <v>0</v>
      </c>
      <c r="K45" s="6" t="s">
        <v>0</v>
      </c>
      <c r="L45" s="6" t="s">
        <v>0</v>
      </c>
      <c r="M45" s="53">
        <f t="shared" si="5"/>
        <v>-13.795979580213036</v>
      </c>
      <c r="N45" s="54">
        <f t="shared" si="6"/>
        <v>-4.053910319703801</v>
      </c>
      <c r="O45" s="54">
        <f t="shared" si="7"/>
        <v>-16.50956726022215</v>
      </c>
      <c r="P45" s="54">
        <f t="shared" si="8"/>
        <v>-1.7065525057743471</v>
      </c>
      <c r="Q45" s="54">
        <f t="shared" si="9"/>
        <v>-12.094829295927514</v>
      </c>
    </row>
    <row r="46" spans="1:17" ht="13.5">
      <c r="A46" s="157"/>
      <c r="B46" s="10">
        <v>29</v>
      </c>
      <c r="C46" s="25">
        <f t="shared" si="0"/>
        <v>29</v>
      </c>
      <c r="D46" s="25">
        <f t="shared" si="1"/>
        <v>46.19754578205456</v>
      </c>
      <c r="E46" s="13">
        <f t="shared" si="10"/>
        <v>-16.17574866599177</v>
      </c>
      <c r="F46" s="13">
        <f t="shared" si="2"/>
        <v>8.966363899584293</v>
      </c>
      <c r="G46" s="13" t="e">
        <f t="shared" si="3"/>
        <v>#REF!</v>
      </c>
      <c r="H46" s="13" t="e">
        <f t="shared" si="4"/>
        <v>#REF!</v>
      </c>
      <c r="I46" s="6" t="s">
        <v>0</v>
      </c>
      <c r="J46" s="6" t="s">
        <v>0</v>
      </c>
      <c r="K46" s="6" t="s">
        <v>0</v>
      </c>
      <c r="L46" s="6" t="s">
        <v>0</v>
      </c>
      <c r="M46" s="53">
        <f t="shared" si="5"/>
        <v>-13.795979580213036</v>
      </c>
      <c r="N46" s="54">
        <f t="shared" si="6"/>
        <v>-4.053910319703801</v>
      </c>
      <c r="O46" s="54">
        <f t="shared" si="7"/>
        <v>-16.50956726022215</v>
      </c>
      <c r="P46" s="54">
        <f t="shared" si="8"/>
        <v>-1.629862218472116</v>
      </c>
      <c r="Q46" s="54">
        <f t="shared" si="9"/>
        <v>-12.13646872452517</v>
      </c>
    </row>
    <row r="47" spans="1:17" ht="13.5">
      <c r="A47" s="157"/>
      <c r="B47" s="10">
        <v>30</v>
      </c>
      <c r="C47" s="25">
        <f t="shared" si="0"/>
        <v>30</v>
      </c>
      <c r="D47" s="25">
        <f t="shared" si="1"/>
        <v>47.75402308651845</v>
      </c>
      <c r="E47" s="13">
        <f t="shared" si="10"/>
        <v>-15.929028705347518</v>
      </c>
      <c r="F47" s="13">
        <f t="shared" si="2"/>
        <v>9.196629010961663</v>
      </c>
      <c r="G47" s="13" t="e">
        <f t="shared" si="3"/>
        <v>#REF!</v>
      </c>
      <c r="H47" s="13" t="e">
        <f t="shared" si="4"/>
        <v>#REF!</v>
      </c>
      <c r="I47" s="6" t="s">
        <v>0</v>
      </c>
      <c r="J47" s="6" t="s">
        <v>0</v>
      </c>
      <c r="K47" s="6" t="s">
        <v>0</v>
      </c>
      <c r="L47" s="6" t="s">
        <v>0</v>
      </c>
      <c r="M47" s="53">
        <f t="shared" si="5"/>
        <v>-13.795979580213036</v>
      </c>
      <c r="N47" s="54">
        <f t="shared" si="6"/>
        <v>-4.053910319703801</v>
      </c>
      <c r="O47" s="54">
        <f t="shared" si="7"/>
        <v>-16.50956726022215</v>
      </c>
      <c r="P47" s="54">
        <f t="shared" si="8"/>
        <v>-1.5539103197038018</v>
      </c>
      <c r="Q47" s="54">
        <f t="shared" si="9"/>
        <v>-12.179440241299954</v>
      </c>
    </row>
    <row r="48" spans="1:17" ht="13.5">
      <c r="A48" s="157"/>
      <c r="B48" s="10">
        <v>31</v>
      </c>
      <c r="C48" s="25">
        <f t="shared" si="0"/>
        <v>31</v>
      </c>
      <c r="D48" s="25">
        <f t="shared" si="1"/>
        <v>49.30663063136639</v>
      </c>
      <c r="E48" s="13">
        <f t="shared" si="10"/>
        <v>-15.67678145851616</v>
      </c>
      <c r="F48" s="13">
        <f t="shared" si="2"/>
        <v>9.419560611523801</v>
      </c>
      <c r="G48" s="13" t="e">
        <f t="shared" si="3"/>
        <v>#REF!</v>
      </c>
      <c r="H48" s="13" t="e">
        <f t="shared" si="4"/>
        <v>#REF!</v>
      </c>
      <c r="I48" s="6" t="s">
        <v>0</v>
      </c>
      <c r="J48" s="6" t="s">
        <v>0</v>
      </c>
      <c r="K48" s="6" t="s">
        <v>0</v>
      </c>
      <c r="L48" s="6" t="s">
        <v>0</v>
      </c>
      <c r="M48" s="53">
        <f t="shared" si="5"/>
        <v>-13.795979580213036</v>
      </c>
      <c r="N48" s="54">
        <f t="shared" si="6"/>
        <v>-4.053910319703801</v>
      </c>
      <c r="O48" s="54">
        <f t="shared" si="7"/>
        <v>-16.50956726022215</v>
      </c>
      <c r="P48" s="54">
        <f t="shared" si="8"/>
        <v>-1.4787199451535304</v>
      </c>
      <c r="Q48" s="54">
        <f t="shared" si="9"/>
        <v>-12.223730756711586</v>
      </c>
    </row>
    <row r="49" spans="1:17" ht="13.5">
      <c r="A49" s="157"/>
      <c r="B49" s="10">
        <v>32</v>
      </c>
      <c r="C49" s="25">
        <f t="shared" si="0"/>
        <v>32</v>
      </c>
      <c r="D49" s="25">
        <f t="shared" si="1"/>
        <v>50.85521431227296</v>
      </c>
      <c r="E49" s="13">
        <f t="shared" si="10"/>
        <v>-15.419263217037228</v>
      </c>
      <c r="F49" s="13">
        <f t="shared" si="2"/>
        <v>9.635025013349386</v>
      </c>
      <c r="G49" s="13" t="e">
        <f t="shared" si="3"/>
        <v>#REF!</v>
      </c>
      <c r="H49" s="13" t="e">
        <f t="shared" si="4"/>
        <v>#REF!</v>
      </c>
      <c r="I49" s="6" t="s">
        <v>0</v>
      </c>
      <c r="J49" s="6" t="s">
        <v>0</v>
      </c>
      <c r="K49" s="6" t="s">
        <v>0</v>
      </c>
      <c r="L49" s="6" t="s">
        <v>0</v>
      </c>
      <c r="M49" s="53">
        <f t="shared" si="5"/>
        <v>-13.795979580213036</v>
      </c>
      <c r="N49" s="54">
        <f t="shared" si="6"/>
        <v>-4.053910319703801</v>
      </c>
      <c r="O49" s="54">
        <f t="shared" si="7"/>
        <v>-16.50956726022215</v>
      </c>
      <c r="P49" s="54">
        <f t="shared" si="8"/>
        <v>-1.404313998537777</v>
      </c>
      <c r="Q49" s="54">
        <f t="shared" si="9"/>
        <v>-12.269326779440018</v>
      </c>
    </row>
    <row r="50" spans="1:17" ht="13.5">
      <c r="A50" s="157"/>
      <c r="B50" s="10">
        <v>33</v>
      </c>
      <c r="C50" s="25">
        <f t="shared" si="0"/>
        <v>33</v>
      </c>
      <c r="D50" s="25">
        <f t="shared" si="1"/>
        <v>52.39961769925264</v>
      </c>
      <c r="E50" s="13">
        <f t="shared" si="10"/>
        <v>-15.156734348336768</v>
      </c>
      <c r="F50" s="13">
        <f t="shared" si="2"/>
        <v>9.842898373887419</v>
      </c>
      <c r="G50" s="13" t="e">
        <f t="shared" si="3"/>
        <v>#REF!</v>
      </c>
      <c r="H50" s="13" t="e">
        <f t="shared" si="4"/>
        <v>#REF!</v>
      </c>
      <c r="I50" s="6" t="s">
        <v>0</v>
      </c>
      <c r="J50" s="6" t="s">
        <v>0</v>
      </c>
      <c r="K50" s="6" t="s">
        <v>0</v>
      </c>
      <c r="L50" s="6" t="s">
        <v>0</v>
      </c>
      <c r="M50" s="53">
        <f t="shared" si="5"/>
        <v>-13.795979580213036</v>
      </c>
      <c r="N50" s="54">
        <f t="shared" si="6"/>
        <v>-4.053910319703801</v>
      </c>
      <c r="O50" s="54">
        <f t="shared" si="7"/>
        <v>-16.50956726022215</v>
      </c>
      <c r="P50" s="54">
        <f t="shared" si="8"/>
        <v>-1.330715144628666</v>
      </c>
      <c r="Q50" s="54">
        <f t="shared" si="9"/>
        <v>-12.316214420495028</v>
      </c>
    </row>
    <row r="51" spans="1:17" ht="13.5">
      <c r="A51" s="157"/>
      <c r="B51" s="10">
        <v>34</v>
      </c>
      <c r="C51" s="25">
        <f t="shared" si="0"/>
        <v>34</v>
      </c>
      <c r="D51" s="25">
        <f t="shared" si="1"/>
        <v>53.939681993766655</v>
      </c>
      <c r="E51" s="13">
        <f t="shared" si="10"/>
        <v>-14.889458911218219</v>
      </c>
      <c r="F51" s="13">
        <f t="shared" si="2"/>
        <v>10.043066846792053</v>
      </c>
      <c r="G51" s="13" t="e">
        <f t="shared" si="3"/>
        <v>#REF!</v>
      </c>
      <c r="H51" s="13" t="e">
        <f t="shared" si="4"/>
        <v>#REF!</v>
      </c>
      <c r="I51" s="6" t="s">
        <v>0</v>
      </c>
      <c r="J51" s="6" t="s">
        <v>0</v>
      </c>
      <c r="K51" s="6" t="s">
        <v>0</v>
      </c>
      <c r="L51" s="6" t="s">
        <v>0</v>
      </c>
      <c r="M51" s="53">
        <f t="shared" si="5"/>
        <v>-13.795979580213036</v>
      </c>
      <c r="N51" s="54">
        <f t="shared" si="6"/>
        <v>-4.053910319703801</v>
      </c>
      <c r="O51" s="54">
        <f t="shared" si="7"/>
        <v>-16.50956726022215</v>
      </c>
      <c r="P51" s="54">
        <f t="shared" si="8"/>
        <v>-1.2579458023500667</v>
      </c>
      <c r="Q51" s="54">
        <f t="shared" si="9"/>
        <v>-12.36437939744694</v>
      </c>
    </row>
    <row r="52" spans="1:17" ht="13.5">
      <c r="A52" s="157"/>
      <c r="B52" s="10">
        <v>35</v>
      </c>
      <c r="C52" s="25">
        <f t="shared" si="0"/>
        <v>35</v>
      </c>
      <c r="D52" s="25">
        <f t="shared" si="1"/>
        <v>55.47524599091302</v>
      </c>
      <c r="E52" s="13">
        <f t="shared" si="10"/>
        <v>-14.617704264622994</v>
      </c>
      <c r="F52" s="13">
        <f t="shared" si="2"/>
        <v>10.235426717409243</v>
      </c>
      <c r="G52" s="13" t="e">
        <f t="shared" si="3"/>
        <v>#REF!</v>
      </c>
      <c r="H52" s="13" t="e">
        <f t="shared" si="4"/>
        <v>#REF!</v>
      </c>
      <c r="I52" s="6" t="s">
        <v>0</v>
      </c>
      <c r="J52" s="6" t="s">
        <v>0</v>
      </c>
      <c r="K52" s="6" t="s">
        <v>0</v>
      </c>
      <c r="L52" s="6" t="s">
        <v>0</v>
      </c>
      <c r="M52" s="53">
        <f t="shared" si="5"/>
        <v>-13.795979580213036</v>
      </c>
      <c r="N52" s="54">
        <f t="shared" si="6"/>
        <v>-4.053910319703801</v>
      </c>
      <c r="O52" s="54">
        <f t="shared" si="7"/>
        <v>-16.50956726022215</v>
      </c>
      <c r="P52" s="54">
        <f t="shared" si="8"/>
        <v>-1.186028137948571</v>
      </c>
      <c r="Q52" s="54">
        <f t="shared" si="9"/>
        <v>-12.41380703877719</v>
      </c>
    </row>
    <row r="53" spans="1:17" ht="14.25" thickBot="1">
      <c r="A53" s="158"/>
      <c r="B53" s="10">
        <v>36</v>
      </c>
      <c r="C53" s="25">
        <f t="shared" si="0"/>
        <v>36</v>
      </c>
      <c r="D53" s="25">
        <f t="shared" si="1"/>
        <v>57.006146047184245</v>
      </c>
      <c r="E53" s="13">
        <f t="shared" si="10"/>
        <v>-14.341740670190255</v>
      </c>
      <c r="F53" s="13">
        <f t="shared" si="2"/>
        <v>10.419884522517325</v>
      </c>
      <c r="G53" s="13" t="e">
        <f t="shared" si="3"/>
        <v>#REF!</v>
      </c>
      <c r="H53" s="13" t="e">
        <f t="shared" si="4"/>
        <v>#REF!</v>
      </c>
      <c r="I53" s="6" t="s">
        <v>0</v>
      </c>
      <c r="J53" s="6" t="s">
        <v>0</v>
      </c>
      <c r="K53" s="6" t="s">
        <v>0</v>
      </c>
      <c r="L53" s="6" t="s">
        <v>0</v>
      </c>
      <c r="M53" s="53">
        <f t="shared" si="5"/>
        <v>-13.795979580213036</v>
      </c>
      <c r="N53" s="54">
        <f t="shared" si="6"/>
        <v>-4.053910319703801</v>
      </c>
      <c r="O53" s="54">
        <f t="shared" si="7"/>
        <v>-16.50956726022215</v>
      </c>
      <c r="P53" s="54">
        <f t="shared" si="8"/>
        <v>-1.1149840582414354</v>
      </c>
      <c r="Q53" s="54">
        <f t="shared" si="9"/>
        <v>-12.464482288347412</v>
      </c>
    </row>
    <row r="54" spans="1:17" ht="14.25" thickTop="1">
      <c r="A54" s="159" t="s">
        <v>25</v>
      </c>
      <c r="B54" s="10">
        <v>37</v>
      </c>
      <c r="C54" s="25">
        <f t="shared" si="0"/>
        <v>37</v>
      </c>
      <c r="D54" s="25">
        <f t="shared" si="1"/>
        <v>58.532216054305664</v>
      </c>
      <c r="E54" s="13">
        <f t="shared" si="10"/>
        <v>-14.06184088916596</v>
      </c>
      <c r="F54" s="13">
        <f t="shared" si="2"/>
        <v>10.596357153932084</v>
      </c>
      <c r="G54" s="13" t="e">
        <f t="shared" si="3"/>
        <v>#REF!</v>
      </c>
      <c r="H54" s="13" t="e">
        <f t="shared" si="4"/>
        <v>#REF!</v>
      </c>
      <c r="I54" s="6" t="s">
        <v>0</v>
      </c>
      <c r="J54" s="6" t="s">
        <v>0</v>
      </c>
      <c r="K54" s="6" t="s">
        <v>0</v>
      </c>
      <c r="L54" s="6" t="s">
        <v>0</v>
      </c>
      <c r="M54" s="53">
        <f t="shared" si="5"/>
        <v>-13.795979580213036</v>
      </c>
      <c r="N54" s="54">
        <f t="shared" si="6"/>
        <v>-4.053910319703801</v>
      </c>
      <c r="O54" s="54">
        <f t="shared" si="7"/>
        <v>-16.50956726022215</v>
      </c>
      <c r="P54" s="54">
        <f t="shared" si="8"/>
        <v>-1.0448352039435598</v>
      </c>
      <c r="Q54" s="54">
        <f t="shared" si="9"/>
        <v>-12.516389709985685</v>
      </c>
    </row>
    <row r="55" spans="1:17" ht="13.5">
      <c r="A55" s="160"/>
      <c r="B55" s="10">
        <v>38</v>
      </c>
      <c r="C55" s="25">
        <f t="shared" si="0"/>
        <v>38</v>
      </c>
      <c r="D55" s="25">
        <f t="shared" si="1"/>
        <v>60.05328741969724</v>
      </c>
      <c r="E55" s="13">
        <f t="shared" si="10"/>
        <v>-13.77827977423254</v>
      </c>
      <c r="F55" s="13">
        <f t="shared" si="2"/>
        <v>10.764771945596104</v>
      </c>
      <c r="G55" s="13" t="e">
        <f t="shared" si="3"/>
        <v>#REF!</v>
      </c>
      <c r="H55" s="13" t="e">
        <f t="shared" si="4"/>
        <v>#REF!</v>
      </c>
      <c r="I55" s="6" t="s">
        <v>0</v>
      </c>
      <c r="J55" s="6" t="s">
        <v>0</v>
      </c>
      <c r="K55" s="6" t="s">
        <v>0</v>
      </c>
      <c r="L55" s="6" t="s">
        <v>0</v>
      </c>
      <c r="M55" s="53">
        <f t="shared" si="5"/>
        <v>-13.795979580213036</v>
      </c>
      <c r="N55" s="54">
        <f t="shared" si="6"/>
        <v>-4.053910319703801</v>
      </c>
      <c r="O55" s="54">
        <f t="shared" si="7"/>
        <v>-16.50956726022215</v>
      </c>
      <c r="P55" s="54">
        <f t="shared" si="8"/>
        <v>-0.97560294307551</v>
      </c>
      <c r="Q55" s="54">
        <f t="shared" si="9"/>
        <v>-12.56951349218854</v>
      </c>
    </row>
    <row r="56" spans="1:17" ht="13.5">
      <c r="A56" s="160"/>
      <c r="B56" s="10">
        <v>39</v>
      </c>
      <c r="C56" s="25">
        <f t="shared" si="0"/>
        <v>39</v>
      </c>
      <c r="D56" s="25">
        <f t="shared" si="1"/>
        <v>61.569189054129644</v>
      </c>
      <c r="E56" s="13">
        <f t="shared" si="10"/>
        <v>-13.491333856852474</v>
      </c>
      <c r="F56" s="13">
        <f t="shared" si="2"/>
        <v>10.925066743782347</v>
      </c>
      <c r="G56" s="13" t="e">
        <f t="shared" si="3"/>
        <v>#REF!</v>
      </c>
      <c r="H56" s="13" t="e">
        <f t="shared" si="4"/>
        <v>#REF!</v>
      </c>
      <c r="I56" s="6" t="s">
        <v>0</v>
      </c>
      <c r="J56" s="6" t="s">
        <v>0</v>
      </c>
      <c r="K56" s="6" t="s">
        <v>0</v>
      </c>
      <c r="L56" s="6" t="s">
        <v>0</v>
      </c>
      <c r="M56" s="53">
        <f t="shared" si="5"/>
        <v>-13.795979580213036</v>
      </c>
      <c r="N56" s="54">
        <f t="shared" si="6"/>
        <v>-4.053910319703801</v>
      </c>
      <c r="O56" s="54">
        <f t="shared" si="7"/>
        <v>-16.50956726022215</v>
      </c>
      <c r="P56" s="54">
        <f t="shared" si="8"/>
        <v>-0.9073083644546145</v>
      </c>
      <c r="Q56" s="54">
        <f t="shared" si="9"/>
        <v>-12.623837452937295</v>
      </c>
    </row>
    <row r="57" spans="1:17" ht="13.5">
      <c r="A57" s="160"/>
      <c r="B57" s="10">
        <v>40</v>
      </c>
      <c r="C57" s="25">
        <f t="shared" si="0"/>
        <v>40</v>
      </c>
      <c r="D57" s="25">
        <f t="shared" si="1"/>
        <v>63.07974736717374</v>
      </c>
      <c r="E57" s="13">
        <f t="shared" si="10"/>
        <v>-13.201280930741827</v>
      </c>
      <c r="F57" s="13">
        <f t="shared" si="2"/>
        <v>11.077189960053124</v>
      </c>
      <c r="G57" s="13" t="e">
        <f t="shared" si="3"/>
        <v>#REF!</v>
      </c>
      <c r="H57" s="13" t="e">
        <f t="shared" si="4"/>
        <v>#REF!</v>
      </c>
      <c r="I57" s="6" t="s">
        <v>0</v>
      </c>
      <c r="J57" s="6" t="s">
        <v>0</v>
      </c>
      <c r="K57" s="6" t="s">
        <v>0</v>
      </c>
      <c r="L57" s="6" t="s">
        <v>0</v>
      </c>
      <c r="M57" s="53">
        <f t="shared" si="5"/>
        <v>-13.795979580213036</v>
      </c>
      <c r="N57" s="54">
        <f t="shared" si="6"/>
        <v>-4.053910319703801</v>
      </c>
      <c r="O57" s="54">
        <f t="shared" si="7"/>
        <v>-16.50956726022215</v>
      </c>
      <c r="P57" s="54">
        <f t="shared" si="8"/>
        <v>-0.8399722712711051</v>
      </c>
      <c r="Q57" s="54">
        <f t="shared" si="9"/>
        <v>-12.679345044627258</v>
      </c>
    </row>
    <row r="58" spans="1:17" ht="13.5">
      <c r="A58" s="160"/>
      <c r="B58" s="10">
        <v>41</v>
      </c>
      <c r="C58" s="25">
        <f t="shared" si="0"/>
        <v>41</v>
      </c>
      <c r="D58" s="25">
        <f t="shared" si="1"/>
        <v>64.58478627106905</v>
      </c>
      <c r="E58" s="13">
        <f t="shared" si="10"/>
        <v>-12.908399632113309</v>
      </c>
      <c r="F58" s="13">
        <f t="shared" si="2"/>
        <v>11.221100606627958</v>
      </c>
      <c r="G58" s="13" t="e">
        <f t="shared" si="3"/>
        <v>#REF!</v>
      </c>
      <c r="H58" s="13" t="e">
        <f t="shared" si="4"/>
        <v>#REF!</v>
      </c>
      <c r="I58" s="6" t="s">
        <v>0</v>
      </c>
      <c r="J58" s="6" t="s">
        <v>0</v>
      </c>
      <c r="K58" s="6" t="s">
        <v>0</v>
      </c>
      <c r="L58" s="6" t="s">
        <v>0</v>
      </c>
      <c r="M58" s="53">
        <f t="shared" si="5"/>
        <v>-13.795979580213036</v>
      </c>
      <c r="N58" s="54">
        <f t="shared" si="6"/>
        <v>-4.053910319703801</v>
      </c>
      <c r="O58" s="54">
        <f t="shared" si="7"/>
        <v>-16.50956726022215</v>
      </c>
      <c r="P58" s="54">
        <f t="shared" si="8"/>
        <v>-0.773615174751265</v>
      </c>
      <c r="Q58" s="54">
        <f t="shared" si="9"/>
        <v>-12.736019359108289</v>
      </c>
    </row>
    <row r="59" spans="1:17" ht="13.5">
      <c r="A59" s="160"/>
      <c r="B59" s="10">
        <v>42</v>
      </c>
      <c r="C59" s="25">
        <f t="shared" si="0"/>
        <v>42</v>
      </c>
      <c r="D59" s="25">
        <f t="shared" si="1"/>
        <v>66.08412719366203</v>
      </c>
      <c r="E59" s="13">
        <f t="shared" si="10"/>
        <v>-12.612969017352722</v>
      </c>
      <c r="F59" s="13">
        <f t="shared" si="2"/>
        <v>11.356768313827741</v>
      </c>
      <c r="G59" s="13" t="e">
        <f t="shared" si="3"/>
        <v>#REF!</v>
      </c>
      <c r="H59" s="13" t="e">
        <f t="shared" si="4"/>
        <v>#REF!</v>
      </c>
      <c r="I59" s="6" t="s">
        <v>0</v>
      </c>
      <c r="J59" s="6" t="s">
        <v>0</v>
      </c>
      <c r="K59" s="6" t="s">
        <v>0</v>
      </c>
      <c r="L59" s="6" t="s">
        <v>0</v>
      </c>
      <c r="M59" s="53">
        <f t="shared" si="5"/>
        <v>-13.795979580213036</v>
      </c>
      <c r="N59" s="54">
        <f t="shared" si="6"/>
        <v>-4.053910319703801</v>
      </c>
      <c r="O59" s="54">
        <f t="shared" si="7"/>
        <v>-16.50956726022215</v>
      </c>
      <c r="P59" s="54">
        <f t="shared" si="8"/>
        <v>-0.7082572879095101</v>
      </c>
      <c r="Q59" s="54">
        <f t="shared" si="9"/>
        <v>-12.793843132835178</v>
      </c>
    </row>
    <row r="60" spans="1:17" ht="13.5">
      <c r="A60" s="160"/>
      <c r="B60" s="10">
        <v>43</v>
      </c>
      <c r="C60" s="25">
        <f t="shared" si="0"/>
        <v>43</v>
      </c>
      <c r="D60" s="25">
        <f t="shared" si="1"/>
        <v>67.57758910108818</v>
      </c>
      <c r="E60" s="13">
        <f t="shared" si="10"/>
        <v>-12.31526813881761</v>
      </c>
      <c r="F60" s="13">
        <f t="shared" si="2"/>
        <v>11.484173329277905</v>
      </c>
      <c r="G60" s="13" t="e">
        <f t="shared" si="3"/>
        <v>#REF!</v>
      </c>
      <c r="H60" s="13" t="e">
        <f t="shared" si="4"/>
        <v>#REF!</v>
      </c>
      <c r="I60" s="6" t="s">
        <v>0</v>
      </c>
      <c r="J60" s="6" t="s">
        <v>0</v>
      </c>
      <c r="K60" s="6" t="s">
        <v>0</v>
      </c>
      <c r="L60" s="6" t="s">
        <v>0</v>
      </c>
      <c r="M60" s="53">
        <f t="shared" si="5"/>
        <v>-13.795979580213036</v>
      </c>
      <c r="N60" s="54">
        <f t="shared" si="6"/>
        <v>-4.053910319703801</v>
      </c>
      <c r="O60" s="54">
        <f t="shared" si="7"/>
        <v>-16.50956726022215</v>
      </c>
      <c r="P60" s="54">
        <f t="shared" si="8"/>
        <v>-0.6439185193913088</v>
      </c>
      <c r="Q60" s="54">
        <f t="shared" si="9"/>
        <v>-12.852798752126297</v>
      </c>
    </row>
    <row r="61" spans="1:17" ht="13.5">
      <c r="A61" s="160"/>
      <c r="B61" s="10">
        <v>44</v>
      </c>
      <c r="C61" s="25">
        <f t="shared" si="0"/>
        <v>44</v>
      </c>
      <c r="D61" s="25">
        <f t="shared" si="1"/>
        <v>69.06498853089232</v>
      </c>
      <c r="E61" s="13">
        <f t="shared" si="10"/>
        <v>-12.015575619472965</v>
      </c>
      <c r="F61" s="13">
        <f t="shared" si="2"/>
        <v>11.603306498570593</v>
      </c>
      <c r="G61" s="13" t="e">
        <f t="shared" si="3"/>
        <v>#REF!</v>
      </c>
      <c r="H61" s="13" t="e">
        <f t="shared" si="4"/>
        <v>#REF!</v>
      </c>
      <c r="I61" s="6" t="s">
        <v>0</v>
      </c>
      <c r="J61" s="6" t="s">
        <v>0</v>
      </c>
      <c r="K61" s="6" t="s">
        <v>0</v>
      </c>
      <c r="L61" s="6" t="s">
        <v>0</v>
      </c>
      <c r="M61" s="53">
        <f t="shared" si="5"/>
        <v>-13.795979580213036</v>
      </c>
      <c r="N61" s="54">
        <f t="shared" si="6"/>
        <v>-4.053910319703801</v>
      </c>
      <c r="O61" s="54">
        <f t="shared" si="7"/>
        <v>-16.50956726022215</v>
      </c>
      <c r="P61" s="54">
        <f t="shared" si="8"/>
        <v>-0.5806184674088151</v>
      </c>
      <c r="Q61" s="54">
        <f t="shared" si="9"/>
        <v>-12.912868258528892</v>
      </c>
    </row>
    <row r="62" spans="1:17" ht="13.5">
      <c r="A62" s="160"/>
      <c r="B62" s="10">
        <v>45</v>
      </c>
      <c r="C62" s="25">
        <f t="shared" si="0"/>
        <v>45</v>
      </c>
      <c r="D62" s="25">
        <f t="shared" si="1"/>
        <v>70.54613963629868</v>
      </c>
      <c r="E62" s="13">
        <f t="shared" si="10"/>
        <v>-11.714169227105074</v>
      </c>
      <c r="F62" s="13">
        <f t="shared" si="2"/>
        <v>11.714169227105074</v>
      </c>
      <c r="G62" s="13" t="e">
        <f t="shared" si="3"/>
        <v>#REF!</v>
      </c>
      <c r="H62" s="13" t="e">
        <f t="shared" si="4"/>
        <v>#REF!</v>
      </c>
      <c r="I62" s="6" t="s">
        <v>0</v>
      </c>
      <c r="J62" s="6" t="s">
        <v>0</v>
      </c>
      <c r="K62" s="6" t="s">
        <v>0</v>
      </c>
      <c r="L62" s="6" t="s">
        <v>0</v>
      </c>
      <c r="M62" s="53">
        <f t="shared" si="5"/>
        <v>-13.795979580213036</v>
      </c>
      <c r="N62" s="54">
        <f t="shared" si="6"/>
        <v>-4.053910319703801</v>
      </c>
      <c r="O62" s="54">
        <f t="shared" si="7"/>
        <v>-16.50956726022215</v>
      </c>
      <c r="P62" s="54">
        <f t="shared" si="8"/>
        <v>-0.518376413771064</v>
      </c>
      <c r="Q62" s="54">
        <f t="shared" si="9"/>
        <v>-12.97403335428941</v>
      </c>
    </row>
    <row r="63" spans="1:17" ht="13.5">
      <c r="A63" s="160"/>
      <c r="B63" s="10">
        <v>46</v>
      </c>
      <c r="C63" s="25">
        <f t="shared" si="0"/>
        <v>46</v>
      </c>
      <c r="D63" s="25">
        <f t="shared" si="1"/>
        <v>72.02085424235575</v>
      </c>
      <c r="E63" s="13">
        <f t="shared" si="10"/>
        <v>-11.41132544888209</v>
      </c>
      <c r="F63" s="13">
        <f t="shared" si="2"/>
        <v>11.816773422847183</v>
      </c>
      <c r="G63" s="13" t="e">
        <f t="shared" si="3"/>
        <v>#REF!</v>
      </c>
      <c r="H63" s="13" t="e">
        <f t="shared" si="4"/>
        <v>#REF!</v>
      </c>
      <c r="I63" s="6" t="s">
        <v>0</v>
      </c>
      <c r="J63" s="6" t="s">
        <v>0</v>
      </c>
      <c r="K63" s="6" t="s">
        <v>0</v>
      </c>
      <c r="L63" s="6" t="s">
        <v>0</v>
      </c>
      <c r="M63" s="53">
        <f t="shared" si="5"/>
        <v>-13.795979580213036</v>
      </c>
      <c r="N63" s="54">
        <f t="shared" si="6"/>
        <v>-4.053910319703801</v>
      </c>
      <c r="O63" s="54">
        <f t="shared" si="7"/>
        <v>-16.50956726022215</v>
      </c>
      <c r="P63" s="54">
        <f t="shared" si="8"/>
        <v>-0.45721131801054593</v>
      </c>
      <c r="Q63" s="54">
        <f t="shared" si="9"/>
        <v>-13.036275407927162</v>
      </c>
    </row>
    <row r="64" spans="1:17" ht="13.5">
      <c r="A64" s="160"/>
      <c r="B64" s="10">
        <v>47</v>
      </c>
      <c r="C64" s="25">
        <f t="shared" si="0"/>
        <v>47</v>
      </c>
      <c r="D64" s="25">
        <f t="shared" si="1"/>
        <v>73.48894191469024</v>
      </c>
      <c r="E64" s="13">
        <f t="shared" si="10"/>
        <v>-11.1073190670573</v>
      </c>
      <c r="F64" s="13">
        <f t="shared" si="2"/>
        <v>11.911141419772797</v>
      </c>
      <c r="G64" s="13" t="e">
        <f t="shared" si="3"/>
        <v>#REF!</v>
      </c>
      <c r="H64" s="13" t="e">
        <f t="shared" si="4"/>
        <v>#REF!</v>
      </c>
      <c r="I64" s="6" t="s">
        <v>0</v>
      </c>
      <c r="J64" s="6" t="s">
        <v>0</v>
      </c>
      <c r="K64" s="6" t="s">
        <v>0</v>
      </c>
      <c r="L64" s="6" t="s">
        <v>0</v>
      </c>
      <c r="M64" s="53">
        <f t="shared" si="5"/>
        <v>-13.795979580213036</v>
      </c>
      <c r="N64" s="54">
        <f t="shared" si="6"/>
        <v>-4.053910319703801</v>
      </c>
      <c r="O64" s="54">
        <f t="shared" si="7"/>
        <v>-16.50956726022215</v>
      </c>
      <c r="P64" s="54">
        <f t="shared" si="8"/>
        <v>-0.39714181160794926</v>
      </c>
      <c r="Q64" s="54">
        <f t="shared" si="9"/>
        <v>-13.099575459909655</v>
      </c>
    </row>
    <row r="65" spans="1:17" ht="13.5">
      <c r="A65" s="160"/>
      <c r="B65" s="10">
        <v>48</v>
      </c>
      <c r="C65" s="25">
        <f t="shared" si="0"/>
        <v>48</v>
      </c>
      <c r="D65" s="25">
        <f t="shared" si="1"/>
        <v>74.95021004160746</v>
      </c>
      <c r="E65" s="13">
        <f t="shared" si="10"/>
        <v>-10.802422736639476</v>
      </c>
      <c r="F65" s="13">
        <f t="shared" si="2"/>
        <v>11.997305881787224</v>
      </c>
      <c r="G65" s="13" t="e">
        <f t="shared" si="3"/>
        <v>#REF!</v>
      </c>
      <c r="H65" s="13" t="e">
        <f t="shared" si="4"/>
        <v>#REF!</v>
      </c>
      <c r="I65" s="6" t="s">
        <v>0</v>
      </c>
      <c r="J65" s="6" t="s">
        <v>0</v>
      </c>
      <c r="K65" s="6" t="s">
        <v>0</v>
      </c>
      <c r="L65" s="6" t="s">
        <v>0</v>
      </c>
      <c r="M65" s="53">
        <f t="shared" si="5"/>
        <v>-13.795979580213036</v>
      </c>
      <c r="N65" s="54">
        <f t="shared" si="6"/>
        <v>-4.053910319703801</v>
      </c>
      <c r="O65" s="54">
        <f t="shared" si="7"/>
        <v>-16.50956726022215</v>
      </c>
      <c r="P65" s="54">
        <f t="shared" si="8"/>
        <v>-0.33818619231683034</v>
      </c>
      <c r="Q65" s="54">
        <f t="shared" si="9"/>
        <v>-13.163914228427856</v>
      </c>
    </row>
    <row r="66" spans="1:17" ht="13.5">
      <c r="A66" s="160"/>
      <c r="B66" s="10">
        <v>49</v>
      </c>
      <c r="C66" s="25">
        <f t="shared" si="0"/>
        <v>49</v>
      </c>
      <c r="D66" s="25">
        <f t="shared" si="1"/>
        <v>76.40446393027337</v>
      </c>
      <c r="E66" s="13">
        <f t="shared" si="10"/>
        <v>-10.496906565883016</v>
      </c>
      <c r="F66" s="13">
        <f t="shared" si="2"/>
        <v>12.075309686942608</v>
      </c>
      <c r="G66" s="13" t="e">
        <f t="shared" si="3"/>
        <v>#REF!</v>
      </c>
      <c r="H66" s="13" t="e">
        <f t="shared" si="4"/>
        <v>#REF!</v>
      </c>
      <c r="I66" s="6" t="s">
        <v>0</v>
      </c>
      <c r="J66" s="6" t="s">
        <v>0</v>
      </c>
      <c r="K66" s="6" t="s">
        <v>0</v>
      </c>
      <c r="L66" s="6" t="s">
        <v>0</v>
      </c>
      <c r="M66" s="53">
        <f t="shared" si="5"/>
        <v>-13.795979580213036</v>
      </c>
      <c r="N66" s="54">
        <f t="shared" si="6"/>
        <v>-4.053910319703801</v>
      </c>
      <c r="O66" s="54">
        <f t="shared" si="7"/>
        <v>-16.50956726022215</v>
      </c>
      <c r="P66" s="54">
        <f t="shared" si="8"/>
        <v>-0.28036241858994115</v>
      </c>
      <c r="Q66" s="54">
        <f t="shared" si="9"/>
        <v>-13.229272115269612</v>
      </c>
    </row>
    <row r="67" spans="1:17" ht="13.5">
      <c r="A67" s="160"/>
      <c r="B67" s="10">
        <v>50</v>
      </c>
      <c r="C67" s="25">
        <f t="shared" si="0"/>
        <v>50</v>
      </c>
      <c r="D67" s="25">
        <f t="shared" si="1"/>
        <v>77.85150691770433</v>
      </c>
      <c r="E67" s="13">
        <f t="shared" si="10"/>
        <v>-10.191037700479082</v>
      </c>
      <c r="F67" s="13">
        <f t="shared" si="2"/>
        <v>12.14520579180898</v>
      </c>
      <c r="G67" s="13" t="e">
        <f t="shared" si="3"/>
        <v>#REF!</v>
      </c>
      <c r="H67" s="13" t="e">
        <f t="shared" si="4"/>
        <v>#REF!</v>
      </c>
      <c r="I67" s="6" t="s">
        <v>0</v>
      </c>
      <c r="J67" s="6" t="s">
        <v>0</v>
      </c>
      <c r="K67" s="6" t="s">
        <v>0</v>
      </c>
      <c r="L67" s="6" t="s">
        <v>0</v>
      </c>
      <c r="M67" s="53">
        <f t="shared" si="5"/>
        <v>-13.795979580213036</v>
      </c>
      <c r="N67" s="54">
        <f t="shared" si="6"/>
        <v>-4.053910319703801</v>
      </c>
      <c r="O67" s="54">
        <f t="shared" si="7"/>
        <v>-16.50956726022215</v>
      </c>
      <c r="P67" s="54">
        <f t="shared" si="8"/>
        <v>-0.22368810410891138</v>
      </c>
      <c r="Q67" s="54">
        <f t="shared" si="9"/>
        <v>-13.295629211789452</v>
      </c>
    </row>
    <row r="68" spans="1:17" ht="13.5">
      <c r="A68" s="160"/>
      <c r="B68" s="10">
        <v>51</v>
      </c>
      <c r="C68" s="25">
        <f t="shared" si="0"/>
        <v>51</v>
      </c>
      <c r="D68" s="25">
        <f t="shared" si="1"/>
        <v>79.29114049727364</v>
      </c>
      <c r="E68" s="13">
        <f t="shared" si="10"/>
        <v>-9.885079912357352</v>
      </c>
      <c r="F68" s="13">
        <f t="shared" si="2"/>
        <v>12.207057075891854</v>
      </c>
      <c r="G68" s="13" t="e">
        <f t="shared" si="3"/>
        <v>#REF!</v>
      </c>
      <c r="H68" s="13" t="e">
        <f t="shared" si="4"/>
        <v>#REF!</v>
      </c>
      <c r="I68" s="6" t="s">
        <v>0</v>
      </c>
      <c r="J68" s="6" t="s">
        <v>0</v>
      </c>
      <c r="K68" s="6" t="s">
        <v>0</v>
      </c>
      <c r="L68" s="6" t="s">
        <v>0</v>
      </c>
      <c r="M68" s="53">
        <f t="shared" si="5"/>
        <v>-13.795979580213036</v>
      </c>
      <c r="N68" s="54">
        <f t="shared" si="6"/>
        <v>-4.053910319703801</v>
      </c>
      <c r="O68" s="54">
        <f t="shared" si="7"/>
        <v>-16.50956726022215</v>
      </c>
      <c r="P68" s="54">
        <f t="shared" si="8"/>
        <v>-0.16818051241894683</v>
      </c>
      <c r="Q68" s="54">
        <f t="shared" si="9"/>
        <v>-13.36296530497296</v>
      </c>
    </row>
    <row r="69" spans="1:17" ht="13.5">
      <c r="A69" s="160"/>
      <c r="B69" s="10">
        <v>52</v>
      </c>
      <c r="C69" s="25">
        <f t="shared" si="0"/>
        <v>52</v>
      </c>
      <c r="D69" s="25">
        <f t="shared" si="1"/>
        <v>80.72316446141782</v>
      </c>
      <c r="E69" s="13">
        <f t="shared" si="10"/>
        <v>-9.579293194036092</v>
      </c>
      <c r="F69" s="13">
        <f t="shared" si="2"/>
        <v>12.260936166030604</v>
      </c>
      <c r="G69" s="13" t="e">
        <f t="shared" si="3"/>
        <v>#REF!</v>
      </c>
      <c r="H69" s="13" t="e">
        <f t="shared" si="4"/>
        <v>#REF!</v>
      </c>
      <c r="I69" s="6" t="s">
        <v>0</v>
      </c>
      <c r="J69" s="6" t="s">
        <v>0</v>
      </c>
      <c r="K69" s="6" t="s">
        <v>0</v>
      </c>
      <c r="L69" s="6" t="s">
        <v>0</v>
      </c>
      <c r="M69" s="53">
        <f t="shared" si="5"/>
        <v>-13.795979580213036</v>
      </c>
      <c r="N69" s="54">
        <f t="shared" si="6"/>
        <v>-4.053910319703801</v>
      </c>
      <c r="O69" s="54">
        <f t="shared" si="7"/>
        <v>-16.50956726022215</v>
      </c>
      <c r="P69" s="54">
        <f t="shared" si="8"/>
        <v>-0.11385655167019149</v>
      </c>
      <c r="Q69" s="54">
        <f t="shared" si="9"/>
        <v>-13.431259883593857</v>
      </c>
    </row>
    <row r="70" spans="1:17" ht="13.5">
      <c r="A70" s="160"/>
      <c r="B70" s="10">
        <v>53</v>
      </c>
      <c r="C70" s="25">
        <f t="shared" si="0"/>
        <v>53</v>
      </c>
      <c r="D70" s="25">
        <f t="shared" si="1"/>
        <v>82.14737706119185</v>
      </c>
      <c r="E70" s="13">
        <f t="shared" si="10"/>
        <v>-9.273933359485131</v>
      </c>
      <c r="F70" s="13">
        <f t="shared" si="2"/>
        <v>12.306925240757511</v>
      </c>
      <c r="G70" s="13" t="e">
        <f t="shared" si="3"/>
        <v>#REF!</v>
      </c>
      <c r="H70" s="13" t="e">
        <f t="shared" si="4"/>
        <v>#REF!</v>
      </c>
      <c r="I70" s="6" t="s">
        <v>0</v>
      </c>
      <c r="J70" s="6" t="s">
        <v>0</v>
      </c>
      <c r="K70" s="6" t="s">
        <v>0</v>
      </c>
      <c r="L70" s="6" t="s">
        <v>0</v>
      </c>
      <c r="M70" s="53">
        <f t="shared" si="5"/>
        <v>-13.795979580213036</v>
      </c>
      <c r="N70" s="54">
        <f t="shared" si="6"/>
        <v>-4.053910319703801</v>
      </c>
      <c r="O70" s="54">
        <f t="shared" si="7"/>
        <v>-16.50956726022215</v>
      </c>
      <c r="P70" s="54">
        <f t="shared" si="8"/>
        <v>-0.06073276946733719</v>
      </c>
      <c r="Q70" s="54">
        <f t="shared" si="9"/>
        <v>-13.500492144461907</v>
      </c>
    </row>
    <row r="71" spans="1:17" ht="13.5">
      <c r="A71" s="160"/>
      <c r="B71" s="10">
        <v>54</v>
      </c>
      <c r="C71" s="25">
        <f t="shared" si="0"/>
        <v>54</v>
      </c>
      <c r="D71" s="25">
        <f t="shared" si="1"/>
        <v>83.56357518327606</v>
      </c>
      <c r="E71" s="13">
        <f t="shared" si="10"/>
        <v>-8.969251652492956</v>
      </c>
      <c r="F71" s="13">
        <f t="shared" si="2"/>
        <v>12.3451158146475</v>
      </c>
      <c r="G71" s="13" t="e">
        <f t="shared" si="3"/>
        <v>#REF!</v>
      </c>
      <c r="H71" s="13" t="e">
        <f t="shared" si="4"/>
        <v>#REF!</v>
      </c>
      <c r="I71" s="6" t="s">
        <v>0</v>
      </c>
      <c r="J71" s="6" t="s">
        <v>0</v>
      </c>
      <c r="K71" s="6" t="s">
        <v>0</v>
      </c>
      <c r="L71" s="6" t="s">
        <v>0</v>
      </c>
      <c r="M71" s="53">
        <f t="shared" si="5"/>
        <v>-13.795979580213036</v>
      </c>
      <c r="N71" s="54">
        <f t="shared" si="6"/>
        <v>-4.053910319703801</v>
      </c>
      <c r="O71" s="54">
        <f t="shared" si="7"/>
        <v>-16.50956726022215</v>
      </c>
      <c r="P71" s="54">
        <f t="shared" si="8"/>
        <v>-0.008825347829064079</v>
      </c>
      <c r="Q71" s="54">
        <f t="shared" si="9"/>
        <v>-13.570640998759782</v>
      </c>
    </row>
    <row r="72" spans="1:17" ht="13.5">
      <c r="A72" s="160"/>
      <c r="B72" s="10">
        <v>55</v>
      </c>
      <c r="C72" s="25">
        <f t="shared" si="0"/>
        <v>55</v>
      </c>
      <c r="D72" s="25">
        <f t="shared" si="1"/>
        <v>84.97155454498227</v>
      </c>
      <c r="E72" s="13">
        <f t="shared" si="10"/>
        <v>-8.66549436355327</v>
      </c>
      <c r="F72" s="13">
        <f t="shared" si="2"/>
        <v>12.375608502743633</v>
      </c>
      <c r="G72" s="13" t="e">
        <f t="shared" si="3"/>
        <v>#REF!</v>
      </c>
      <c r="H72" s="13" t="e">
        <f t="shared" si="4"/>
        <v>#REF!</v>
      </c>
      <c r="I72" s="6" t="s">
        <v>0</v>
      </c>
      <c r="J72" s="6" t="s">
        <v>0</v>
      </c>
      <c r="K72" s="6" t="s">
        <v>0</v>
      </c>
      <c r="L72" s="6" t="s">
        <v>0</v>
      </c>
      <c r="M72" s="53">
        <f t="shared" si="5"/>
        <v>-13.795979580213036</v>
      </c>
      <c r="N72" s="54">
        <f t="shared" si="6"/>
        <v>-4.053910319703801</v>
      </c>
      <c r="O72" s="54">
        <f t="shared" si="7"/>
        <v>-16.50956726022215</v>
      </c>
      <c r="P72" s="54">
        <f t="shared" si="8"/>
        <v>0.041849901741157325</v>
      </c>
      <c r="Q72" s="54">
        <f t="shared" si="9"/>
        <v>-13.641685078466917</v>
      </c>
    </row>
    <row r="73" spans="1:17" ht="13.5">
      <c r="A73" s="160"/>
      <c r="B73" s="10">
        <v>56</v>
      </c>
      <c r="C73" s="25">
        <f t="shared" si="0"/>
        <v>56</v>
      </c>
      <c r="D73" s="25">
        <f t="shared" si="1"/>
        <v>86.37110990773797</v>
      </c>
      <c r="E73" s="13">
        <f t="shared" si="10"/>
        <v>-8.362902456309321</v>
      </c>
      <c r="F73" s="13">
        <f t="shared" si="2"/>
        <v>12.39851276520352</v>
      </c>
      <c r="G73" s="13" t="e">
        <f t="shared" si="3"/>
        <v>#REF!</v>
      </c>
      <c r="H73" s="13" t="e">
        <f t="shared" si="4"/>
        <v>#REF!</v>
      </c>
      <c r="I73" s="6" t="s">
        <v>0</v>
      </c>
      <c r="J73" s="6" t="s">
        <v>0</v>
      </c>
      <c r="K73" s="6" t="s">
        <v>0</v>
      </c>
      <c r="L73" s="6" t="s">
        <v>0</v>
      </c>
      <c r="M73" s="53">
        <f t="shared" si="5"/>
        <v>-13.795979580213036</v>
      </c>
      <c r="N73" s="54">
        <f t="shared" si="6"/>
        <v>-4.053910319703801</v>
      </c>
      <c r="O73" s="54">
        <f t="shared" si="7"/>
        <v>-16.50956726022215</v>
      </c>
      <c r="P73" s="54">
        <f t="shared" si="8"/>
        <v>0.09127754307140723</v>
      </c>
      <c r="Q73" s="54">
        <f t="shared" si="9"/>
        <v>-13.713602742868414</v>
      </c>
    </row>
    <row r="74" spans="1:17" ht="13.5">
      <c r="A74" s="160"/>
      <c r="B74" s="10">
        <v>57</v>
      </c>
      <c r="C74" s="25">
        <f t="shared" si="0"/>
        <v>57</v>
      </c>
      <c r="D74" s="25">
        <f t="shared" si="1"/>
        <v>87.76203530944743</v>
      </c>
      <c r="E74" s="13">
        <f t="shared" si="10"/>
        <v>-8.06171120461423</v>
      </c>
      <c r="F74" s="13">
        <f t="shared" si="2"/>
        <v>12.413946632376907</v>
      </c>
      <c r="G74" s="13" t="e">
        <f t="shared" si="3"/>
        <v>#REF!</v>
      </c>
      <c r="H74" s="13" t="e">
        <f t="shared" si="4"/>
        <v>#REF!</v>
      </c>
      <c r="I74" s="6" t="s">
        <v>0</v>
      </c>
      <c r="J74" s="6" t="s">
        <v>0</v>
      </c>
      <c r="K74" s="6" t="s">
        <v>0</v>
      </c>
      <c r="L74" s="6" t="s">
        <v>0</v>
      </c>
      <c r="M74" s="53">
        <f t="shared" si="5"/>
        <v>-13.795979580213036</v>
      </c>
      <c r="N74" s="54">
        <f t="shared" si="6"/>
        <v>-4.053910319703801</v>
      </c>
      <c r="O74" s="54">
        <f t="shared" si="7"/>
        <v>-16.50956726022215</v>
      </c>
      <c r="P74" s="54">
        <f t="shared" si="8"/>
        <v>0.13944252002331936</v>
      </c>
      <c r="Q74" s="54">
        <f t="shared" si="9"/>
        <v>-13.786372085147013</v>
      </c>
    </row>
    <row r="75" spans="1:17" ht="13.5">
      <c r="A75" s="160"/>
      <c r="B75" s="10">
        <v>58</v>
      </c>
      <c r="C75" s="25">
        <f t="shared" si="0"/>
        <v>58</v>
      </c>
      <c r="D75" s="25">
        <f t="shared" si="1"/>
        <v>89.1441243160345</v>
      </c>
      <c r="E75" s="13">
        <f t="shared" si="10"/>
        <v>-7.762149841282745</v>
      </c>
      <c r="F75" s="13">
        <f t="shared" si="2"/>
        <v>12.422036410595286</v>
      </c>
      <c r="G75" s="13" t="e">
        <f t="shared" si="3"/>
        <v>#REF!</v>
      </c>
      <c r="H75" s="13" t="e">
        <f t="shared" si="4"/>
        <v>#REF!</v>
      </c>
      <c r="I75" s="6" t="s">
        <v>0</v>
      </c>
      <c r="J75" s="6" t="s">
        <v>0</v>
      </c>
      <c r="K75" s="6" t="s">
        <v>0</v>
      </c>
      <c r="L75" s="6" t="s">
        <v>0</v>
      </c>
      <c r="M75" s="53">
        <f t="shared" si="5"/>
        <v>-13.795979580213036</v>
      </c>
      <c r="N75" s="54">
        <f t="shared" si="6"/>
        <v>-4.053910319703801</v>
      </c>
      <c r="O75" s="54">
        <f t="shared" si="7"/>
        <v>-16.50956726022215</v>
      </c>
      <c r="P75" s="54">
        <f t="shared" si="8"/>
        <v>0.18633016107832834</v>
      </c>
      <c r="Q75" s="54">
        <f t="shared" si="9"/>
        <v>-13.859970939056124</v>
      </c>
    </row>
    <row r="76" spans="1:17" ht="13.5">
      <c r="A76" s="160"/>
      <c r="B76" s="10">
        <v>59</v>
      </c>
      <c r="C76" s="25">
        <f t="shared" si="0"/>
        <v>59</v>
      </c>
      <c r="D76" s="25">
        <f t="shared" si="1"/>
        <v>90.51717029236549</v>
      </c>
      <c r="E76" s="13">
        <f t="shared" si="10"/>
        <v>-7.464441219623092</v>
      </c>
      <c r="F76" s="13">
        <f t="shared" si="2"/>
        <v>12.422916369030188</v>
      </c>
      <c r="G76" s="13" t="e">
        <f t="shared" si="3"/>
        <v>#REF!</v>
      </c>
      <c r="H76" s="13" t="e">
        <f t="shared" si="4"/>
        <v>#REF!</v>
      </c>
      <c r="I76" s="6" t="s">
        <v>0</v>
      </c>
      <c r="J76" s="6" t="s">
        <v>0</v>
      </c>
      <c r="K76" s="6" t="s">
        <v>0</v>
      </c>
      <c r="L76" s="6" t="s">
        <v>0</v>
      </c>
      <c r="M76" s="53">
        <f t="shared" si="5"/>
        <v>-13.795979580213036</v>
      </c>
      <c r="N76" s="54">
        <f t="shared" si="6"/>
        <v>-4.053910319703801</v>
      </c>
      <c r="O76" s="54">
        <f t="shared" si="7"/>
        <v>-16.50956726022215</v>
      </c>
      <c r="P76" s="54">
        <f t="shared" si="8"/>
        <v>0.23192618380676056</v>
      </c>
      <c r="Q76" s="54">
        <f t="shared" si="9"/>
        <v>-13.934376885671877</v>
      </c>
    </row>
    <row r="77" spans="1:17" ht="13.5">
      <c r="A77" s="160"/>
      <c r="B77" s="10">
        <v>60</v>
      </c>
      <c r="C77" s="25">
        <f t="shared" si="0"/>
        <v>60</v>
      </c>
      <c r="D77" s="25">
        <f t="shared" si="1"/>
        <v>91.88096669262937</v>
      </c>
      <c r="E77" s="13">
        <f t="shared" si="10"/>
        <v>-7.168801488846691</v>
      </c>
      <c r="F77" s="13">
        <f t="shared" si="2"/>
        <v>12.416728408057876</v>
      </c>
      <c r="G77" s="13" t="e">
        <f t="shared" si="3"/>
        <v>#REF!</v>
      </c>
      <c r="H77" s="13" t="e">
        <f t="shared" si="4"/>
        <v>#REF!</v>
      </c>
      <c r="I77" s="6" t="s">
        <v>0</v>
      </c>
      <c r="J77" s="6" t="s">
        <v>0</v>
      </c>
      <c r="K77" s="6" t="s">
        <v>0</v>
      </c>
      <c r="L77" s="6" t="s">
        <v>0</v>
      </c>
      <c r="M77" s="53">
        <f t="shared" si="5"/>
        <v>-13.795979580213036</v>
      </c>
      <c r="N77" s="54">
        <f t="shared" si="6"/>
        <v>-4.053910319703801</v>
      </c>
      <c r="O77" s="54">
        <f t="shared" si="7"/>
        <v>-16.50956726022215</v>
      </c>
      <c r="P77" s="54">
        <f t="shared" si="8"/>
        <v>0.2762166992183914</v>
      </c>
      <c r="Q77" s="54">
        <f t="shared" si="9"/>
        <v>-14.009567260222148</v>
      </c>
    </row>
    <row r="78" spans="1:17" ht="13.5">
      <c r="A78" s="160"/>
      <c r="B78" s="10">
        <v>61</v>
      </c>
      <c r="C78" s="25">
        <f t="shared" si="0"/>
        <v>61</v>
      </c>
      <c r="D78" s="25">
        <f t="shared" si="1"/>
        <v>93.23530737011826</v>
      </c>
      <c r="E78" s="13">
        <f t="shared" si="10"/>
        <v>-6.875439784457501</v>
      </c>
      <c r="F78" s="13">
        <f t="shared" si="2"/>
        <v>12.403621709654397</v>
      </c>
      <c r="G78" s="13" t="e">
        <f t="shared" si="3"/>
        <v>#REF!</v>
      </c>
      <c r="H78" s="13" t="e">
        <f t="shared" si="4"/>
        <v>#REF!</v>
      </c>
      <c r="I78" s="6" t="s">
        <v>0</v>
      </c>
      <c r="J78" s="6" t="s">
        <v>0</v>
      </c>
      <c r="K78" s="6" t="s">
        <v>0</v>
      </c>
      <c r="L78" s="6" t="s">
        <v>0</v>
      </c>
      <c r="M78" s="53">
        <f t="shared" si="5"/>
        <v>-13.795979580213036</v>
      </c>
      <c r="N78" s="54">
        <f t="shared" si="6"/>
        <v>-4.053910319703801</v>
      </c>
      <c r="O78" s="54">
        <f t="shared" si="7"/>
        <v>-16.50956726022215</v>
      </c>
      <c r="P78" s="54">
        <f t="shared" si="8"/>
        <v>0.3191882159931776</v>
      </c>
      <c r="Q78" s="54">
        <f t="shared" si="9"/>
        <v>-14.085519158990463</v>
      </c>
    </row>
    <row r="79" spans="1:17" ht="13.5">
      <c r="A79" s="160"/>
      <c r="B79" s="10">
        <v>62</v>
      </c>
      <c r="C79" s="25">
        <f t="shared" si="0"/>
        <v>62</v>
      </c>
      <c r="D79" s="25">
        <f t="shared" si="1"/>
        <v>94.57998690620276</v>
      </c>
      <c r="E79" s="13">
        <f t="shared" si="10"/>
        <v>-6.584557934721062</v>
      </c>
      <c r="F79" s="13">
        <f t="shared" si="2"/>
        <v>12.383752370436085</v>
      </c>
      <c r="G79" s="13" t="e">
        <f t="shared" si="3"/>
        <v>#REF!</v>
      </c>
      <c r="H79" s="13" t="e">
        <f t="shared" si="4"/>
        <v>#REF!</v>
      </c>
      <c r="I79" s="6" t="s">
        <v>0</v>
      </c>
      <c r="J79" s="6" t="s">
        <v>0</v>
      </c>
      <c r="K79" s="6" t="s">
        <v>0</v>
      </c>
      <c r="L79" s="6" t="s">
        <v>0</v>
      </c>
      <c r="M79" s="53">
        <f t="shared" si="5"/>
        <v>-13.795979580213036</v>
      </c>
      <c r="N79" s="54">
        <f t="shared" si="6"/>
        <v>-4.053910319703801</v>
      </c>
      <c r="O79" s="54">
        <f t="shared" si="7"/>
        <v>-16.50956726022215</v>
      </c>
      <c r="P79" s="54">
        <f t="shared" si="8"/>
        <v>0.3608276445908327</v>
      </c>
      <c r="Q79" s="54">
        <f t="shared" si="9"/>
        <v>-14.162209446292694</v>
      </c>
    </row>
    <row r="80" spans="1:17" ht="13.5">
      <c r="A80" s="160"/>
      <c r="B80" s="10">
        <v>63</v>
      </c>
      <c r="C80" s="25">
        <f t="shared" si="0"/>
        <v>63</v>
      </c>
      <c r="D80" s="25">
        <f t="shared" si="1"/>
        <v>95.91480095813574</v>
      </c>
      <c r="E80" s="13">
        <f t="shared" si="10"/>
        <v>-6.296350184304985</v>
      </c>
      <c r="F80" s="13">
        <f t="shared" si="2"/>
        <v>12.357283018056252</v>
      </c>
      <c r="G80" s="13" t="e">
        <f t="shared" si="3"/>
        <v>#REF!</v>
      </c>
      <c r="H80" s="13" t="e">
        <f t="shared" si="4"/>
        <v>#REF!</v>
      </c>
      <c r="I80" s="6" t="s">
        <v>0</v>
      </c>
      <c r="J80" s="6" t="s">
        <v>0</v>
      </c>
      <c r="K80" s="6" t="s">
        <v>0</v>
      </c>
      <c r="L80" s="6" t="s">
        <v>0</v>
      </c>
      <c r="M80" s="53">
        <f t="shared" si="5"/>
        <v>-13.795979580213036</v>
      </c>
      <c r="N80" s="54">
        <f t="shared" si="6"/>
        <v>-4.053910319703801</v>
      </c>
      <c r="O80" s="54">
        <f t="shared" si="7"/>
        <v>-16.50956726022215</v>
      </c>
      <c r="P80" s="54">
        <f t="shared" si="8"/>
        <v>0.40112230123803805</v>
      </c>
      <c r="Q80" s="54">
        <f t="shared" si="9"/>
        <v>-14.239614761524415</v>
      </c>
    </row>
    <row r="81" spans="1:17" ht="13.5">
      <c r="A81" s="160"/>
      <c r="B81" s="10">
        <v>64</v>
      </c>
      <c r="C81" s="25">
        <f t="shared" si="0"/>
        <v>64</v>
      </c>
      <c r="D81" s="25">
        <f t="shared" si="1"/>
        <v>97.23954662514399</v>
      </c>
      <c r="E81" s="13">
        <f t="shared" si="10"/>
        <v>-6.011002936167394</v>
      </c>
      <c r="F81" s="13">
        <f t="shared" si="2"/>
        <v>12.324382411768436</v>
      </c>
      <c r="G81" s="13" t="e">
        <f t="shared" si="3"/>
        <v>#REF!</v>
      </c>
      <c r="H81" s="13" t="e">
        <f t="shared" si="4"/>
        <v>#REF!</v>
      </c>
      <c r="I81" s="6" t="s">
        <v>0</v>
      </c>
      <c r="J81" s="6" t="s">
        <v>0</v>
      </c>
      <c r="K81" s="6" t="s">
        <v>0</v>
      </c>
      <c r="L81" s="6" t="s">
        <v>0</v>
      </c>
      <c r="M81" s="53">
        <f t="shared" si="5"/>
        <v>-13.795979580213036</v>
      </c>
      <c r="N81" s="54">
        <f t="shared" si="6"/>
        <v>-4.053910319703801</v>
      </c>
      <c r="O81" s="54">
        <f t="shared" si="7"/>
        <v>-16.50956726022215</v>
      </c>
      <c r="P81" s="54">
        <f t="shared" si="8"/>
        <v>0.44005991179203363</v>
      </c>
      <c r="Q81" s="54">
        <f t="shared" si="9"/>
        <v>-14.31771152627676</v>
      </c>
    </row>
    <row r="82" spans="1:17" ht="13.5">
      <c r="A82" s="160"/>
      <c r="B82" s="10">
        <v>65</v>
      </c>
      <c r="C82" s="25">
        <f aca="true" t="shared" si="11" ref="C82:C145">B82</f>
        <v>65</v>
      </c>
      <c r="D82" s="25">
        <f aca="true" t="shared" si="12" ref="D82:D145">180/PI()*(ASIN(-$C$5/$C$4*TAN(PI()/180*C82)/(1+TAN(PI()/180*C82)^2)^0.5)+PI()/180*C82)</f>
        <v>98.55402283208174</v>
      </c>
      <c r="E82" s="13">
        <f aca="true" t="shared" si="13" ref="E82:E145">IF(C82&lt;$C$1/2,-($C$4*COS(PI()/180*$D82)-$C$5),IF(C82&gt;360-$C$1/2,-($C$4*COS(PI()/180*$D82)-$C$5),-$C$3*COS(PI()/180*$C82)))</f>
        <v>-5.728694512746374</v>
      </c>
      <c r="F82" s="13">
        <f aca="true" t="shared" si="14" ref="F82:F145">IF($C82&lt;$C$1/2,$C$4*SIN(PI()/180*$D82),IF($C82&gt;360-$C$1/2,$C$4*SIN(PI()/180*$D82),$C$3*SIN(PI()/180*$C82)))</f>
        <v>12.285225028069734</v>
      </c>
      <c r="G82" s="13" t="e">
        <f aca="true" t="shared" si="15" ref="G82:G145">($E82^2+$F82^2)^0.5*COS(PI()/180*($C82+$C$15-180))</f>
        <v>#REF!</v>
      </c>
      <c r="H82" s="13" t="e">
        <f aca="true" t="shared" si="16" ref="H82:H145">($E82^2+$F82^2)^0.5*SIN(PI()/180*($C82+$C$15-180))</f>
        <v>#REF!</v>
      </c>
      <c r="I82" s="6" t="s">
        <v>0</v>
      </c>
      <c r="J82" s="6" t="s">
        <v>0</v>
      </c>
      <c r="K82" s="6" t="s">
        <v>0</v>
      </c>
      <c r="L82" s="6" t="s">
        <v>0</v>
      </c>
      <c r="M82" s="53">
        <f aca="true" t="shared" si="17" ref="M82:M145">180/PI()*(ASIN(($C$8^2-$C$12^2-$C$11^2-($C$3+$C$7)^2)/(2*($C$3+$C$7)*($C$12^2+$C$11^2)^0.5))+ATAN($C$11/$C$12))</f>
        <v>-13.795979580213036</v>
      </c>
      <c r="N82" s="54">
        <f aca="true" t="shared" si="18" ref="N82:N145">($C$3+$C$7)*SIN(PI()/180*M82)</f>
        <v>-4.053910319703801</v>
      </c>
      <c r="O82" s="54">
        <f aca="true" t="shared" si="19" ref="O82:O145">-($C$3+$C$7)*COS(PI()/180*M82)</f>
        <v>-16.50956726022215</v>
      </c>
      <c r="P82" s="54">
        <f aca="true" t="shared" si="20" ref="P82:P145">$N82+$C$7*SIN(PI()/180*$C82)</f>
        <v>0.477628615479448</v>
      </c>
      <c r="Q82" s="54">
        <f aca="true" t="shared" si="21" ref="Q82:Q145">$O82+$C$7*COS(PI()/180*$C82)</f>
        <v>-14.396475951518651</v>
      </c>
    </row>
    <row r="83" spans="1:17" ht="13.5">
      <c r="A83" s="160"/>
      <c r="B83" s="10">
        <v>66</v>
      </c>
      <c r="C83" s="25">
        <f t="shared" si="11"/>
        <v>66</v>
      </c>
      <c r="D83" s="25">
        <f t="shared" si="12"/>
        <v>99.85803072972519</v>
      </c>
      <c r="E83" s="13">
        <f t="shared" si="13"/>
        <v>-5.449594937471584</v>
      </c>
      <c r="F83" s="13">
        <f t="shared" si="14"/>
        <v>12.239990632443423</v>
      </c>
      <c r="G83" s="13" t="e">
        <f t="shared" si="15"/>
        <v>#REF!</v>
      </c>
      <c r="H83" s="13" t="e">
        <f t="shared" si="16"/>
        <v>#REF!</v>
      </c>
      <c r="I83" s="6" t="s">
        <v>0</v>
      </c>
      <c r="J83" s="6" t="s">
        <v>0</v>
      </c>
      <c r="K83" s="6" t="s">
        <v>0</v>
      </c>
      <c r="L83" s="6" t="s">
        <v>0</v>
      </c>
      <c r="M83" s="53">
        <f t="shared" si="17"/>
        <v>-13.795979580213036</v>
      </c>
      <c r="N83" s="54">
        <f t="shared" si="18"/>
        <v>-4.053910319703801</v>
      </c>
      <c r="O83" s="54">
        <f t="shared" si="19"/>
        <v>-16.50956726022215</v>
      </c>
      <c r="P83" s="54">
        <f t="shared" si="20"/>
        <v>0.5138169685092029</v>
      </c>
      <c r="Q83" s="54">
        <f t="shared" si="21"/>
        <v>-14.475884044843147</v>
      </c>
    </row>
    <row r="84" spans="1:17" ht="13.5">
      <c r="A84" s="160"/>
      <c r="B84" s="10">
        <v>67</v>
      </c>
      <c r="C84" s="25">
        <f t="shared" si="11"/>
        <v>67</v>
      </c>
      <c r="D84" s="25">
        <f t="shared" si="12"/>
        <v>101.15137411058224</v>
      </c>
      <c r="E84" s="13">
        <f t="shared" si="13"/>
        <v>-5.173865737577982</v>
      </c>
      <c r="F84" s="13">
        <f t="shared" si="14"/>
        <v>12.188863838327547</v>
      </c>
      <c r="G84" s="13" t="e">
        <f t="shared" si="15"/>
        <v>#REF!</v>
      </c>
      <c r="H84" s="13" t="e">
        <f t="shared" si="16"/>
        <v>#REF!</v>
      </c>
      <c r="I84" s="6" t="s">
        <v>0</v>
      </c>
      <c r="J84" s="6" t="s">
        <v>0</v>
      </c>
      <c r="K84" s="6" t="s">
        <v>0</v>
      </c>
      <c r="L84" s="6" t="s">
        <v>0</v>
      </c>
      <c r="M84" s="53">
        <f t="shared" si="17"/>
        <v>-13.795979580213036</v>
      </c>
      <c r="N84" s="54">
        <f t="shared" si="18"/>
        <v>-4.053910319703801</v>
      </c>
      <c r="O84" s="54">
        <f t="shared" si="19"/>
        <v>-16.50956726022215</v>
      </c>
      <c r="P84" s="54">
        <f t="shared" si="20"/>
        <v>0.5486139475584002</v>
      </c>
      <c r="Q84" s="54">
        <f t="shared" si="21"/>
        <v>-14.55591161777578</v>
      </c>
    </row>
    <row r="85" spans="1:17" ht="13.5">
      <c r="A85" s="160"/>
      <c r="B85" s="10">
        <v>68</v>
      </c>
      <c r="C85" s="25">
        <f t="shared" si="11"/>
        <v>68</v>
      </c>
      <c r="D85" s="25">
        <f t="shared" si="12"/>
        <v>102.4338598388825</v>
      </c>
      <c r="E85" s="13">
        <f t="shared" si="13"/>
        <v>-4.90165976915061</v>
      </c>
      <c r="F85" s="13">
        <f t="shared" si="14"/>
        <v>12.132033654544228</v>
      </c>
      <c r="G85" s="13" t="e">
        <f t="shared" si="15"/>
        <v>#REF!</v>
      </c>
      <c r="H85" s="13" t="e">
        <f t="shared" si="16"/>
        <v>#REF!</v>
      </c>
      <c r="I85" s="6" t="s">
        <v>0</v>
      </c>
      <c r="J85" s="6" t="s">
        <v>0</v>
      </c>
      <c r="K85" s="6" t="s">
        <v>0</v>
      </c>
      <c r="L85" s="6" t="s">
        <v>0</v>
      </c>
      <c r="M85" s="53">
        <f t="shared" si="17"/>
        <v>-13.795979580213036</v>
      </c>
      <c r="N85" s="54">
        <f t="shared" si="18"/>
        <v>-4.053910319703801</v>
      </c>
      <c r="O85" s="54">
        <f t="shared" si="19"/>
        <v>-16.50956726022215</v>
      </c>
      <c r="P85" s="54">
        <f t="shared" si="20"/>
        <v>0.5820089531301358</v>
      </c>
      <c r="Q85" s="54">
        <f t="shared" si="21"/>
        <v>-14.636534293142589</v>
      </c>
    </row>
    <row r="86" spans="1:17" ht="13.5">
      <c r="A86" s="160"/>
      <c r="B86" s="10">
        <v>69</v>
      </c>
      <c r="C86" s="25">
        <f t="shared" si="11"/>
        <v>69</v>
      </c>
      <c r="D86" s="25">
        <f t="shared" si="12"/>
        <v>103.70529829319777</v>
      </c>
      <c r="E86" s="13">
        <f t="shared" si="13"/>
        <v>-4.63312106526792</v>
      </c>
      <c r="F86" s="13">
        <f t="shared" si="14"/>
        <v>12.06969302253195</v>
      </c>
      <c r="G86" s="13" t="e">
        <f t="shared" si="15"/>
        <v>#REF!</v>
      </c>
      <c r="H86" s="13" t="e">
        <f t="shared" si="16"/>
        <v>#REF!</v>
      </c>
      <c r="I86" s="6" t="s">
        <v>0</v>
      </c>
      <c r="J86" s="6" t="s">
        <v>0</v>
      </c>
      <c r="K86" s="6" t="s">
        <v>0</v>
      </c>
      <c r="L86" s="6" t="s">
        <v>0</v>
      </c>
      <c r="M86" s="53">
        <f t="shared" si="17"/>
        <v>-13.795979580213036</v>
      </c>
      <c r="N86" s="54">
        <f t="shared" si="18"/>
        <v>-4.053910319703801</v>
      </c>
      <c r="O86" s="54">
        <f t="shared" si="19"/>
        <v>-16.50956726022215</v>
      </c>
      <c r="P86" s="54">
        <f t="shared" si="20"/>
        <v>0.6139918127822073</v>
      </c>
      <c r="Q86" s="54">
        <f t="shared" si="21"/>
        <v>-14.717727512495646</v>
      </c>
    </row>
    <row r="87" spans="1:17" ht="13.5">
      <c r="A87" s="160"/>
      <c r="B87" s="10">
        <v>70</v>
      </c>
      <c r="C87" s="25">
        <f t="shared" si="11"/>
        <v>70</v>
      </c>
      <c r="D87" s="25">
        <f t="shared" si="12"/>
        <v>104.96550381992823</v>
      </c>
      <c r="E87" s="13">
        <f t="shared" si="13"/>
        <v>-4.368384708039259</v>
      </c>
      <c r="F87" s="13">
        <f t="shared" si="14"/>
        <v>12.002038344828732</v>
      </c>
      <c r="G87" s="13" t="e">
        <f t="shared" si="15"/>
        <v>#REF!</v>
      </c>
      <c r="H87" s="13" t="e">
        <f t="shared" si="16"/>
        <v>#REF!</v>
      </c>
      <c r="I87" s="6" t="s">
        <v>0</v>
      </c>
      <c r="J87" s="6" t="s">
        <v>0</v>
      </c>
      <c r="K87" s="6" t="s">
        <v>0</v>
      </c>
      <c r="L87" s="6" t="s">
        <v>0</v>
      </c>
      <c r="M87" s="53">
        <f t="shared" si="17"/>
        <v>-13.795979580213036</v>
      </c>
      <c r="N87" s="54">
        <f t="shared" si="18"/>
        <v>-4.053910319703801</v>
      </c>
      <c r="O87" s="54">
        <f t="shared" si="19"/>
        <v>-16.50956726022215</v>
      </c>
      <c r="P87" s="54">
        <f t="shared" si="20"/>
        <v>0.6445527842257404</v>
      </c>
      <c r="Q87" s="54">
        <f t="shared" si="21"/>
        <v>-14.799466543593804</v>
      </c>
    </row>
    <row r="88" spans="1:17" ht="13.5">
      <c r="A88" s="160"/>
      <c r="B88" s="10">
        <v>71</v>
      </c>
      <c r="C88" s="25">
        <f t="shared" si="11"/>
        <v>71</v>
      </c>
      <c r="D88" s="25">
        <f t="shared" si="12"/>
        <v>106.2142951956761</v>
      </c>
      <c r="E88" s="13">
        <f t="shared" si="13"/>
        <v>-4.107576725249009</v>
      </c>
      <c r="F88" s="13">
        <f t="shared" si="14"/>
        <v>11.929269006356202</v>
      </c>
      <c r="G88" s="13" t="e">
        <f t="shared" si="15"/>
        <v>#REF!</v>
      </c>
      <c r="H88" s="13" t="e">
        <f t="shared" si="16"/>
        <v>#REF!</v>
      </c>
      <c r="I88" s="6" t="s">
        <v>0</v>
      </c>
      <c r="J88" s="6" t="s">
        <v>0</v>
      </c>
      <c r="K88" s="6" t="s">
        <v>0</v>
      </c>
      <c r="L88" s="6" t="s">
        <v>0</v>
      </c>
      <c r="M88" s="53">
        <f t="shared" si="17"/>
        <v>-13.795979580213036</v>
      </c>
      <c r="N88" s="54">
        <f t="shared" si="18"/>
        <v>-4.053910319703801</v>
      </c>
      <c r="O88" s="54">
        <f t="shared" si="19"/>
        <v>-16.50956726022215</v>
      </c>
      <c r="P88" s="54">
        <f t="shared" si="20"/>
        <v>0.6736825582927821</v>
      </c>
      <c r="Q88" s="54">
        <f t="shared" si="21"/>
        <v>-14.881726487936366</v>
      </c>
    </row>
    <row r="89" spans="1:17" ht="13.5">
      <c r="A89" s="160"/>
      <c r="B89" s="10">
        <v>72</v>
      </c>
      <c r="C89" s="25">
        <f t="shared" si="11"/>
        <v>72</v>
      </c>
      <c r="D89" s="25">
        <f t="shared" si="12"/>
        <v>107.45149609632105</v>
      </c>
      <c r="E89" s="13">
        <f t="shared" si="13"/>
        <v>-3.8508140122260213</v>
      </c>
      <c r="F89" s="13">
        <f t="shared" si="14"/>
        <v>11.851586890151804</v>
      </c>
      <c r="G89" s="13" t="e">
        <f t="shared" si="15"/>
        <v>#REF!</v>
      </c>
      <c r="H89" s="13" t="e">
        <f t="shared" si="16"/>
        <v>#REF!</v>
      </c>
      <c r="I89" s="6" t="s">
        <v>0</v>
      </c>
      <c r="J89" s="6" t="s">
        <v>0</v>
      </c>
      <c r="K89" s="6" t="s">
        <v>0</v>
      </c>
      <c r="L89" s="6" t="s">
        <v>0</v>
      </c>
      <c r="M89" s="53">
        <f t="shared" si="17"/>
        <v>-13.795979580213036</v>
      </c>
      <c r="N89" s="54">
        <f t="shared" si="18"/>
        <v>-4.053910319703801</v>
      </c>
      <c r="O89" s="54">
        <f t="shared" si="19"/>
        <v>-16.50956726022215</v>
      </c>
      <c r="P89" s="54">
        <f t="shared" si="20"/>
        <v>0.701372261771966</v>
      </c>
      <c r="Q89" s="54">
        <f t="shared" si="21"/>
        <v>-14.964482288347412</v>
      </c>
    </row>
    <row r="90" spans="1:17" ht="13.5">
      <c r="A90" s="160"/>
      <c r="B90" s="10">
        <v>73</v>
      </c>
      <c r="C90" s="25">
        <f t="shared" si="11"/>
        <v>73</v>
      </c>
      <c r="D90" s="25">
        <f t="shared" si="12"/>
        <v>108.67693557041235</v>
      </c>
      <c r="E90" s="13">
        <f t="shared" si="13"/>
        <v>-3.5982042794521325</v>
      </c>
      <c r="F90" s="13">
        <f t="shared" si="14"/>
        <v>11.769195889286845</v>
      </c>
      <c r="G90" s="13" t="e">
        <f t="shared" si="15"/>
        <v>#REF!</v>
      </c>
      <c r="H90" s="13" t="e">
        <f t="shared" si="16"/>
        <v>#REF!</v>
      </c>
      <c r="I90" s="6" t="s">
        <v>0</v>
      </c>
      <c r="J90" s="6" t="s">
        <v>0</v>
      </c>
      <c r="K90" s="6" t="s">
        <v>0</v>
      </c>
      <c r="L90" s="6" t="s">
        <v>0</v>
      </c>
      <c r="M90" s="53">
        <f t="shared" si="17"/>
        <v>-13.795979580213036</v>
      </c>
      <c r="N90" s="54">
        <f t="shared" si="18"/>
        <v>-4.053910319703801</v>
      </c>
      <c r="O90" s="54">
        <f t="shared" si="19"/>
        <v>-16.50956726022215</v>
      </c>
      <c r="P90" s="54">
        <f t="shared" si="20"/>
        <v>0.7276134601113755</v>
      </c>
      <c r="Q90" s="54">
        <f t="shared" si="21"/>
        <v>-15.047708736608465</v>
      </c>
    </row>
    <row r="91" spans="2:17" ht="13.5">
      <c r="B91" s="10">
        <v>74</v>
      </c>
      <c r="C91" s="25">
        <f t="shared" si="11"/>
        <v>74</v>
      </c>
      <c r="D91" s="25">
        <f t="shared" si="12"/>
        <v>109.89044851430705</v>
      </c>
      <c r="E91" s="13">
        <f t="shared" si="13"/>
        <v>-3.349846026308155</v>
      </c>
      <c r="F91" s="13">
        <f t="shared" si="14"/>
        <v>11.682301416790136</v>
      </c>
      <c r="G91" s="13" t="e">
        <f t="shared" si="15"/>
        <v>#REF!</v>
      </c>
      <c r="H91" s="13" t="e">
        <f t="shared" si="16"/>
        <v>#REF!</v>
      </c>
      <c r="M91" s="53">
        <f t="shared" si="17"/>
        <v>-13.795979580213036</v>
      </c>
      <c r="N91" s="54">
        <f t="shared" si="18"/>
        <v>-4.053910319703801</v>
      </c>
      <c r="O91" s="54">
        <f t="shared" si="19"/>
        <v>-16.50956726022215</v>
      </c>
      <c r="P91" s="54">
        <f t="shared" si="20"/>
        <v>0.7523981599877931</v>
      </c>
      <c r="Q91" s="54">
        <f t="shared" si="21"/>
        <v>-15.131380481137153</v>
      </c>
    </row>
    <row r="92" spans="2:17" ht="13.5">
      <c r="B92" s="10">
        <v>75</v>
      </c>
      <c r="C92" s="25">
        <f t="shared" si="11"/>
        <v>75</v>
      </c>
      <c r="D92" s="25">
        <f t="shared" si="12"/>
        <v>111.09187614631458</v>
      </c>
      <c r="E92" s="13">
        <f t="shared" si="13"/>
        <v>-3.105828541230249</v>
      </c>
      <c r="F92" s="13">
        <f t="shared" si="14"/>
        <v>11.59110991546882</v>
      </c>
      <c r="G92" s="13" t="e">
        <f t="shared" si="15"/>
        <v>#REF!</v>
      </c>
      <c r="H92" s="13" t="e">
        <f t="shared" si="16"/>
        <v>#REF!</v>
      </c>
      <c r="M92" s="53">
        <f t="shared" si="17"/>
        <v>-13.795979580213036</v>
      </c>
      <c r="N92" s="54">
        <f t="shared" si="18"/>
        <v>-4.053910319703801</v>
      </c>
      <c r="O92" s="54">
        <f t="shared" si="19"/>
        <v>-16.50956726022215</v>
      </c>
      <c r="P92" s="54">
        <f t="shared" si="20"/>
        <v>0.7757188117415401</v>
      </c>
      <c r="Q92" s="54">
        <f t="shared" si="21"/>
        <v>-15.215472034709546</v>
      </c>
    </row>
    <row r="93" spans="2:17" ht="13.5">
      <c r="B93" s="10">
        <v>76</v>
      </c>
      <c r="C93" s="25">
        <f t="shared" si="11"/>
        <v>76</v>
      </c>
      <c r="D93" s="25">
        <f t="shared" si="12"/>
        <v>112.28106647695975</v>
      </c>
      <c r="E93" s="13">
        <f t="shared" si="13"/>
        <v>-2.903062747196012</v>
      </c>
      <c r="F93" s="13">
        <f t="shared" si="14"/>
        <v>11.643548715311958</v>
      </c>
      <c r="G93" s="13" t="e">
        <f t="shared" si="15"/>
        <v>#REF!</v>
      </c>
      <c r="H93" s="13" t="e">
        <f t="shared" si="16"/>
        <v>#REF!</v>
      </c>
      <c r="M93" s="53">
        <f t="shared" si="17"/>
        <v>-13.795979580213036</v>
      </c>
      <c r="N93" s="54">
        <f t="shared" si="18"/>
        <v>-4.053910319703801</v>
      </c>
      <c r="O93" s="54">
        <f t="shared" si="19"/>
        <v>-16.50956726022215</v>
      </c>
      <c r="P93" s="54">
        <f t="shared" si="20"/>
        <v>0.7975683116761809</v>
      </c>
      <c r="Q93" s="54">
        <f t="shared" si="21"/>
        <v>-15.29995778222381</v>
      </c>
    </row>
    <row r="94" spans="2:17" ht="13.5">
      <c r="B94" s="10">
        <v>77</v>
      </c>
      <c r="C94" s="25">
        <f t="shared" si="11"/>
        <v>77</v>
      </c>
      <c r="D94" s="25">
        <f t="shared" si="12"/>
        <v>113.45787477235261</v>
      </c>
      <c r="E94" s="13">
        <f t="shared" si="13"/>
        <v>-2.6994126521263793</v>
      </c>
      <c r="F94" s="13">
        <f t="shared" si="14"/>
        <v>11.692440777422823</v>
      </c>
      <c r="G94" s="13" t="e">
        <f t="shared" si="15"/>
        <v>#REF!</v>
      </c>
      <c r="H94" s="13" t="e">
        <f t="shared" si="16"/>
        <v>#REF!</v>
      </c>
      <c r="M94" s="53">
        <f t="shared" si="17"/>
        <v>-13.795979580213036</v>
      </c>
      <c r="N94" s="54">
        <f t="shared" si="18"/>
        <v>-4.053910319703801</v>
      </c>
      <c r="O94" s="54">
        <f t="shared" si="19"/>
        <v>-16.50956726022215</v>
      </c>
      <c r="P94" s="54">
        <f t="shared" si="20"/>
        <v>0.8179400042223746</v>
      </c>
      <c r="Q94" s="54">
        <f t="shared" si="21"/>
        <v>-15.384811988502824</v>
      </c>
    </row>
    <row r="95" spans="2:17" ht="13.5">
      <c r="B95" s="10">
        <v>78</v>
      </c>
      <c r="C95" s="25">
        <f t="shared" si="11"/>
        <v>78</v>
      </c>
      <c r="D95" s="25">
        <f t="shared" si="12"/>
        <v>114.62216400755901</v>
      </c>
      <c r="E95" s="13">
        <f t="shared" si="13"/>
        <v>-2.4949402898131137</v>
      </c>
      <c r="F95" s="13">
        <f t="shared" si="14"/>
        <v>11.737771208805666</v>
      </c>
      <c r="G95" s="13" t="e">
        <f t="shared" si="15"/>
        <v>#REF!</v>
      </c>
      <c r="H95" s="13" t="e">
        <f t="shared" si="16"/>
        <v>#REF!</v>
      </c>
      <c r="M95" s="53">
        <f t="shared" si="17"/>
        <v>-13.795979580213036</v>
      </c>
      <c r="N95" s="54">
        <f t="shared" si="18"/>
        <v>-4.053910319703801</v>
      </c>
      <c r="O95" s="54">
        <f t="shared" si="19"/>
        <v>-16.50956726022215</v>
      </c>
      <c r="P95" s="54">
        <f t="shared" si="20"/>
        <v>0.8368276839652262</v>
      </c>
      <c r="Q95" s="54">
        <f t="shared" si="21"/>
        <v>-15.47000880613335</v>
      </c>
    </row>
    <row r="96" spans="2:17" ht="13.5">
      <c r="B96" s="10">
        <v>79</v>
      </c>
      <c r="C96" s="25">
        <f t="shared" si="11"/>
        <v>79</v>
      </c>
      <c r="D96" s="25">
        <f t="shared" si="12"/>
        <v>115.7738053068029</v>
      </c>
      <c r="E96" s="13">
        <f t="shared" si="13"/>
        <v>-2.289707944518539</v>
      </c>
      <c r="F96" s="13">
        <f t="shared" si="14"/>
        <v>11.779526201371969</v>
      </c>
      <c r="G96" s="13" t="e">
        <f t="shared" si="15"/>
        <v>#REF!</v>
      </c>
      <c r="H96" s="13" t="e">
        <f t="shared" si="16"/>
        <v>#REF!</v>
      </c>
      <c r="M96" s="53">
        <f t="shared" si="17"/>
        <v>-13.795979580213036</v>
      </c>
      <c r="N96" s="54">
        <f t="shared" si="18"/>
        <v>-4.053910319703801</v>
      </c>
      <c r="O96" s="54">
        <f t="shared" si="19"/>
        <v>-16.50956726022215</v>
      </c>
      <c r="P96" s="54">
        <f t="shared" si="20"/>
        <v>0.8542255975345183</v>
      </c>
      <c r="Q96" s="54">
        <f t="shared" si="21"/>
        <v>-15.555522283339425</v>
      </c>
    </row>
    <row r="97" spans="2:17" ht="13.5">
      <c r="B97" s="10">
        <v>80</v>
      </c>
      <c r="C97" s="25">
        <f t="shared" si="11"/>
        <v>80</v>
      </c>
      <c r="D97" s="25">
        <f t="shared" si="12"/>
        <v>116.9126783673026</v>
      </c>
      <c r="E97" s="13">
        <f t="shared" si="13"/>
        <v>-2.083778132003165</v>
      </c>
      <c r="F97" s="13">
        <f t="shared" si="14"/>
        <v>11.817693036146496</v>
      </c>
      <c r="G97" s="13" t="e">
        <f t="shared" si="15"/>
        <v>#REF!</v>
      </c>
      <c r="H97" s="13" t="e">
        <f t="shared" si="16"/>
        <v>#REF!</v>
      </c>
      <c r="M97" s="53">
        <f t="shared" si="17"/>
        <v>-13.795979580213036</v>
      </c>
      <c r="N97" s="54">
        <f t="shared" si="18"/>
        <v>-4.053910319703801</v>
      </c>
      <c r="O97" s="54">
        <f t="shared" si="19"/>
        <v>-16.50956726022215</v>
      </c>
      <c r="P97" s="54">
        <f t="shared" si="20"/>
        <v>0.8701284453572384</v>
      </c>
      <c r="Q97" s="54">
        <f t="shared" si="21"/>
        <v>-15.641326371887496</v>
      </c>
    </row>
    <row r="98" spans="2:17" ht="13.5">
      <c r="B98" s="10">
        <v>81</v>
      </c>
      <c r="C98" s="25">
        <f t="shared" si="11"/>
        <v>81</v>
      </c>
      <c r="D98" s="25">
        <f t="shared" si="12"/>
        <v>118.03867186355494</v>
      </c>
      <c r="E98" s="13">
        <f t="shared" si="13"/>
        <v>-1.877213580482771</v>
      </c>
      <c r="F98" s="13">
        <f t="shared" si="14"/>
        <v>11.852260087141653</v>
      </c>
      <c r="G98" s="13" t="e">
        <f t="shared" si="15"/>
        <v>#REF!</v>
      </c>
      <c r="H98" s="13" t="e">
        <f t="shared" si="16"/>
        <v>#REF!</v>
      </c>
      <c r="M98" s="53">
        <f t="shared" si="17"/>
        <v>-13.795979580213036</v>
      </c>
      <c r="N98" s="54">
        <f t="shared" si="18"/>
        <v>-4.053910319703801</v>
      </c>
      <c r="O98" s="54">
        <f t="shared" si="19"/>
        <v>-16.50956726022215</v>
      </c>
      <c r="P98" s="54">
        <f t="shared" si="20"/>
        <v>0.884531383271888</v>
      </c>
      <c r="Q98" s="54">
        <f t="shared" si="21"/>
        <v>-15.727394935020994</v>
      </c>
    </row>
    <row r="99" spans="2:17" ht="13.5">
      <c r="B99" s="10">
        <v>82</v>
      </c>
      <c r="C99" s="25">
        <f t="shared" si="11"/>
        <v>82</v>
      </c>
      <c r="D99" s="25">
        <f t="shared" si="12"/>
        <v>119.15168382892877</v>
      </c>
      <c r="E99" s="13">
        <f t="shared" si="13"/>
        <v>-1.6700772115207856</v>
      </c>
      <c r="F99" s="13">
        <f t="shared" si="14"/>
        <v>11.883216824898845</v>
      </c>
      <c r="G99" s="13" t="e">
        <f t="shared" si="15"/>
        <v>#REF!</v>
      </c>
      <c r="H99" s="13" t="e">
        <f t="shared" si="16"/>
        <v>#REF!</v>
      </c>
      <c r="M99" s="53">
        <f t="shared" si="17"/>
        <v>-13.795979580213036</v>
      </c>
      <c r="N99" s="54">
        <f t="shared" si="18"/>
        <v>-4.053910319703801</v>
      </c>
      <c r="O99" s="54">
        <f t="shared" si="19"/>
        <v>-16.50956726022215</v>
      </c>
      <c r="P99" s="54">
        <f t="shared" si="20"/>
        <v>0.8974300240040503</v>
      </c>
      <c r="Q99" s="54">
        <f t="shared" si="21"/>
        <v>-15.813701755421821</v>
      </c>
    </row>
    <row r="100" spans="2:17" ht="13.5">
      <c r="B100" s="10">
        <v>83</v>
      </c>
      <c r="C100" s="25">
        <f t="shared" si="11"/>
        <v>83</v>
      </c>
      <c r="D100" s="25">
        <f t="shared" si="12"/>
        <v>120.251622011521</v>
      </c>
      <c r="E100" s="13">
        <f t="shared" si="13"/>
        <v>-1.4624321208617699</v>
      </c>
      <c r="F100" s="13">
        <f t="shared" si="14"/>
        <v>11.910553819695863</v>
      </c>
      <c r="G100" s="13" t="e">
        <f t="shared" si="15"/>
        <v>#REF!</v>
      </c>
      <c r="H100" s="13" t="e">
        <f t="shared" si="16"/>
        <v>#REF!</v>
      </c>
      <c r="M100" s="53">
        <f t="shared" si="17"/>
        <v>-13.795979580213036</v>
      </c>
      <c r="N100" s="54">
        <f t="shared" si="18"/>
        <v>-4.053910319703801</v>
      </c>
      <c r="O100" s="54">
        <f t="shared" si="19"/>
        <v>-16.50956726022215</v>
      </c>
      <c r="P100" s="54">
        <f t="shared" si="20"/>
        <v>0.9088204385028087</v>
      </c>
      <c r="Q100" s="54">
        <f t="shared" si="21"/>
        <v>-15.900220543196411</v>
      </c>
    </row>
    <row r="101" spans="2:17" ht="13.5">
      <c r="B101" s="10">
        <v>84</v>
      </c>
      <c r="C101" s="25">
        <f t="shared" si="11"/>
        <v>84</v>
      </c>
      <c r="D101" s="25">
        <f t="shared" si="12"/>
        <v>121.33840420135975</v>
      </c>
      <c r="E101" s="13">
        <f t="shared" si="13"/>
        <v>-1.2543415592118414</v>
      </c>
      <c r="F101" s="13">
        <f t="shared" si="14"/>
        <v>11.934262744419279</v>
      </c>
      <c r="G101" s="13" t="e">
        <f t="shared" si="15"/>
        <v>#REF!</v>
      </c>
      <c r="H101" s="13" t="e">
        <f t="shared" si="16"/>
        <v>#REF!</v>
      </c>
      <c r="M101" s="53">
        <f t="shared" si="17"/>
        <v>-13.795979580213036</v>
      </c>
      <c r="N101" s="54">
        <f t="shared" si="18"/>
        <v>-4.053910319703801</v>
      </c>
      <c r="O101" s="54">
        <f t="shared" si="19"/>
        <v>-16.50956726022215</v>
      </c>
      <c r="P101" s="54">
        <f t="shared" si="20"/>
        <v>0.9186991571375653</v>
      </c>
      <c r="Q101" s="54">
        <f t="shared" si="21"/>
        <v>-15.986924943883881</v>
      </c>
    </row>
    <row r="102" spans="2:17" ht="13.5">
      <c r="B102" s="10">
        <v>85</v>
      </c>
      <c r="C102" s="25">
        <f t="shared" si="11"/>
        <v>85</v>
      </c>
      <c r="D102" s="25">
        <f t="shared" si="12"/>
        <v>122.41195852621257</v>
      </c>
      <c r="E102" s="13">
        <f t="shared" si="13"/>
        <v>-1.0458689129718977</v>
      </c>
      <c r="F102" s="13">
        <f t="shared" si="14"/>
        <v>11.954336377100947</v>
      </c>
      <c r="G102" s="13" t="e">
        <f t="shared" si="15"/>
        <v>#REF!</v>
      </c>
      <c r="H102" s="13" t="e">
        <f t="shared" si="16"/>
        <v>#REF!</v>
      </c>
      <c r="M102" s="53">
        <f t="shared" si="17"/>
        <v>-13.795979580213036</v>
      </c>
      <c r="N102" s="54">
        <f t="shared" si="18"/>
        <v>-4.053910319703801</v>
      </c>
      <c r="O102" s="54">
        <f t="shared" si="19"/>
        <v>-16.50956726022215</v>
      </c>
      <c r="P102" s="54">
        <f t="shared" si="20"/>
        <v>0.9270631707549262</v>
      </c>
      <c r="Q102" s="54">
        <f t="shared" si="21"/>
        <v>-16.073788546483858</v>
      </c>
    </row>
    <row r="103" spans="2:17" ht="13.5">
      <c r="B103" s="10">
        <v>86</v>
      </c>
      <c r="C103" s="25">
        <f t="shared" si="11"/>
        <v>86</v>
      </c>
      <c r="D103" s="25">
        <f t="shared" si="12"/>
        <v>123.4722237134698</v>
      </c>
      <c r="E103" s="13">
        <f t="shared" si="13"/>
        <v>-0.8370776849295027</v>
      </c>
      <c r="F103" s="13">
        <f t="shared" si="14"/>
        <v>11.97076860311789</v>
      </c>
      <c r="G103" s="13" t="e">
        <f t="shared" si="15"/>
        <v>#REF!</v>
      </c>
      <c r="H103" s="13" t="e">
        <f t="shared" si="16"/>
        <v>#REF!</v>
      </c>
      <c r="M103" s="53">
        <f t="shared" si="17"/>
        <v>-13.795979580213036</v>
      </c>
      <c r="N103" s="54">
        <f t="shared" si="18"/>
        <v>-4.053910319703801</v>
      </c>
      <c r="O103" s="54">
        <f t="shared" si="19"/>
        <v>-16.50956726022215</v>
      </c>
      <c r="P103" s="54">
        <f t="shared" si="20"/>
        <v>0.9339099315953199</v>
      </c>
      <c r="Q103" s="54">
        <f t="shared" si="21"/>
        <v>-16.16078489150152</v>
      </c>
    </row>
    <row r="104" spans="2:17" ht="13.5">
      <c r="B104" s="10">
        <v>87</v>
      </c>
      <c r="C104" s="25">
        <f t="shared" si="11"/>
        <v>87</v>
      </c>
      <c r="D104" s="25">
        <f t="shared" si="12"/>
        <v>124.5191493158253</v>
      </c>
      <c r="E104" s="13">
        <f t="shared" si="13"/>
        <v>-0.6280314749153276</v>
      </c>
      <c r="F104" s="13">
        <f t="shared" si="14"/>
        <v>11.983554417054886</v>
      </c>
      <c r="G104" s="13" t="e">
        <f t="shared" si="15"/>
        <v>#REF!</v>
      </c>
      <c r="H104" s="13" t="e">
        <f t="shared" si="16"/>
        <v>#REF!</v>
      </c>
      <c r="M104" s="53">
        <f t="shared" si="17"/>
        <v>-13.795979580213036</v>
      </c>
      <c r="N104" s="54">
        <f t="shared" si="18"/>
        <v>-4.053910319703801</v>
      </c>
      <c r="O104" s="54">
        <f t="shared" si="19"/>
        <v>-16.50956726022215</v>
      </c>
      <c r="P104" s="54">
        <f t="shared" si="20"/>
        <v>0.9392373540690677</v>
      </c>
      <c r="Q104" s="54">
        <f t="shared" si="21"/>
        <v>-16.247887479007428</v>
      </c>
    </row>
    <row r="105" spans="2:17" ht="13.5">
      <c r="B105" s="10">
        <v>88</v>
      </c>
      <c r="C105" s="25">
        <f t="shared" si="11"/>
        <v>88</v>
      </c>
      <c r="D105" s="25">
        <f t="shared" si="12"/>
        <v>125.55269589876092</v>
      </c>
      <c r="E105" s="13">
        <f t="shared" si="13"/>
        <v>-0.41879396043001293</v>
      </c>
      <c r="F105" s="13">
        <f t="shared" si="14"/>
        <v>11.992689924229149</v>
      </c>
      <c r="G105" s="13" t="e">
        <f t="shared" si="15"/>
        <v>#REF!</v>
      </c>
      <c r="H105" s="13" t="e">
        <f t="shared" si="16"/>
        <v>#REF!</v>
      </c>
      <c r="M105" s="53">
        <f t="shared" si="17"/>
        <v>-13.795979580213036</v>
      </c>
      <c r="N105" s="54">
        <f t="shared" si="18"/>
        <v>-4.053910319703801</v>
      </c>
      <c r="O105" s="54">
        <f t="shared" si="19"/>
        <v>-16.50956726022215</v>
      </c>
      <c r="P105" s="54">
        <f t="shared" si="20"/>
        <v>0.9430438153916771</v>
      </c>
      <c r="Q105" s="54">
        <f t="shared" si="21"/>
        <v>-16.33506977670964</v>
      </c>
    </row>
    <row r="106" spans="2:17" ht="13.5">
      <c r="B106" s="10">
        <v>89</v>
      </c>
      <c r="C106" s="25">
        <f t="shared" si="11"/>
        <v>89</v>
      </c>
      <c r="D106" s="25">
        <f t="shared" si="12"/>
        <v>126.57283518815937</v>
      </c>
      <c r="E106" s="13">
        <f t="shared" si="13"/>
        <v>-0.20942887724740317</v>
      </c>
      <c r="F106" s="13">
        <f t="shared" si="14"/>
        <v>11.998172341876696</v>
      </c>
      <c r="G106" s="13" t="e">
        <f t="shared" si="15"/>
        <v>#REF!</v>
      </c>
      <c r="H106" s="13" t="e">
        <f t="shared" si="16"/>
        <v>#REF!</v>
      </c>
      <c r="M106" s="53">
        <f t="shared" si="17"/>
        <v>-13.795979580213036</v>
      </c>
      <c r="N106" s="54">
        <f t="shared" si="18"/>
        <v>-4.053910319703801</v>
      </c>
      <c r="O106" s="54">
        <f t="shared" si="19"/>
        <v>-16.50956726022215</v>
      </c>
      <c r="P106" s="54">
        <f t="shared" si="20"/>
        <v>0.9453281560781548</v>
      </c>
      <c r="Q106" s="54">
        <f t="shared" si="21"/>
        <v>-16.42230522803573</v>
      </c>
    </row>
    <row r="107" spans="2:17" ht="13.5">
      <c r="B107" s="10">
        <v>90</v>
      </c>
      <c r="C107" s="25">
        <f t="shared" si="11"/>
        <v>90</v>
      </c>
      <c r="D107" s="25">
        <f t="shared" si="12"/>
        <v>127.57955017671281</v>
      </c>
      <c r="E107" s="13">
        <f t="shared" si="13"/>
        <v>-7.35089072945172E-16</v>
      </c>
      <c r="F107" s="13">
        <f t="shared" si="14"/>
        <v>12</v>
      </c>
      <c r="G107" s="13" t="e">
        <f t="shared" si="15"/>
        <v>#REF!</v>
      </c>
      <c r="H107" s="13" t="e">
        <f t="shared" si="16"/>
        <v>#REF!</v>
      </c>
      <c r="M107" s="53">
        <f t="shared" si="17"/>
        <v>-13.795979580213036</v>
      </c>
      <c r="N107" s="54">
        <f t="shared" si="18"/>
        <v>-4.053910319703801</v>
      </c>
      <c r="O107" s="54">
        <f t="shared" si="19"/>
        <v>-16.50956726022215</v>
      </c>
      <c r="P107" s="54">
        <f t="shared" si="20"/>
        <v>0.9460896802961987</v>
      </c>
      <c r="Q107" s="54">
        <f t="shared" si="21"/>
        <v>-16.50956726022215</v>
      </c>
    </row>
    <row r="108" spans="2:17" ht="13.5">
      <c r="B108" s="10">
        <v>91</v>
      </c>
      <c r="C108" s="25">
        <f t="shared" si="11"/>
        <v>91</v>
      </c>
      <c r="D108" s="25">
        <f t="shared" si="12"/>
        <v>53.427164811840626</v>
      </c>
      <c r="E108" s="13">
        <f t="shared" si="13"/>
        <v>0.20942887724740172</v>
      </c>
      <c r="F108" s="13">
        <f t="shared" si="14"/>
        <v>11.998172341876696</v>
      </c>
      <c r="G108" s="13" t="e">
        <f t="shared" si="15"/>
        <v>#REF!</v>
      </c>
      <c r="H108" s="13" t="e">
        <f t="shared" si="16"/>
        <v>#REF!</v>
      </c>
      <c r="M108" s="53">
        <f t="shared" si="17"/>
        <v>-13.795979580213036</v>
      </c>
      <c r="N108" s="54">
        <f t="shared" si="18"/>
        <v>-4.053910319703801</v>
      </c>
      <c r="O108" s="54">
        <f t="shared" si="19"/>
        <v>-16.50956726022215</v>
      </c>
      <c r="P108" s="54">
        <f t="shared" si="20"/>
        <v>0.9453281560781548</v>
      </c>
      <c r="Q108" s="54">
        <f t="shared" si="21"/>
        <v>-16.596829292408565</v>
      </c>
    </row>
    <row r="109" spans="2:17" ht="13.5">
      <c r="B109" s="10">
        <v>92</v>
      </c>
      <c r="C109" s="25">
        <f t="shared" si="11"/>
        <v>92</v>
      </c>
      <c r="D109" s="25">
        <f t="shared" si="12"/>
        <v>54.44730410123909</v>
      </c>
      <c r="E109" s="13">
        <f t="shared" si="13"/>
        <v>0.4187939604300115</v>
      </c>
      <c r="F109" s="13">
        <f t="shared" si="14"/>
        <v>11.992689924229149</v>
      </c>
      <c r="G109" s="13" t="e">
        <f t="shared" si="15"/>
        <v>#REF!</v>
      </c>
      <c r="H109" s="13" t="e">
        <f t="shared" si="16"/>
        <v>#REF!</v>
      </c>
      <c r="M109" s="53">
        <f t="shared" si="17"/>
        <v>-13.795979580213036</v>
      </c>
      <c r="N109" s="54">
        <f t="shared" si="18"/>
        <v>-4.053910319703801</v>
      </c>
      <c r="O109" s="54">
        <f t="shared" si="19"/>
        <v>-16.50956726022215</v>
      </c>
      <c r="P109" s="54">
        <f t="shared" si="20"/>
        <v>0.9430438153916771</v>
      </c>
      <c r="Q109" s="54">
        <f t="shared" si="21"/>
        <v>-16.684064743734652</v>
      </c>
    </row>
    <row r="110" spans="2:17" ht="13.5">
      <c r="B110" s="10">
        <v>93</v>
      </c>
      <c r="C110" s="25">
        <f t="shared" si="11"/>
        <v>93</v>
      </c>
      <c r="D110" s="25">
        <f t="shared" si="12"/>
        <v>55.480850684174705</v>
      </c>
      <c r="E110" s="13">
        <f t="shared" si="13"/>
        <v>0.6280314749153261</v>
      </c>
      <c r="F110" s="13">
        <f t="shared" si="14"/>
        <v>11.983554417054886</v>
      </c>
      <c r="G110" s="13" t="e">
        <f t="shared" si="15"/>
        <v>#REF!</v>
      </c>
      <c r="H110" s="13" t="e">
        <f t="shared" si="16"/>
        <v>#REF!</v>
      </c>
      <c r="M110" s="53">
        <f t="shared" si="17"/>
        <v>-13.795979580213036</v>
      </c>
      <c r="N110" s="54">
        <f t="shared" si="18"/>
        <v>-4.053910319703801</v>
      </c>
      <c r="O110" s="54">
        <f t="shared" si="19"/>
        <v>-16.50956726022215</v>
      </c>
      <c r="P110" s="54">
        <f t="shared" si="20"/>
        <v>0.9392373540690677</v>
      </c>
      <c r="Q110" s="54">
        <f t="shared" si="21"/>
        <v>-16.77124704143687</v>
      </c>
    </row>
    <row r="111" spans="2:17" ht="13.5">
      <c r="B111" s="10">
        <v>94</v>
      </c>
      <c r="C111" s="25">
        <f t="shared" si="11"/>
        <v>94</v>
      </c>
      <c r="D111" s="25">
        <f t="shared" si="12"/>
        <v>56.527776286530205</v>
      </c>
      <c r="E111" s="13">
        <f t="shared" si="13"/>
        <v>0.837077684929504</v>
      </c>
      <c r="F111" s="13">
        <f t="shared" si="14"/>
        <v>11.97076860311789</v>
      </c>
      <c r="G111" s="13" t="e">
        <f t="shared" si="15"/>
        <v>#REF!</v>
      </c>
      <c r="H111" s="13" t="e">
        <f t="shared" si="16"/>
        <v>#REF!</v>
      </c>
      <c r="M111" s="53">
        <f t="shared" si="17"/>
        <v>-13.795979580213036</v>
      </c>
      <c r="N111" s="54">
        <f t="shared" si="18"/>
        <v>-4.053910319703801</v>
      </c>
      <c r="O111" s="54">
        <f t="shared" si="19"/>
        <v>-16.50956726022215</v>
      </c>
      <c r="P111" s="54">
        <f t="shared" si="20"/>
        <v>0.9339099315953199</v>
      </c>
      <c r="Q111" s="54">
        <f t="shared" si="21"/>
        <v>-16.858349628942776</v>
      </c>
    </row>
    <row r="112" spans="2:17" ht="13.5">
      <c r="B112" s="10">
        <v>95</v>
      </c>
      <c r="C112" s="25">
        <f t="shared" si="11"/>
        <v>95</v>
      </c>
      <c r="D112" s="25">
        <f t="shared" si="12"/>
        <v>57.588041473787456</v>
      </c>
      <c r="E112" s="13">
        <f t="shared" si="13"/>
        <v>1.0458689129718988</v>
      </c>
      <c r="F112" s="13">
        <f t="shared" si="14"/>
        <v>11.954336377100947</v>
      </c>
      <c r="G112" s="13" t="e">
        <f t="shared" si="15"/>
        <v>#REF!</v>
      </c>
      <c r="H112" s="13" t="e">
        <f t="shared" si="16"/>
        <v>#REF!</v>
      </c>
      <c r="M112" s="53">
        <f t="shared" si="17"/>
        <v>-13.795979580213036</v>
      </c>
      <c r="N112" s="54">
        <f t="shared" si="18"/>
        <v>-4.053910319703801</v>
      </c>
      <c r="O112" s="54">
        <f t="shared" si="19"/>
        <v>-16.50956726022215</v>
      </c>
      <c r="P112" s="54">
        <f t="shared" si="20"/>
        <v>0.9270631707549262</v>
      </c>
      <c r="Q112" s="54">
        <f t="shared" si="21"/>
        <v>-16.94534597396044</v>
      </c>
    </row>
    <row r="113" spans="2:17" ht="13.5">
      <c r="B113" s="10">
        <v>96</v>
      </c>
      <c r="C113" s="25">
        <f t="shared" si="11"/>
        <v>96</v>
      </c>
      <c r="D113" s="25">
        <f t="shared" si="12"/>
        <v>58.66159579864027</v>
      </c>
      <c r="E113" s="13">
        <f t="shared" si="13"/>
        <v>1.2543415592118428</v>
      </c>
      <c r="F113" s="13">
        <f t="shared" si="14"/>
        <v>11.934262744419279</v>
      </c>
      <c r="G113" s="13" t="e">
        <f t="shared" si="15"/>
        <v>#REF!</v>
      </c>
      <c r="H113" s="13" t="e">
        <f t="shared" si="16"/>
        <v>#REF!</v>
      </c>
      <c r="M113" s="53">
        <f t="shared" si="17"/>
        <v>-13.795979580213036</v>
      </c>
      <c r="N113" s="54">
        <f t="shared" si="18"/>
        <v>-4.053910319703801</v>
      </c>
      <c r="O113" s="54">
        <f t="shared" si="19"/>
        <v>-16.50956726022215</v>
      </c>
      <c r="P113" s="54">
        <f t="shared" si="20"/>
        <v>0.9186991571375653</v>
      </c>
      <c r="Q113" s="54">
        <f t="shared" si="21"/>
        <v>-17.032209576560415</v>
      </c>
    </row>
    <row r="114" spans="2:17" ht="13.5">
      <c r="B114" s="10">
        <v>97</v>
      </c>
      <c r="C114" s="25">
        <f t="shared" si="11"/>
        <v>97</v>
      </c>
      <c r="D114" s="25">
        <f t="shared" si="12"/>
        <v>59.74837798847901</v>
      </c>
      <c r="E114" s="13">
        <f t="shared" si="13"/>
        <v>1.4624321208617683</v>
      </c>
      <c r="F114" s="13">
        <f t="shared" si="14"/>
        <v>11.910553819695865</v>
      </c>
      <c r="G114" s="13" t="e">
        <f t="shared" si="15"/>
        <v>#REF!</v>
      </c>
      <c r="H114" s="13" t="e">
        <f t="shared" si="16"/>
        <v>#REF!</v>
      </c>
      <c r="M114" s="53">
        <f t="shared" si="17"/>
        <v>-13.795979580213036</v>
      </c>
      <c r="N114" s="54">
        <f t="shared" si="18"/>
        <v>-4.053910319703801</v>
      </c>
      <c r="O114" s="54">
        <f t="shared" si="19"/>
        <v>-16.50956726022215</v>
      </c>
      <c r="P114" s="54">
        <f t="shared" si="20"/>
        <v>0.9088204385028096</v>
      </c>
      <c r="Q114" s="54">
        <f t="shared" si="21"/>
        <v>-17.118913977247885</v>
      </c>
    </row>
    <row r="115" spans="2:17" ht="13.5">
      <c r="B115" s="10">
        <v>98</v>
      </c>
      <c r="C115" s="25">
        <f t="shared" si="11"/>
        <v>98</v>
      </c>
      <c r="D115" s="25">
        <f t="shared" si="12"/>
        <v>60.848316171071225</v>
      </c>
      <c r="E115" s="13">
        <f t="shared" si="13"/>
        <v>1.6700772115207843</v>
      </c>
      <c r="F115" s="13">
        <f t="shared" si="14"/>
        <v>11.883216824898845</v>
      </c>
      <c r="G115" s="13" t="e">
        <f t="shared" si="15"/>
        <v>#REF!</v>
      </c>
      <c r="H115" s="13" t="e">
        <f t="shared" si="16"/>
        <v>#REF!</v>
      </c>
      <c r="M115" s="53">
        <f t="shared" si="17"/>
        <v>-13.795979580213036</v>
      </c>
      <c r="N115" s="54">
        <f t="shared" si="18"/>
        <v>-4.053910319703801</v>
      </c>
      <c r="O115" s="54">
        <f t="shared" si="19"/>
        <v>-16.50956726022215</v>
      </c>
      <c r="P115" s="54">
        <f t="shared" si="20"/>
        <v>0.8974300240040503</v>
      </c>
      <c r="Q115" s="54">
        <f t="shared" si="21"/>
        <v>-17.205432765022476</v>
      </c>
    </row>
    <row r="116" spans="2:17" ht="13.5">
      <c r="B116" s="10">
        <v>99</v>
      </c>
      <c r="C116" s="25">
        <f t="shared" si="11"/>
        <v>99</v>
      </c>
      <c r="D116" s="25">
        <f t="shared" si="12"/>
        <v>61.961328136445054</v>
      </c>
      <c r="E116" s="13">
        <f t="shared" si="13"/>
        <v>1.8772135804827697</v>
      </c>
      <c r="F116" s="13">
        <f t="shared" si="14"/>
        <v>11.852260087141653</v>
      </c>
      <c r="G116" s="13" t="e">
        <f t="shared" si="15"/>
        <v>#REF!</v>
      </c>
      <c r="H116" s="13" t="e">
        <f t="shared" si="16"/>
        <v>#REF!</v>
      </c>
      <c r="M116" s="53">
        <f t="shared" si="17"/>
        <v>-13.795979580213036</v>
      </c>
      <c r="N116" s="54">
        <f t="shared" si="18"/>
        <v>-4.053910319703801</v>
      </c>
      <c r="O116" s="54">
        <f t="shared" si="19"/>
        <v>-16.50956726022215</v>
      </c>
      <c r="P116" s="54">
        <f t="shared" si="20"/>
        <v>0.884531383271888</v>
      </c>
      <c r="Q116" s="54">
        <f t="shared" si="21"/>
        <v>-17.2917395854233</v>
      </c>
    </row>
    <row r="117" spans="2:17" ht="13.5">
      <c r="B117" s="10">
        <v>100</v>
      </c>
      <c r="C117" s="25">
        <f t="shared" si="11"/>
        <v>100</v>
      </c>
      <c r="D117" s="25">
        <f t="shared" si="12"/>
        <v>63.087321632697396</v>
      </c>
      <c r="E117" s="13">
        <f t="shared" si="13"/>
        <v>2.0837781320031636</v>
      </c>
      <c r="F117" s="13">
        <f t="shared" si="14"/>
        <v>11.817693036146496</v>
      </c>
      <c r="G117" s="13" t="e">
        <f t="shared" si="15"/>
        <v>#REF!</v>
      </c>
      <c r="H117" s="13" t="e">
        <f t="shared" si="16"/>
        <v>#REF!</v>
      </c>
      <c r="M117" s="53">
        <f t="shared" si="17"/>
        <v>-13.795979580213036</v>
      </c>
      <c r="N117" s="54">
        <f t="shared" si="18"/>
        <v>-4.053910319703801</v>
      </c>
      <c r="O117" s="54">
        <f t="shared" si="19"/>
        <v>-16.50956726022215</v>
      </c>
      <c r="P117" s="54">
        <f t="shared" si="20"/>
        <v>0.8701284453572384</v>
      </c>
      <c r="Q117" s="54">
        <f t="shared" si="21"/>
        <v>-17.3778081485568</v>
      </c>
    </row>
    <row r="118" spans="2:17" ht="13.5">
      <c r="B118" s="10">
        <v>101</v>
      </c>
      <c r="C118" s="25">
        <f t="shared" si="11"/>
        <v>101</v>
      </c>
      <c r="D118" s="25">
        <f t="shared" si="12"/>
        <v>64.22619469319712</v>
      </c>
      <c r="E118" s="13">
        <f t="shared" si="13"/>
        <v>2.2897079445185375</v>
      </c>
      <c r="F118" s="13">
        <f t="shared" si="14"/>
        <v>11.779526201371969</v>
      </c>
      <c r="G118" s="13" t="e">
        <f t="shared" si="15"/>
        <v>#REF!</v>
      </c>
      <c r="H118" s="13" t="e">
        <f t="shared" si="16"/>
        <v>#REF!</v>
      </c>
      <c r="M118" s="53">
        <f t="shared" si="17"/>
        <v>-13.795979580213036</v>
      </c>
      <c r="N118" s="54">
        <f t="shared" si="18"/>
        <v>-4.053910319703801</v>
      </c>
      <c r="O118" s="54">
        <f t="shared" si="19"/>
        <v>-16.50956726022215</v>
      </c>
      <c r="P118" s="54">
        <f t="shared" si="20"/>
        <v>0.8542255975345183</v>
      </c>
      <c r="Q118" s="54">
        <f t="shared" si="21"/>
        <v>-17.463612237104872</v>
      </c>
    </row>
    <row r="119" spans="2:17" ht="13.5">
      <c r="B119" s="10">
        <v>102</v>
      </c>
      <c r="C119" s="25">
        <f t="shared" si="11"/>
        <v>102</v>
      </c>
      <c r="D119" s="25">
        <f t="shared" si="12"/>
        <v>65.37783599244099</v>
      </c>
      <c r="E119" s="13">
        <f t="shared" si="13"/>
        <v>2.494940289813112</v>
      </c>
      <c r="F119" s="13">
        <f t="shared" si="14"/>
        <v>11.737771208805668</v>
      </c>
      <c r="G119" s="13" t="e">
        <f t="shared" si="15"/>
        <v>#REF!</v>
      </c>
      <c r="H119" s="13" t="e">
        <f t="shared" si="16"/>
        <v>#REF!</v>
      </c>
      <c r="M119" s="53">
        <f t="shared" si="17"/>
        <v>-13.795979580213036</v>
      </c>
      <c r="N119" s="54">
        <f t="shared" si="18"/>
        <v>-4.053910319703801</v>
      </c>
      <c r="O119" s="54">
        <f t="shared" si="19"/>
        <v>-16.50956726022215</v>
      </c>
      <c r="P119" s="54">
        <f t="shared" si="20"/>
        <v>0.8368276839652271</v>
      </c>
      <c r="Q119" s="54">
        <f t="shared" si="21"/>
        <v>-17.549125714310946</v>
      </c>
    </row>
    <row r="120" spans="2:17" ht="13.5">
      <c r="B120" s="10">
        <v>103</v>
      </c>
      <c r="C120" s="25">
        <f t="shared" si="11"/>
        <v>103</v>
      </c>
      <c r="D120" s="25">
        <f t="shared" si="12"/>
        <v>66.5421252276474</v>
      </c>
      <c r="E120" s="13">
        <f t="shared" si="13"/>
        <v>2.69941265212638</v>
      </c>
      <c r="F120" s="13">
        <f t="shared" si="14"/>
        <v>11.692440777422823</v>
      </c>
      <c r="G120" s="13" t="e">
        <f t="shared" si="15"/>
        <v>#REF!</v>
      </c>
      <c r="H120" s="13" t="e">
        <f t="shared" si="16"/>
        <v>#REF!</v>
      </c>
      <c r="M120" s="53">
        <f t="shared" si="17"/>
        <v>-13.795979580213036</v>
      </c>
      <c r="N120" s="54">
        <f t="shared" si="18"/>
        <v>-4.053910319703801</v>
      </c>
      <c r="O120" s="54">
        <f t="shared" si="19"/>
        <v>-16.50956726022215</v>
      </c>
      <c r="P120" s="54">
        <f t="shared" si="20"/>
        <v>0.8179400042223746</v>
      </c>
      <c r="Q120" s="54">
        <f t="shared" si="21"/>
        <v>-17.634322531941475</v>
      </c>
    </row>
    <row r="121" spans="2:17" ht="13.5">
      <c r="B121" s="10">
        <v>104</v>
      </c>
      <c r="C121" s="25">
        <f t="shared" si="11"/>
        <v>104</v>
      </c>
      <c r="D121" s="25">
        <f t="shared" si="12"/>
        <v>67.71893352304026</v>
      </c>
      <c r="E121" s="13">
        <f t="shared" si="13"/>
        <v>2.9030627471960133</v>
      </c>
      <c r="F121" s="13">
        <f t="shared" si="14"/>
        <v>11.643548715311958</v>
      </c>
      <c r="G121" s="13" t="e">
        <f t="shared" si="15"/>
        <v>#REF!</v>
      </c>
      <c r="H121" s="13" t="e">
        <f t="shared" si="16"/>
        <v>#REF!</v>
      </c>
      <c r="M121" s="53">
        <f t="shared" si="17"/>
        <v>-13.795979580213036</v>
      </c>
      <c r="N121" s="54">
        <f t="shared" si="18"/>
        <v>-4.053910319703801</v>
      </c>
      <c r="O121" s="54">
        <f t="shared" si="19"/>
        <v>-16.50956726022215</v>
      </c>
      <c r="P121" s="54">
        <f t="shared" si="20"/>
        <v>0.7975683116761809</v>
      </c>
      <c r="Q121" s="54">
        <f t="shared" si="21"/>
        <v>-17.719176738220487</v>
      </c>
    </row>
    <row r="122" spans="2:17" ht="13.5">
      <c r="B122" s="10">
        <v>105</v>
      </c>
      <c r="C122" s="25">
        <f t="shared" si="11"/>
        <v>105</v>
      </c>
      <c r="D122" s="25">
        <f t="shared" si="12"/>
        <v>68.90812385368542</v>
      </c>
      <c r="E122" s="13">
        <f t="shared" si="13"/>
        <v>3.10582854123025</v>
      </c>
      <c r="F122" s="13">
        <f t="shared" si="14"/>
        <v>11.59110991546882</v>
      </c>
      <c r="G122" s="13" t="e">
        <f t="shared" si="15"/>
        <v>#REF!</v>
      </c>
      <c r="H122" s="13" t="e">
        <f t="shared" si="16"/>
        <v>#REF!</v>
      </c>
      <c r="M122" s="53">
        <f t="shared" si="17"/>
        <v>-13.795979580213036</v>
      </c>
      <c r="N122" s="54">
        <f t="shared" si="18"/>
        <v>-4.053910319703801</v>
      </c>
      <c r="O122" s="54">
        <f t="shared" si="19"/>
        <v>-16.50956726022215</v>
      </c>
      <c r="P122" s="54">
        <f t="shared" si="20"/>
        <v>0.7757188117415401</v>
      </c>
      <c r="Q122" s="54">
        <f t="shared" si="21"/>
        <v>-17.80366248573475</v>
      </c>
    </row>
    <row r="123" spans="2:17" ht="13.5">
      <c r="B123" s="10">
        <v>106</v>
      </c>
      <c r="C123" s="25">
        <f t="shared" si="11"/>
        <v>106</v>
      </c>
      <c r="D123" s="25">
        <f t="shared" si="12"/>
        <v>70.10955148569296</v>
      </c>
      <c r="E123" s="13">
        <f t="shared" si="13"/>
        <v>3.3076482698039884</v>
      </c>
      <c r="F123" s="13">
        <f t="shared" si="14"/>
        <v>11.535140351259827</v>
      </c>
      <c r="G123" s="13" t="e">
        <f t="shared" si="15"/>
        <v>#REF!</v>
      </c>
      <c r="H123" s="13" t="e">
        <f t="shared" si="16"/>
        <v>#REF!</v>
      </c>
      <c r="M123" s="53">
        <f t="shared" si="17"/>
        <v>-13.795979580213036</v>
      </c>
      <c r="N123" s="54">
        <f t="shared" si="18"/>
        <v>-4.053910319703801</v>
      </c>
      <c r="O123" s="54">
        <f t="shared" si="19"/>
        <v>-16.50956726022215</v>
      </c>
      <c r="P123" s="54">
        <f t="shared" si="20"/>
        <v>0.7523981599877931</v>
      </c>
      <c r="Q123" s="54">
        <f t="shared" si="21"/>
        <v>-17.887754039307143</v>
      </c>
    </row>
    <row r="124" spans="2:17" ht="13.5">
      <c r="B124" s="10">
        <v>107</v>
      </c>
      <c r="C124" s="25">
        <f t="shared" si="11"/>
        <v>107</v>
      </c>
      <c r="D124" s="25">
        <f t="shared" si="12"/>
        <v>71.32306442958765</v>
      </c>
      <c r="E124" s="13">
        <f t="shared" si="13"/>
        <v>3.50846045667284</v>
      </c>
      <c r="F124" s="13">
        <f t="shared" si="14"/>
        <v>11.475657071556427</v>
      </c>
      <c r="G124" s="13" t="e">
        <f t="shared" si="15"/>
        <v>#REF!</v>
      </c>
      <c r="H124" s="13" t="e">
        <f t="shared" si="16"/>
        <v>#REF!</v>
      </c>
      <c r="M124" s="53">
        <f t="shared" si="17"/>
        <v>-13.795979580213036</v>
      </c>
      <c r="N124" s="54">
        <f t="shared" si="18"/>
        <v>-4.053910319703801</v>
      </c>
      <c r="O124" s="54">
        <f t="shared" si="19"/>
        <v>-16.50956726022215</v>
      </c>
      <c r="P124" s="54">
        <f t="shared" si="20"/>
        <v>0.7276134601113764</v>
      </c>
      <c r="Q124" s="54">
        <f t="shared" si="21"/>
        <v>-17.971425783835834</v>
      </c>
    </row>
    <row r="125" spans="2:17" ht="13.5">
      <c r="B125" s="10">
        <v>108</v>
      </c>
      <c r="C125" s="25">
        <f t="shared" si="11"/>
        <v>108</v>
      </c>
      <c r="D125" s="25">
        <f t="shared" si="12"/>
        <v>72.54850390367893</v>
      </c>
      <c r="E125" s="13">
        <f t="shared" si="13"/>
        <v>3.708203932499368</v>
      </c>
      <c r="F125" s="13">
        <f t="shared" si="14"/>
        <v>11.412678195541844</v>
      </c>
      <c r="G125" s="13" t="e">
        <f t="shared" si="15"/>
        <v>#REF!</v>
      </c>
      <c r="H125" s="13" t="e">
        <f t="shared" si="16"/>
        <v>#REF!</v>
      </c>
      <c r="M125" s="53">
        <f t="shared" si="17"/>
        <v>-13.795979580213036</v>
      </c>
      <c r="N125" s="54">
        <f t="shared" si="18"/>
        <v>-4.053910319703801</v>
      </c>
      <c r="O125" s="54">
        <f t="shared" si="19"/>
        <v>-16.50956726022215</v>
      </c>
      <c r="P125" s="54">
        <f t="shared" si="20"/>
        <v>0.7013722617719669</v>
      </c>
      <c r="Q125" s="54">
        <f t="shared" si="21"/>
        <v>-18.054652232096885</v>
      </c>
    </row>
    <row r="126" spans="2:17" ht="13.5">
      <c r="B126" s="10">
        <v>109</v>
      </c>
      <c r="C126" s="25">
        <f t="shared" si="11"/>
        <v>109</v>
      </c>
      <c r="D126" s="25">
        <f t="shared" si="12"/>
        <v>73.7857048043239</v>
      </c>
      <c r="E126" s="13">
        <f t="shared" si="13"/>
        <v>3.9068178534858795</v>
      </c>
      <c r="F126" s="13">
        <f t="shared" si="14"/>
        <v>11.346222907191802</v>
      </c>
      <c r="G126" s="13" t="e">
        <f t="shared" si="15"/>
        <v>#REF!</v>
      </c>
      <c r="H126" s="13" t="e">
        <f t="shared" si="16"/>
        <v>#REF!</v>
      </c>
      <c r="M126" s="53">
        <f t="shared" si="17"/>
        <v>-13.795979580213036</v>
      </c>
      <c r="N126" s="54">
        <f t="shared" si="18"/>
        <v>-4.053910319703801</v>
      </c>
      <c r="O126" s="54">
        <f t="shared" si="19"/>
        <v>-16.50956726022215</v>
      </c>
      <c r="P126" s="54">
        <f t="shared" si="20"/>
        <v>0.673682558292783</v>
      </c>
      <c r="Q126" s="54">
        <f t="shared" si="21"/>
        <v>-18.13740803250793</v>
      </c>
    </row>
    <row r="127" spans="2:17" ht="13.5">
      <c r="B127" s="10">
        <v>110</v>
      </c>
      <c r="C127" s="25">
        <f t="shared" si="11"/>
        <v>110</v>
      </c>
      <c r="D127" s="25">
        <f t="shared" si="12"/>
        <v>75.03449618007177</v>
      </c>
      <c r="E127" s="13">
        <f t="shared" si="13"/>
        <v>4.104241719908025</v>
      </c>
      <c r="F127" s="13">
        <f t="shared" si="14"/>
        <v>11.276311449430901</v>
      </c>
      <c r="G127" s="13" t="e">
        <f t="shared" si="15"/>
        <v>#REF!</v>
      </c>
      <c r="H127" s="13" t="e">
        <f t="shared" si="16"/>
        <v>#REF!</v>
      </c>
      <c r="M127" s="53">
        <f t="shared" si="17"/>
        <v>-13.795979580213036</v>
      </c>
      <c r="N127" s="54">
        <f t="shared" si="18"/>
        <v>-4.053910319703801</v>
      </c>
      <c r="O127" s="54">
        <f t="shared" si="19"/>
        <v>-16.50956726022215</v>
      </c>
      <c r="P127" s="54">
        <f t="shared" si="20"/>
        <v>0.6445527842257412</v>
      </c>
      <c r="Q127" s="54">
        <f t="shared" si="21"/>
        <v>-18.21966797685049</v>
      </c>
    </row>
    <row r="128" spans="2:17" ht="13.5">
      <c r="B128" s="10">
        <v>111</v>
      </c>
      <c r="C128" s="25">
        <f t="shared" si="11"/>
        <v>111</v>
      </c>
      <c r="D128" s="25">
        <f t="shared" si="12"/>
        <v>76.29470170680223</v>
      </c>
      <c r="E128" s="13">
        <f t="shared" si="13"/>
        <v>4.300415394543603</v>
      </c>
      <c r="F128" s="13">
        <f t="shared" si="14"/>
        <v>11.202965117966421</v>
      </c>
      <c r="G128" s="13" t="e">
        <f t="shared" si="15"/>
        <v>#REF!</v>
      </c>
      <c r="H128" s="13" t="e">
        <f t="shared" si="16"/>
        <v>#REF!</v>
      </c>
      <c r="M128" s="53">
        <f t="shared" si="17"/>
        <v>-13.795979580213036</v>
      </c>
      <c r="N128" s="54">
        <f t="shared" si="18"/>
        <v>-4.053910319703801</v>
      </c>
      <c r="O128" s="54">
        <f t="shared" si="19"/>
        <v>-16.50956726022215</v>
      </c>
      <c r="P128" s="54">
        <f t="shared" si="20"/>
        <v>0.6139918127822073</v>
      </c>
      <c r="Q128" s="54">
        <f t="shared" si="21"/>
        <v>-18.30140700794865</v>
      </c>
    </row>
    <row r="129" spans="2:17" ht="13.5">
      <c r="B129" s="10">
        <v>112</v>
      </c>
      <c r="C129" s="25">
        <f t="shared" si="11"/>
        <v>112</v>
      </c>
      <c r="D129" s="25">
        <f t="shared" si="12"/>
        <v>77.5661401611175</v>
      </c>
      <c r="E129" s="13">
        <f t="shared" si="13"/>
        <v>4.495279120990945</v>
      </c>
      <c r="F129" s="13">
        <f t="shared" si="14"/>
        <v>11.126206254801449</v>
      </c>
      <c r="G129" s="13" t="e">
        <f t="shared" si="15"/>
        <v>#REF!</v>
      </c>
      <c r="H129" s="13" t="e">
        <f t="shared" si="16"/>
        <v>#REF!</v>
      </c>
      <c r="M129" s="53">
        <f t="shared" si="17"/>
        <v>-13.795979580213036</v>
      </c>
      <c r="N129" s="54">
        <f t="shared" si="18"/>
        <v>-4.053910319703801</v>
      </c>
      <c r="O129" s="54">
        <f t="shared" si="19"/>
        <v>-16.50956726022215</v>
      </c>
      <c r="P129" s="54">
        <f t="shared" si="20"/>
        <v>0.5820089531301358</v>
      </c>
      <c r="Q129" s="54">
        <f t="shared" si="21"/>
        <v>-18.382600227301708</v>
      </c>
    </row>
    <row r="130" spans="2:17" ht="13.5">
      <c r="B130" s="10">
        <v>113</v>
      </c>
      <c r="C130" s="25">
        <f t="shared" si="11"/>
        <v>113</v>
      </c>
      <c r="D130" s="25">
        <f t="shared" si="12"/>
        <v>78.84862588941776</v>
      </c>
      <c r="E130" s="13">
        <f t="shared" si="13"/>
        <v>4.688773541871285</v>
      </c>
      <c r="F130" s="13">
        <f t="shared" si="14"/>
        <v>11.046058241429282</v>
      </c>
      <c r="G130" s="13" t="e">
        <f t="shared" si="15"/>
        <v>#REF!</v>
      </c>
      <c r="H130" s="13" t="e">
        <f t="shared" si="16"/>
        <v>#REF!</v>
      </c>
      <c r="M130" s="53">
        <f t="shared" si="17"/>
        <v>-13.795979580213036</v>
      </c>
      <c r="N130" s="54">
        <f t="shared" si="18"/>
        <v>-4.053910319703801</v>
      </c>
      <c r="O130" s="54">
        <f t="shared" si="19"/>
        <v>-16.50956726022215</v>
      </c>
      <c r="P130" s="54">
        <f t="shared" si="20"/>
        <v>0.5486139475584002</v>
      </c>
      <c r="Q130" s="54">
        <f t="shared" si="21"/>
        <v>-18.463222902668516</v>
      </c>
    </row>
    <row r="131" spans="2:17" ht="13.5">
      <c r="B131" s="10">
        <v>114</v>
      </c>
      <c r="C131" s="25">
        <f t="shared" si="11"/>
        <v>114</v>
      </c>
      <c r="D131" s="25">
        <f t="shared" si="12"/>
        <v>80.14196927027481</v>
      </c>
      <c r="E131" s="13">
        <f t="shared" si="13"/>
        <v>4.880839716909604</v>
      </c>
      <c r="F131" s="13">
        <f t="shared" si="14"/>
        <v>10.96254549171121</v>
      </c>
      <c r="G131" s="13" t="e">
        <f t="shared" si="15"/>
        <v>#REF!</v>
      </c>
      <c r="H131" s="13" t="e">
        <f t="shared" si="16"/>
        <v>#REF!</v>
      </c>
      <c r="M131" s="53">
        <f t="shared" si="17"/>
        <v>-13.795979580213036</v>
      </c>
      <c r="N131" s="54">
        <f t="shared" si="18"/>
        <v>-4.053910319703801</v>
      </c>
      <c r="O131" s="54">
        <f t="shared" si="19"/>
        <v>-16.50956726022215</v>
      </c>
      <c r="P131" s="54">
        <f t="shared" si="20"/>
        <v>0.5138169685092029</v>
      </c>
      <c r="Q131" s="54">
        <f t="shared" si="21"/>
        <v>-18.54325047560115</v>
      </c>
    </row>
    <row r="132" spans="2:17" ht="13.5">
      <c r="B132" s="10">
        <v>115</v>
      </c>
      <c r="C132" s="25">
        <f t="shared" si="11"/>
        <v>115</v>
      </c>
      <c r="D132" s="25">
        <f t="shared" si="12"/>
        <v>81.44597716791824</v>
      </c>
      <c r="E132" s="13">
        <f t="shared" si="13"/>
        <v>5.071419140888392</v>
      </c>
      <c r="F132" s="13">
        <f t="shared" si="14"/>
        <v>10.8756934444398</v>
      </c>
      <c r="G132" s="13" t="e">
        <f t="shared" si="15"/>
        <v>#REF!</v>
      </c>
      <c r="H132" s="13" t="e">
        <f t="shared" si="16"/>
        <v>#REF!</v>
      </c>
      <c r="M132" s="53">
        <f t="shared" si="17"/>
        <v>-13.795979580213036</v>
      </c>
      <c r="N132" s="54">
        <f t="shared" si="18"/>
        <v>-4.053910319703801</v>
      </c>
      <c r="O132" s="54">
        <f t="shared" si="19"/>
        <v>-16.50956726022215</v>
      </c>
      <c r="P132" s="54">
        <f t="shared" si="20"/>
        <v>0.4776286154794489</v>
      </c>
      <c r="Q132" s="54">
        <f t="shared" si="21"/>
        <v>-18.622658568925644</v>
      </c>
    </row>
    <row r="133" spans="2:17" ht="13.5">
      <c r="B133" s="10">
        <v>116</v>
      </c>
      <c r="C133" s="25">
        <f t="shared" si="11"/>
        <v>116</v>
      </c>
      <c r="D133" s="25">
        <f t="shared" si="12"/>
        <v>82.76045337485603</v>
      </c>
      <c r="E133" s="13">
        <f t="shared" si="13"/>
        <v>5.260453761468931</v>
      </c>
      <c r="F133" s="13">
        <f t="shared" si="14"/>
        <v>10.785528555590004</v>
      </c>
      <c r="G133" s="13" t="e">
        <f t="shared" si="15"/>
        <v>#REF!</v>
      </c>
      <c r="H133" s="13" t="e">
        <f t="shared" si="16"/>
        <v>#REF!</v>
      </c>
      <c r="M133" s="53">
        <f t="shared" si="17"/>
        <v>-13.795979580213036</v>
      </c>
      <c r="N133" s="54">
        <f t="shared" si="18"/>
        <v>-4.053910319703801</v>
      </c>
      <c r="O133" s="54">
        <f t="shared" si="19"/>
        <v>-16.50956726022215</v>
      </c>
      <c r="P133" s="54">
        <f t="shared" si="20"/>
        <v>0.44005991179203363</v>
      </c>
      <c r="Q133" s="54">
        <f t="shared" si="21"/>
        <v>-18.701422994167537</v>
      </c>
    </row>
    <row r="134" spans="2:17" ht="13.5">
      <c r="B134" s="10">
        <v>117</v>
      </c>
      <c r="C134" s="25">
        <f t="shared" si="11"/>
        <v>117</v>
      </c>
      <c r="D134" s="25">
        <f t="shared" si="12"/>
        <v>84.08519904186426</v>
      </c>
      <c r="E134" s="13">
        <f t="shared" si="13"/>
        <v>5.44788599687456</v>
      </c>
      <c r="F134" s="13">
        <f t="shared" si="14"/>
        <v>10.692078290260415</v>
      </c>
      <c r="G134" s="13" t="e">
        <f t="shared" si="15"/>
        <v>#REF!</v>
      </c>
      <c r="H134" s="13" t="e">
        <f t="shared" si="16"/>
        <v>#REF!</v>
      </c>
      <c r="M134" s="53">
        <f t="shared" si="17"/>
        <v>-13.795979580213036</v>
      </c>
      <c r="N134" s="54">
        <f t="shared" si="18"/>
        <v>-4.053910319703801</v>
      </c>
      <c r="O134" s="54">
        <f t="shared" si="19"/>
        <v>-16.50956726022215</v>
      </c>
      <c r="P134" s="54">
        <f t="shared" si="20"/>
        <v>0.40112230123803805</v>
      </c>
      <c r="Q134" s="54">
        <f t="shared" si="21"/>
        <v>-18.779519758919882</v>
      </c>
    </row>
    <row r="135" spans="2:17" ht="13.5">
      <c r="B135" s="10">
        <v>118</v>
      </c>
      <c r="C135" s="25">
        <f t="shared" si="11"/>
        <v>118</v>
      </c>
      <c r="D135" s="25">
        <f t="shared" si="12"/>
        <v>85.42001309379724</v>
      </c>
      <c r="E135" s="13">
        <f t="shared" si="13"/>
        <v>5.633658753430691</v>
      </c>
      <c r="F135" s="13">
        <f t="shared" si="14"/>
        <v>10.595371114307122</v>
      </c>
      <c r="G135" s="13" t="e">
        <f t="shared" si="15"/>
        <v>#REF!</v>
      </c>
      <c r="H135" s="13" t="e">
        <f t="shared" si="16"/>
        <v>#REF!</v>
      </c>
      <c r="M135" s="53">
        <f t="shared" si="17"/>
        <v>-13.795979580213036</v>
      </c>
      <c r="N135" s="54">
        <f t="shared" si="18"/>
        <v>-4.053910319703801</v>
      </c>
      <c r="O135" s="54">
        <f t="shared" si="19"/>
        <v>-16.50956726022215</v>
      </c>
      <c r="P135" s="54">
        <f t="shared" si="20"/>
        <v>0.3608276445908327</v>
      </c>
      <c r="Q135" s="54">
        <f t="shared" si="21"/>
        <v>-18.856925074151604</v>
      </c>
    </row>
    <row r="136" spans="2:17" ht="13.5">
      <c r="B136" s="10">
        <v>119</v>
      </c>
      <c r="C136" s="25">
        <f t="shared" si="11"/>
        <v>119</v>
      </c>
      <c r="D136" s="25">
        <f t="shared" si="12"/>
        <v>86.76469262988174</v>
      </c>
      <c r="E136" s="13">
        <f t="shared" si="13"/>
        <v>5.817715442956044</v>
      </c>
      <c r="F136" s="13">
        <f t="shared" si="14"/>
        <v>10.49543648567275</v>
      </c>
      <c r="G136" s="13" t="e">
        <f t="shared" si="15"/>
        <v>#REF!</v>
      </c>
      <c r="H136" s="13" t="e">
        <f t="shared" si="16"/>
        <v>#REF!</v>
      </c>
      <c r="M136" s="53">
        <f t="shared" si="17"/>
        <v>-13.795979580213036</v>
      </c>
      <c r="N136" s="54">
        <f t="shared" si="18"/>
        <v>-4.053910319703801</v>
      </c>
      <c r="O136" s="54">
        <f t="shared" si="19"/>
        <v>-16.50956726022215</v>
      </c>
      <c r="P136" s="54">
        <f t="shared" si="20"/>
        <v>0.3191882159931776</v>
      </c>
      <c r="Q136" s="54">
        <f t="shared" si="21"/>
        <v>-18.933615361453832</v>
      </c>
    </row>
    <row r="137" spans="2:17" ht="13.5">
      <c r="B137" s="10">
        <v>120</v>
      </c>
      <c r="C137" s="25">
        <f t="shared" si="11"/>
        <v>120</v>
      </c>
      <c r="D137" s="25">
        <f t="shared" si="12"/>
        <v>88.1190333073706</v>
      </c>
      <c r="E137" s="13">
        <f t="shared" si="13"/>
        <v>5.999999999999997</v>
      </c>
      <c r="F137" s="13">
        <f t="shared" si="14"/>
        <v>10.392304845413264</v>
      </c>
      <c r="G137" s="13" t="e">
        <f t="shared" si="15"/>
        <v>#REF!</v>
      </c>
      <c r="H137" s="13" t="e">
        <f t="shared" si="16"/>
        <v>#REF!</v>
      </c>
      <c r="M137" s="53">
        <f t="shared" si="17"/>
        <v>-13.795979580213036</v>
      </c>
      <c r="N137" s="54">
        <f t="shared" si="18"/>
        <v>-4.053910319703801</v>
      </c>
      <c r="O137" s="54">
        <f t="shared" si="19"/>
        <v>-16.50956726022215</v>
      </c>
      <c r="P137" s="54">
        <f t="shared" si="20"/>
        <v>0.2762166992183923</v>
      </c>
      <c r="Q137" s="54">
        <f t="shared" si="21"/>
        <v>-19.00956726022215</v>
      </c>
    </row>
    <row r="138" spans="2:17" ht="13.5">
      <c r="B138" s="10">
        <v>121</v>
      </c>
      <c r="C138" s="25">
        <f t="shared" si="11"/>
        <v>121</v>
      </c>
      <c r="D138" s="25">
        <f t="shared" si="12"/>
        <v>89.48282970763452</v>
      </c>
      <c r="E138" s="13">
        <f t="shared" si="13"/>
        <v>6.180456898920651</v>
      </c>
      <c r="F138" s="13">
        <f t="shared" si="14"/>
        <v>10.286007608425347</v>
      </c>
      <c r="G138" s="13" t="e">
        <f t="shared" si="15"/>
        <v>#REF!</v>
      </c>
      <c r="H138" s="13" t="e">
        <f t="shared" si="16"/>
        <v>#REF!</v>
      </c>
      <c r="M138" s="53">
        <f t="shared" si="17"/>
        <v>-13.795979580213036</v>
      </c>
      <c r="N138" s="54">
        <f t="shared" si="18"/>
        <v>-4.053910319703801</v>
      </c>
      <c r="O138" s="54">
        <f t="shared" si="19"/>
        <v>-16.50956726022215</v>
      </c>
      <c r="P138" s="54">
        <f t="shared" si="20"/>
        <v>0.23192618380676056</v>
      </c>
      <c r="Q138" s="54">
        <f t="shared" si="21"/>
        <v>-19.08475763477242</v>
      </c>
    </row>
    <row r="139" spans="2:17" ht="13.5">
      <c r="B139" s="10">
        <v>122</v>
      </c>
      <c r="C139" s="25">
        <f t="shared" si="11"/>
        <v>122</v>
      </c>
      <c r="D139" s="25">
        <f t="shared" si="12"/>
        <v>90.85587568396548</v>
      </c>
      <c r="E139" s="13">
        <f t="shared" si="13"/>
        <v>6.359031170798458</v>
      </c>
      <c r="F139" s="13">
        <f t="shared" si="14"/>
        <v>10.176577153877112</v>
      </c>
      <c r="G139" s="13" t="e">
        <f t="shared" si="15"/>
        <v>#REF!</v>
      </c>
      <c r="H139" s="13" t="e">
        <f t="shared" si="16"/>
        <v>#REF!</v>
      </c>
      <c r="M139" s="53">
        <f t="shared" si="17"/>
        <v>-13.795979580213036</v>
      </c>
      <c r="N139" s="54">
        <f t="shared" si="18"/>
        <v>-4.053910319703801</v>
      </c>
      <c r="O139" s="54">
        <f t="shared" si="19"/>
        <v>-16.50956726022215</v>
      </c>
      <c r="P139" s="54">
        <f t="shared" si="20"/>
        <v>0.18633016107832923</v>
      </c>
      <c r="Q139" s="54">
        <f t="shared" si="21"/>
        <v>-19.15916358138817</v>
      </c>
    </row>
    <row r="140" spans="2:17" ht="13.5">
      <c r="B140" s="10">
        <v>123</v>
      </c>
      <c r="C140" s="25">
        <f t="shared" si="11"/>
        <v>123</v>
      </c>
      <c r="D140" s="25">
        <f t="shared" si="12"/>
        <v>92.23796469055257</v>
      </c>
      <c r="E140" s="13">
        <f t="shared" si="13"/>
        <v>6.5356684201803255</v>
      </c>
      <c r="F140" s="13">
        <f t="shared" si="14"/>
        <v>10.064046815345087</v>
      </c>
      <c r="G140" s="13" t="e">
        <f t="shared" si="15"/>
        <v>#REF!</v>
      </c>
      <c r="H140" s="13" t="e">
        <f t="shared" si="16"/>
        <v>#REF!</v>
      </c>
      <c r="M140" s="53">
        <f t="shared" si="17"/>
        <v>-13.795979580213036</v>
      </c>
      <c r="N140" s="54">
        <f t="shared" si="18"/>
        <v>-4.053910319703801</v>
      </c>
      <c r="O140" s="54">
        <f t="shared" si="19"/>
        <v>-16.50956726022215</v>
      </c>
      <c r="P140" s="54">
        <f t="shared" si="20"/>
        <v>0.13944252002331847</v>
      </c>
      <c r="Q140" s="54">
        <f t="shared" si="21"/>
        <v>-19.232762435297282</v>
      </c>
    </row>
    <row r="141" spans="2:17" ht="13.5">
      <c r="B141" s="10">
        <v>124</v>
      </c>
      <c r="C141" s="25">
        <f t="shared" si="11"/>
        <v>124</v>
      </c>
      <c r="D141" s="25">
        <f t="shared" si="12"/>
        <v>93.62889009226203</v>
      </c>
      <c r="E141" s="13">
        <f t="shared" si="13"/>
        <v>6.710314841648961</v>
      </c>
      <c r="F141" s="13">
        <f t="shared" si="14"/>
        <v>9.948450870660501</v>
      </c>
      <c r="G141" s="13" t="e">
        <f t="shared" si="15"/>
        <v>#REF!</v>
      </c>
      <c r="H141" s="13" t="e">
        <f t="shared" si="16"/>
        <v>#REF!</v>
      </c>
      <c r="M141" s="53">
        <f t="shared" si="17"/>
        <v>-13.795979580213036</v>
      </c>
      <c r="N141" s="54">
        <f t="shared" si="18"/>
        <v>-4.053910319703801</v>
      </c>
      <c r="O141" s="54">
        <f t="shared" si="19"/>
        <v>-16.50956726022215</v>
      </c>
      <c r="P141" s="54">
        <f t="shared" si="20"/>
        <v>0.09127754307140723</v>
      </c>
      <c r="Q141" s="54">
        <f t="shared" si="21"/>
        <v>-19.305531777575883</v>
      </c>
    </row>
    <row r="142" spans="2:17" ht="13.5">
      <c r="B142" s="10">
        <v>125</v>
      </c>
      <c r="C142" s="25">
        <f t="shared" si="11"/>
        <v>125</v>
      </c>
      <c r="D142" s="25">
        <f t="shared" si="12"/>
        <v>95.02844545501775</v>
      </c>
      <c r="E142" s="13">
        <f t="shared" si="13"/>
        <v>6.882917236212554</v>
      </c>
      <c r="F142" s="13">
        <f t="shared" si="14"/>
        <v>9.8298245314679</v>
      </c>
      <c r="G142" s="13" t="e">
        <f t="shared" si="15"/>
        <v>#REF!</v>
      </c>
      <c r="H142" s="13" t="e">
        <f t="shared" si="16"/>
        <v>#REF!</v>
      </c>
      <c r="M142" s="53">
        <f t="shared" si="17"/>
        <v>-13.795979580213036</v>
      </c>
      <c r="N142" s="54">
        <f t="shared" si="18"/>
        <v>-4.053910319703801</v>
      </c>
      <c r="O142" s="54">
        <f t="shared" si="19"/>
        <v>-16.50956726022215</v>
      </c>
      <c r="P142" s="54">
        <f t="shared" si="20"/>
        <v>0.041849901741157325</v>
      </c>
      <c r="Q142" s="54">
        <f t="shared" si="21"/>
        <v>-19.37744944197738</v>
      </c>
    </row>
    <row r="143" spans="2:17" ht="13.5">
      <c r="B143" s="10">
        <v>126</v>
      </c>
      <c r="C143" s="25">
        <f t="shared" si="11"/>
        <v>126</v>
      </c>
      <c r="D143" s="25">
        <f t="shared" si="12"/>
        <v>96.43642481672394</v>
      </c>
      <c r="E143" s="13">
        <f t="shared" si="13"/>
        <v>7.053423027509677</v>
      </c>
      <c r="F143" s="13">
        <f t="shared" si="14"/>
        <v>9.70820393249937</v>
      </c>
      <c r="G143" s="13" t="e">
        <f t="shared" si="15"/>
        <v>#REF!</v>
      </c>
      <c r="H143" s="13" t="e">
        <f t="shared" si="16"/>
        <v>#REF!</v>
      </c>
      <c r="M143" s="53">
        <f t="shared" si="17"/>
        <v>-13.795979580213036</v>
      </c>
      <c r="N143" s="54">
        <f t="shared" si="18"/>
        <v>-4.053910319703801</v>
      </c>
      <c r="O143" s="54">
        <f t="shared" si="19"/>
        <v>-16.50956726022215</v>
      </c>
      <c r="P143" s="54">
        <f t="shared" si="20"/>
        <v>-0.008825347829064079</v>
      </c>
      <c r="Q143" s="54">
        <f t="shared" si="21"/>
        <v>-19.44849352168451</v>
      </c>
    </row>
    <row r="144" spans="2:17" ht="13.5">
      <c r="B144" s="10">
        <v>127</v>
      </c>
      <c r="C144" s="25">
        <f t="shared" si="11"/>
        <v>127</v>
      </c>
      <c r="D144" s="25">
        <f t="shared" si="12"/>
        <v>97.85262293880817</v>
      </c>
      <c r="E144" s="13">
        <f t="shared" si="13"/>
        <v>7.22178027782458</v>
      </c>
      <c r="F144" s="13">
        <f t="shared" si="14"/>
        <v>9.583626120567512</v>
      </c>
      <c r="G144" s="13" t="e">
        <f t="shared" si="15"/>
        <v>#REF!</v>
      </c>
      <c r="H144" s="13" t="e">
        <f t="shared" si="16"/>
        <v>#REF!</v>
      </c>
      <c r="M144" s="53">
        <f t="shared" si="17"/>
        <v>-13.795979580213036</v>
      </c>
      <c r="N144" s="54">
        <f t="shared" si="18"/>
        <v>-4.053910319703801</v>
      </c>
      <c r="O144" s="54">
        <f t="shared" si="19"/>
        <v>-16.50956726022215</v>
      </c>
      <c r="P144" s="54">
        <f t="shared" si="20"/>
        <v>-0.06073276946733763</v>
      </c>
      <c r="Q144" s="54">
        <f t="shared" si="21"/>
        <v>-19.51864237598239</v>
      </c>
    </row>
    <row r="145" spans="2:17" ht="13.5">
      <c r="B145" s="10">
        <v>128</v>
      </c>
      <c r="C145" s="25">
        <f t="shared" si="11"/>
        <v>128</v>
      </c>
      <c r="D145" s="25">
        <f t="shared" si="12"/>
        <v>99.27683553858218</v>
      </c>
      <c r="E145" s="13">
        <f t="shared" si="13"/>
        <v>7.3879377039079</v>
      </c>
      <c r="F145" s="13">
        <f t="shared" si="14"/>
        <v>9.456129043280665</v>
      </c>
      <c r="G145" s="13" t="e">
        <f t="shared" si="15"/>
        <v>#REF!</v>
      </c>
      <c r="H145" s="13" t="e">
        <f t="shared" si="16"/>
        <v>#REF!</v>
      </c>
      <c r="M145" s="53">
        <f t="shared" si="17"/>
        <v>-13.795979580213036</v>
      </c>
      <c r="N145" s="54">
        <f t="shared" si="18"/>
        <v>-4.053910319703801</v>
      </c>
      <c r="O145" s="54">
        <f t="shared" si="19"/>
        <v>-16.50956726022215</v>
      </c>
      <c r="P145" s="54">
        <f t="shared" si="20"/>
        <v>-0.11385655167019149</v>
      </c>
      <c r="Q145" s="54">
        <f t="shared" si="21"/>
        <v>-19.58787463685044</v>
      </c>
    </row>
    <row r="146" spans="2:17" ht="13.5">
      <c r="B146" s="10">
        <v>129</v>
      </c>
      <c r="C146" s="25">
        <f aca="true" t="shared" si="22" ref="C146:C209">B146</f>
        <v>129</v>
      </c>
      <c r="D146" s="25">
        <f aca="true" t="shared" si="23" ref="D146:D209">180/PI()*(ASIN(-$C$5/$C$4*TAN(PI()/180*C146)/(1+TAN(PI()/180*C146)^2)^0.5)+PI()/180*C146)</f>
        <v>100.70885950272634</v>
      </c>
      <c r="E146" s="13">
        <f aca="true" t="shared" si="24" ref="E146:E209">IF(C146&lt;$C$1/2,-($C$4*COS(PI()/180*$D146)-$C$5),IF(C146&gt;360-$C$1/2,-($C$4*COS(PI()/180*$D146)-$C$5),-$C$3*COS(PI()/180*$C146)))</f>
        <v>7.551844692598047</v>
      </c>
      <c r="F146" s="13">
        <f aca="true" t="shared" si="25" ref="F146:F209">IF($C146&lt;$C$1/2,$C$4*SIN(PI()/180*$D146),IF($C146&gt;360-$C$1/2,$C$4*SIN(PI()/180*$D146),$C$3*SIN(PI()/180*$C146)))</f>
        <v>9.325751537483653</v>
      </c>
      <c r="G146" s="13" t="e">
        <f aca="true" t="shared" si="26" ref="G146:G209">($E146^2+$F146^2)^0.5*COS(PI()/180*($C146+$C$15-180))</f>
        <v>#REF!</v>
      </c>
      <c r="H146" s="13" t="e">
        <f aca="true" t="shared" si="27" ref="H146:H209">($E146^2+$F146^2)^0.5*SIN(PI()/180*($C146+$C$15-180))</f>
        <v>#REF!</v>
      </c>
      <c r="M146" s="53">
        <f aca="true" t="shared" si="28" ref="M146:M209">180/PI()*(ASIN(($C$8^2-$C$12^2-$C$11^2-($C$3+$C$7)^2)/(2*($C$3+$C$7)*($C$12^2+$C$11^2)^0.5))+ATAN($C$11/$C$12))</f>
        <v>-13.795979580213036</v>
      </c>
      <c r="N146" s="54">
        <f aca="true" t="shared" si="29" ref="N146:N209">($C$3+$C$7)*SIN(PI()/180*M146)</f>
        <v>-4.053910319703801</v>
      </c>
      <c r="O146" s="54">
        <f aca="true" t="shared" si="30" ref="O146:O209">-($C$3+$C$7)*COS(PI()/180*M146)</f>
        <v>-16.50956726022215</v>
      </c>
      <c r="P146" s="54">
        <f aca="true" t="shared" si="31" ref="P146:P209">$N146+$C$7*SIN(PI()/180*$C146)</f>
        <v>-0.16818051241894638</v>
      </c>
      <c r="Q146" s="54">
        <f aca="true" t="shared" si="32" ref="Q146:Q209">$O146+$C$7*COS(PI()/180*$C146)</f>
        <v>-19.656169215471333</v>
      </c>
    </row>
    <row r="147" spans="2:17" ht="13.5">
      <c r="B147" s="10">
        <v>130</v>
      </c>
      <c r="C147" s="25">
        <f t="shared" si="22"/>
        <v>130</v>
      </c>
      <c r="D147" s="25">
        <f t="shared" si="23"/>
        <v>102.14849308229567</v>
      </c>
      <c r="E147" s="13">
        <f t="shared" si="24"/>
        <v>7.713451316238473</v>
      </c>
      <c r="F147" s="13">
        <f t="shared" si="25"/>
        <v>9.192533317427737</v>
      </c>
      <c r="G147" s="13" t="e">
        <f t="shared" si="26"/>
        <v>#REF!</v>
      </c>
      <c r="H147" s="13" t="e">
        <f t="shared" si="27"/>
        <v>#REF!</v>
      </c>
      <c r="M147" s="53">
        <f t="shared" si="28"/>
        <v>-13.795979580213036</v>
      </c>
      <c r="N147" s="54">
        <f t="shared" si="29"/>
        <v>-4.053910319703801</v>
      </c>
      <c r="O147" s="54">
        <f t="shared" si="30"/>
        <v>-16.50956726022215</v>
      </c>
      <c r="P147" s="54">
        <f t="shared" si="31"/>
        <v>-0.22368810410891138</v>
      </c>
      <c r="Q147" s="54">
        <f t="shared" si="32"/>
        <v>-19.723505308654843</v>
      </c>
    </row>
    <row r="148" spans="2:17" ht="13.5">
      <c r="B148" s="10">
        <v>131</v>
      </c>
      <c r="C148" s="25">
        <f t="shared" si="22"/>
        <v>131</v>
      </c>
      <c r="D148" s="25">
        <f t="shared" si="23"/>
        <v>103.59553606972662</v>
      </c>
      <c r="E148" s="13">
        <f t="shared" si="24"/>
        <v>7.8727083478860855</v>
      </c>
      <c r="F148" s="13">
        <f t="shared" si="25"/>
        <v>9.056514962673266</v>
      </c>
      <c r="G148" s="13" t="e">
        <f t="shared" si="26"/>
        <v>#REF!</v>
      </c>
      <c r="H148" s="13" t="e">
        <f t="shared" si="27"/>
        <v>#REF!</v>
      </c>
      <c r="M148" s="53">
        <f t="shared" si="28"/>
        <v>-13.795979580213036</v>
      </c>
      <c r="N148" s="54">
        <f t="shared" si="29"/>
        <v>-4.053910319703801</v>
      </c>
      <c r="O148" s="54">
        <f t="shared" si="30"/>
        <v>-16.50956726022215</v>
      </c>
      <c r="P148" s="54">
        <f t="shared" si="31"/>
        <v>-0.2803624185899407</v>
      </c>
      <c r="Q148" s="54">
        <f t="shared" si="32"/>
        <v>-19.789862405174684</v>
      </c>
    </row>
    <row r="149" spans="2:17" ht="13.5">
      <c r="B149" s="10">
        <v>132</v>
      </c>
      <c r="C149" s="25">
        <f t="shared" si="22"/>
        <v>132</v>
      </c>
      <c r="D149" s="25">
        <f t="shared" si="23"/>
        <v>105.04978995839255</v>
      </c>
      <c r="E149" s="13">
        <f t="shared" si="24"/>
        <v>8.029567276306299</v>
      </c>
      <c r="F149" s="13">
        <f t="shared" si="25"/>
        <v>8.917737905728732</v>
      </c>
      <c r="G149" s="13" t="e">
        <f t="shared" si="26"/>
        <v>#REF!</v>
      </c>
      <c r="H149" s="13" t="e">
        <f t="shared" si="27"/>
        <v>#REF!</v>
      </c>
      <c r="M149" s="53">
        <f t="shared" si="28"/>
        <v>-13.795979580213036</v>
      </c>
      <c r="N149" s="54">
        <f t="shared" si="29"/>
        <v>-4.053910319703801</v>
      </c>
      <c r="O149" s="54">
        <f t="shared" si="30"/>
        <v>-16.50956726022215</v>
      </c>
      <c r="P149" s="54">
        <f t="shared" si="31"/>
        <v>-0.33818619231683034</v>
      </c>
      <c r="Q149" s="54">
        <f t="shared" si="32"/>
        <v>-19.85522029201644</v>
      </c>
    </row>
    <row r="150" spans="2:17" ht="13.5">
      <c r="B150" s="10">
        <v>133</v>
      </c>
      <c r="C150" s="25">
        <f t="shared" si="22"/>
        <v>133</v>
      </c>
      <c r="D150" s="25">
        <f t="shared" si="23"/>
        <v>106.51105808530976</v>
      </c>
      <c r="E150" s="13">
        <f t="shared" si="24"/>
        <v>8.183980320749981</v>
      </c>
      <c r="F150" s="13">
        <f t="shared" si="25"/>
        <v>8.776244419430046</v>
      </c>
      <c r="G150" s="13" t="e">
        <f t="shared" si="26"/>
        <v>#REF!</v>
      </c>
      <c r="H150" s="13" t="e">
        <f t="shared" si="27"/>
        <v>#REF!</v>
      </c>
      <c r="M150" s="53">
        <f t="shared" si="28"/>
        <v>-13.795979580213036</v>
      </c>
      <c r="N150" s="54">
        <f t="shared" si="29"/>
        <v>-4.053910319703801</v>
      </c>
      <c r="O150" s="54">
        <f t="shared" si="30"/>
        <v>-16.50956726022215</v>
      </c>
      <c r="P150" s="54">
        <f t="shared" si="31"/>
        <v>-0.39714181160794837</v>
      </c>
      <c r="Q150" s="54">
        <f t="shared" si="32"/>
        <v>-19.919559060534638</v>
      </c>
    </row>
    <row r="151" spans="2:17" ht="13.5">
      <c r="B151" s="10">
        <v>134</v>
      </c>
      <c r="C151" s="25">
        <f t="shared" si="22"/>
        <v>134</v>
      </c>
      <c r="D151" s="25">
        <f t="shared" si="23"/>
        <v>107.97914575764426</v>
      </c>
      <c r="E151" s="13">
        <f t="shared" si="24"/>
        <v>8.335900445507969</v>
      </c>
      <c r="F151" s="13">
        <f t="shared" si="25"/>
        <v>8.632077604063813</v>
      </c>
      <c r="G151" s="13" t="e">
        <f t="shared" si="26"/>
        <v>#REF!</v>
      </c>
      <c r="H151" s="13" t="e">
        <f t="shared" si="27"/>
        <v>#REF!</v>
      </c>
      <c r="M151" s="53">
        <f t="shared" si="28"/>
        <v>-13.795979580213036</v>
      </c>
      <c r="N151" s="54">
        <f t="shared" si="29"/>
        <v>-4.053910319703801</v>
      </c>
      <c r="O151" s="54">
        <f t="shared" si="30"/>
        <v>-16.50956726022215</v>
      </c>
      <c r="P151" s="54">
        <f t="shared" si="31"/>
        <v>-0.45721131801054593</v>
      </c>
      <c r="Q151" s="54">
        <f t="shared" si="32"/>
        <v>-19.982859112517136</v>
      </c>
    </row>
    <row r="152" spans="2:17" ht="13.5">
      <c r="B152" s="10">
        <v>135</v>
      </c>
      <c r="C152" s="25">
        <f t="shared" si="22"/>
        <v>135</v>
      </c>
      <c r="D152" s="25">
        <f t="shared" si="23"/>
        <v>109.45386036370132</v>
      </c>
      <c r="E152" s="13">
        <f t="shared" si="24"/>
        <v>8.48528137423857</v>
      </c>
      <c r="F152" s="13">
        <f t="shared" si="25"/>
        <v>8.485281374238571</v>
      </c>
      <c r="G152" s="13" t="e">
        <f t="shared" si="26"/>
        <v>#REF!</v>
      </c>
      <c r="H152" s="13" t="e">
        <f t="shared" si="27"/>
        <v>#REF!</v>
      </c>
      <c r="M152" s="53">
        <f t="shared" si="28"/>
        <v>-13.795979580213036</v>
      </c>
      <c r="N152" s="54">
        <f t="shared" si="29"/>
        <v>-4.053910319703801</v>
      </c>
      <c r="O152" s="54">
        <f t="shared" si="30"/>
        <v>-16.50956726022215</v>
      </c>
      <c r="P152" s="54">
        <f t="shared" si="31"/>
        <v>-0.5183764137710636</v>
      </c>
      <c r="Q152" s="54">
        <f t="shared" si="32"/>
        <v>-20.045101166154886</v>
      </c>
    </row>
    <row r="153" spans="2:17" ht="13.5">
      <c r="B153" s="10">
        <v>136</v>
      </c>
      <c r="C153" s="25">
        <f t="shared" si="22"/>
        <v>136</v>
      </c>
      <c r="D153" s="25">
        <f t="shared" si="23"/>
        <v>110.93501146910768</v>
      </c>
      <c r="E153" s="13">
        <f t="shared" si="24"/>
        <v>8.632077604063815</v>
      </c>
      <c r="F153" s="13">
        <f t="shared" si="25"/>
        <v>8.335900445507965</v>
      </c>
      <c r="G153" s="13" t="e">
        <f t="shared" si="26"/>
        <v>#REF!</v>
      </c>
      <c r="H153" s="13" t="e">
        <f t="shared" si="27"/>
        <v>#REF!</v>
      </c>
      <c r="M153" s="53">
        <f t="shared" si="28"/>
        <v>-13.795979580213036</v>
      </c>
      <c r="N153" s="54">
        <f t="shared" si="29"/>
        <v>-4.053910319703801</v>
      </c>
      <c r="O153" s="54">
        <f t="shared" si="30"/>
        <v>-16.50956726022215</v>
      </c>
      <c r="P153" s="54">
        <f t="shared" si="31"/>
        <v>-0.5806184674088155</v>
      </c>
      <c r="Q153" s="54">
        <f t="shared" si="32"/>
        <v>-20.106266261915405</v>
      </c>
    </row>
    <row r="154" spans="2:17" ht="13.5">
      <c r="B154" s="10">
        <v>137</v>
      </c>
      <c r="C154" s="25">
        <f t="shared" si="22"/>
        <v>137</v>
      </c>
      <c r="D154" s="25">
        <f t="shared" si="23"/>
        <v>112.42241089891183</v>
      </c>
      <c r="E154" s="13">
        <f t="shared" si="24"/>
        <v>8.776244419430046</v>
      </c>
      <c r="F154" s="13">
        <f t="shared" si="25"/>
        <v>8.183980320749983</v>
      </c>
      <c r="G154" s="13" t="e">
        <f t="shared" si="26"/>
        <v>#REF!</v>
      </c>
      <c r="H154" s="13" t="e">
        <f t="shared" si="27"/>
        <v>#REF!</v>
      </c>
      <c r="M154" s="53">
        <f t="shared" si="28"/>
        <v>-13.795979580213036</v>
      </c>
      <c r="N154" s="54">
        <f t="shared" si="29"/>
        <v>-4.053910319703801</v>
      </c>
      <c r="O154" s="54">
        <f t="shared" si="30"/>
        <v>-16.50956726022215</v>
      </c>
      <c r="P154" s="54">
        <f t="shared" si="31"/>
        <v>-0.6439185193913084</v>
      </c>
      <c r="Q154" s="54">
        <f t="shared" si="32"/>
        <v>-20.166335768318</v>
      </c>
    </row>
    <row r="155" spans="2:17" ht="13.5">
      <c r="B155" s="10">
        <v>138</v>
      </c>
      <c r="C155" s="25">
        <f t="shared" si="22"/>
        <v>138</v>
      </c>
      <c r="D155" s="25">
        <f t="shared" si="23"/>
        <v>113.91587280633796</v>
      </c>
      <c r="E155" s="13">
        <f t="shared" si="24"/>
        <v>8.917737905728728</v>
      </c>
      <c r="F155" s="13">
        <f t="shared" si="25"/>
        <v>8.0295672763063</v>
      </c>
      <c r="G155" s="13" t="e">
        <f t="shared" si="26"/>
        <v>#REF!</v>
      </c>
      <c r="H155" s="13" t="e">
        <f t="shared" si="27"/>
        <v>#REF!</v>
      </c>
      <c r="M155" s="53">
        <f t="shared" si="28"/>
        <v>-13.795979580213036</v>
      </c>
      <c r="N155" s="54">
        <f t="shared" si="29"/>
        <v>-4.053910319703801</v>
      </c>
      <c r="O155" s="54">
        <f t="shared" si="30"/>
        <v>-16.50956726022215</v>
      </c>
      <c r="P155" s="54">
        <f t="shared" si="31"/>
        <v>-0.7082572879095097</v>
      </c>
      <c r="Q155" s="54">
        <f t="shared" si="32"/>
        <v>-20.22529138760912</v>
      </c>
    </row>
    <row r="156" spans="2:17" ht="13.5">
      <c r="B156" s="10">
        <v>139</v>
      </c>
      <c r="C156" s="25">
        <f t="shared" si="22"/>
        <v>139</v>
      </c>
      <c r="D156" s="25">
        <f t="shared" si="23"/>
        <v>115.41521372893095</v>
      </c>
      <c r="E156" s="13">
        <f t="shared" si="24"/>
        <v>9.056514962673264</v>
      </c>
      <c r="F156" s="13">
        <f t="shared" si="25"/>
        <v>7.872708347886087</v>
      </c>
      <c r="G156" s="13" t="e">
        <f t="shared" si="26"/>
        <v>#REF!</v>
      </c>
      <c r="H156" s="13" t="e">
        <f t="shared" si="27"/>
        <v>#REF!</v>
      </c>
      <c r="M156" s="53">
        <f t="shared" si="28"/>
        <v>-13.795979580213036</v>
      </c>
      <c r="N156" s="54">
        <f t="shared" si="29"/>
        <v>-4.053910319703801</v>
      </c>
      <c r="O156" s="54">
        <f t="shared" si="30"/>
        <v>-16.50956726022215</v>
      </c>
      <c r="P156" s="54">
        <f t="shared" si="31"/>
        <v>-0.773615174751265</v>
      </c>
      <c r="Q156" s="54">
        <f t="shared" si="32"/>
        <v>-20.28311516133601</v>
      </c>
    </row>
    <row r="157" spans="2:17" ht="13.5">
      <c r="B157" s="10">
        <v>140</v>
      </c>
      <c r="C157" s="25">
        <f t="shared" si="22"/>
        <v>140</v>
      </c>
      <c r="D157" s="25">
        <f t="shared" si="23"/>
        <v>116.92025263282625</v>
      </c>
      <c r="E157" s="13">
        <f t="shared" si="24"/>
        <v>9.192533317427735</v>
      </c>
      <c r="F157" s="13">
        <f t="shared" si="25"/>
        <v>7.713451316238474</v>
      </c>
      <c r="G157" s="13" t="e">
        <f t="shared" si="26"/>
        <v>#REF!</v>
      </c>
      <c r="H157" s="13" t="e">
        <f t="shared" si="27"/>
        <v>#REF!</v>
      </c>
      <c r="M157" s="53">
        <f t="shared" si="28"/>
        <v>-13.795979580213036</v>
      </c>
      <c r="N157" s="54">
        <f t="shared" si="29"/>
        <v>-4.053910319703801</v>
      </c>
      <c r="O157" s="54">
        <f t="shared" si="30"/>
        <v>-16.50956726022215</v>
      </c>
      <c r="P157" s="54">
        <f t="shared" si="31"/>
        <v>-0.8399722712711037</v>
      </c>
      <c r="Q157" s="54">
        <f t="shared" si="32"/>
        <v>-20.33978947581704</v>
      </c>
    </row>
    <row r="158" spans="2:17" ht="13.5">
      <c r="B158" s="10">
        <v>141</v>
      </c>
      <c r="C158" s="25">
        <f t="shared" si="22"/>
        <v>141</v>
      </c>
      <c r="D158" s="25">
        <f t="shared" si="23"/>
        <v>118.43081094587036</v>
      </c>
      <c r="E158" s="13">
        <f t="shared" si="24"/>
        <v>9.32575153748365</v>
      </c>
      <c r="F158" s="13">
        <f t="shared" si="25"/>
        <v>7.551844692598049</v>
      </c>
      <c r="G158" s="13" t="e">
        <f t="shared" si="26"/>
        <v>#REF!</v>
      </c>
      <c r="H158" s="13" t="e">
        <f t="shared" si="27"/>
        <v>#REF!</v>
      </c>
      <c r="M158" s="53">
        <f t="shared" si="28"/>
        <v>-13.795979580213036</v>
      </c>
      <c r="N158" s="54">
        <f t="shared" si="29"/>
        <v>-4.053910319703801</v>
      </c>
      <c r="O158" s="54">
        <f t="shared" si="30"/>
        <v>-16.50956726022215</v>
      </c>
      <c r="P158" s="54">
        <f t="shared" si="31"/>
        <v>-0.9073083644546145</v>
      </c>
      <c r="Q158" s="54">
        <f t="shared" si="32"/>
        <v>-20.395297067507002</v>
      </c>
    </row>
    <row r="159" spans="2:17" ht="13.5">
      <c r="B159" s="10">
        <v>142</v>
      </c>
      <c r="C159" s="25">
        <f t="shared" si="22"/>
        <v>142</v>
      </c>
      <c r="D159" s="25">
        <f t="shared" si="23"/>
        <v>119.94671258030276</v>
      </c>
      <c r="E159" s="13">
        <f t="shared" si="24"/>
        <v>9.456129043280663</v>
      </c>
      <c r="F159" s="13">
        <f t="shared" si="25"/>
        <v>7.387937703907901</v>
      </c>
      <c r="G159" s="13" t="e">
        <f t="shared" si="26"/>
        <v>#REF!</v>
      </c>
      <c r="H159" s="13" t="e">
        <f t="shared" si="27"/>
        <v>#REF!</v>
      </c>
      <c r="M159" s="53">
        <f t="shared" si="28"/>
        <v>-13.795979580213036</v>
      </c>
      <c r="N159" s="54">
        <f t="shared" si="29"/>
        <v>-4.053910319703801</v>
      </c>
      <c r="O159" s="54">
        <f t="shared" si="30"/>
        <v>-16.50956726022215</v>
      </c>
      <c r="P159" s="54">
        <f t="shared" si="31"/>
        <v>-0.9756029430755095</v>
      </c>
      <c r="Q159" s="54">
        <f t="shared" si="32"/>
        <v>-20.44962102825576</v>
      </c>
    </row>
    <row r="160" spans="2:17" ht="13.5">
      <c r="B160" s="10">
        <v>143</v>
      </c>
      <c r="C160" s="25">
        <f t="shared" si="22"/>
        <v>143</v>
      </c>
      <c r="D160" s="25">
        <f t="shared" si="23"/>
        <v>121.46778394569436</v>
      </c>
      <c r="E160" s="13">
        <f t="shared" si="24"/>
        <v>9.583626120567516</v>
      </c>
      <c r="F160" s="13">
        <f t="shared" si="25"/>
        <v>7.221780277824578</v>
      </c>
      <c r="G160" s="13" t="e">
        <f t="shared" si="26"/>
        <v>#REF!</v>
      </c>
      <c r="H160" s="13" t="e">
        <f t="shared" si="27"/>
        <v>#REF!</v>
      </c>
      <c r="M160" s="53">
        <f t="shared" si="28"/>
        <v>-13.795979580213036</v>
      </c>
      <c r="N160" s="54">
        <f t="shared" si="29"/>
        <v>-4.053910319703801</v>
      </c>
      <c r="O160" s="54">
        <f t="shared" si="30"/>
        <v>-16.50956726022215</v>
      </c>
      <c r="P160" s="54">
        <f t="shared" si="31"/>
        <v>-1.0448352039435607</v>
      </c>
      <c r="Q160" s="54">
        <f t="shared" si="32"/>
        <v>-20.502744810458612</v>
      </c>
    </row>
    <row r="161" spans="2:17" ht="13.5">
      <c r="B161" s="10">
        <v>144</v>
      </c>
      <c r="C161" s="25">
        <f t="shared" si="22"/>
        <v>144</v>
      </c>
      <c r="D161" s="25">
        <f t="shared" si="23"/>
        <v>122.99385395281577</v>
      </c>
      <c r="E161" s="13">
        <f t="shared" si="24"/>
        <v>9.708203932499368</v>
      </c>
      <c r="F161" s="13">
        <f t="shared" si="25"/>
        <v>7.0534230275096785</v>
      </c>
      <c r="G161" s="13" t="e">
        <f t="shared" si="26"/>
        <v>#REF!</v>
      </c>
      <c r="H161" s="13" t="e">
        <f t="shared" si="27"/>
        <v>#REF!</v>
      </c>
      <c r="M161" s="53">
        <f t="shared" si="28"/>
        <v>-13.795979580213036</v>
      </c>
      <c r="N161" s="54">
        <f t="shared" si="29"/>
        <v>-4.053910319703801</v>
      </c>
      <c r="O161" s="54">
        <f t="shared" si="30"/>
        <v>-16.50956726022215</v>
      </c>
      <c r="P161" s="54">
        <f t="shared" si="31"/>
        <v>-1.114984058241435</v>
      </c>
      <c r="Q161" s="54">
        <f t="shared" si="32"/>
        <v>-20.554652232096885</v>
      </c>
    </row>
    <row r="162" spans="2:17" ht="13.5">
      <c r="B162" s="10">
        <v>145</v>
      </c>
      <c r="C162" s="25">
        <f t="shared" si="22"/>
        <v>145</v>
      </c>
      <c r="D162" s="25">
        <f t="shared" si="23"/>
        <v>124.524754009087</v>
      </c>
      <c r="E162" s="13">
        <f t="shared" si="24"/>
        <v>9.829824531467903</v>
      </c>
      <c r="F162" s="13">
        <f t="shared" si="25"/>
        <v>6.882917236212551</v>
      </c>
      <c r="G162" s="13" t="e">
        <f t="shared" si="26"/>
        <v>#REF!</v>
      </c>
      <c r="H162" s="13" t="e">
        <f t="shared" si="27"/>
        <v>#REF!</v>
      </c>
      <c r="M162" s="53">
        <f t="shared" si="28"/>
        <v>-13.795979580213036</v>
      </c>
      <c r="N162" s="54">
        <f t="shared" si="29"/>
        <v>-4.053910319703801</v>
      </c>
      <c r="O162" s="54">
        <f t="shared" si="30"/>
        <v>-16.50956726022215</v>
      </c>
      <c r="P162" s="54">
        <f t="shared" si="31"/>
        <v>-1.1860281379485715</v>
      </c>
      <c r="Q162" s="54">
        <f t="shared" si="32"/>
        <v>-20.605327481667107</v>
      </c>
    </row>
    <row r="163" spans="2:17" ht="13.5">
      <c r="B163" s="10">
        <v>146</v>
      </c>
      <c r="C163" s="25">
        <f t="shared" si="22"/>
        <v>146</v>
      </c>
      <c r="D163" s="25">
        <f t="shared" si="23"/>
        <v>126.06031800623336</v>
      </c>
      <c r="E163" s="13">
        <f t="shared" si="24"/>
        <v>9.9484508706605</v>
      </c>
      <c r="F163" s="13">
        <f t="shared" si="25"/>
        <v>6.710314841648962</v>
      </c>
      <c r="G163" s="13" t="e">
        <f t="shared" si="26"/>
        <v>#REF!</v>
      </c>
      <c r="H163" s="13" t="e">
        <f t="shared" si="27"/>
        <v>#REF!</v>
      </c>
      <c r="M163" s="53">
        <f t="shared" si="28"/>
        <v>-13.795979580213036</v>
      </c>
      <c r="N163" s="54">
        <f t="shared" si="29"/>
        <v>-4.053910319703801</v>
      </c>
      <c r="O163" s="54">
        <f t="shared" si="30"/>
        <v>-16.50956726022215</v>
      </c>
      <c r="P163" s="54">
        <f t="shared" si="31"/>
        <v>-1.2579458023500667</v>
      </c>
      <c r="Q163" s="54">
        <f t="shared" si="32"/>
        <v>-20.654755122997358</v>
      </c>
    </row>
    <row r="164" spans="2:17" ht="13.5">
      <c r="B164" s="10">
        <v>147</v>
      </c>
      <c r="C164" s="25">
        <f t="shared" si="22"/>
        <v>147</v>
      </c>
      <c r="D164" s="25">
        <f t="shared" si="23"/>
        <v>127.60038230074733</v>
      </c>
      <c r="E164" s="13">
        <f t="shared" si="24"/>
        <v>10.064046815345087</v>
      </c>
      <c r="F164" s="13">
        <f t="shared" si="25"/>
        <v>6.535668420180327</v>
      </c>
      <c r="G164" s="13" t="e">
        <f t="shared" si="26"/>
        <v>#REF!</v>
      </c>
      <c r="H164" s="13" t="e">
        <f t="shared" si="27"/>
        <v>#REF!</v>
      </c>
      <c r="M164" s="53">
        <f t="shared" si="28"/>
        <v>-13.795979580213036</v>
      </c>
      <c r="N164" s="54">
        <f t="shared" si="29"/>
        <v>-4.053910319703801</v>
      </c>
      <c r="O164" s="54">
        <f t="shared" si="30"/>
        <v>-16.50956726022215</v>
      </c>
      <c r="P164" s="54">
        <f t="shared" si="31"/>
        <v>-1.3307151446286647</v>
      </c>
      <c r="Q164" s="54">
        <f t="shared" si="32"/>
        <v>-20.702920099949267</v>
      </c>
    </row>
    <row r="165" spans="2:17" ht="13.5">
      <c r="B165" s="10">
        <v>148</v>
      </c>
      <c r="C165" s="25">
        <f t="shared" si="22"/>
        <v>148</v>
      </c>
      <c r="D165" s="25">
        <f t="shared" si="23"/>
        <v>129.14478568772702</v>
      </c>
      <c r="E165" s="13">
        <f t="shared" si="24"/>
        <v>10.176577153877112</v>
      </c>
      <c r="F165" s="13">
        <f t="shared" si="25"/>
        <v>6.359031170798459</v>
      </c>
      <c r="G165" s="13" t="e">
        <f t="shared" si="26"/>
        <v>#REF!</v>
      </c>
      <c r="H165" s="13" t="e">
        <f t="shared" si="27"/>
        <v>#REF!</v>
      </c>
      <c r="M165" s="53">
        <f t="shared" si="28"/>
        <v>-13.795979580213036</v>
      </c>
      <c r="N165" s="54">
        <f t="shared" si="29"/>
        <v>-4.053910319703801</v>
      </c>
      <c r="O165" s="54">
        <f t="shared" si="30"/>
        <v>-16.50956726022215</v>
      </c>
      <c r="P165" s="54">
        <f t="shared" si="31"/>
        <v>-1.404313998537777</v>
      </c>
      <c r="Q165" s="54">
        <f t="shared" si="32"/>
        <v>-20.74980774100428</v>
      </c>
    </row>
    <row r="166" spans="2:17" ht="13.5">
      <c r="B166" s="10">
        <v>149</v>
      </c>
      <c r="C166" s="25">
        <f t="shared" si="22"/>
        <v>149</v>
      </c>
      <c r="D166" s="25">
        <f t="shared" si="23"/>
        <v>130.6933693686336</v>
      </c>
      <c r="E166" s="13">
        <f t="shared" si="24"/>
        <v>10.286007608425347</v>
      </c>
      <c r="F166" s="13">
        <f t="shared" si="25"/>
        <v>6.180456898920653</v>
      </c>
      <c r="G166" s="13" t="e">
        <f t="shared" si="26"/>
        <v>#REF!</v>
      </c>
      <c r="H166" s="13" t="e">
        <f t="shared" si="27"/>
        <v>#REF!</v>
      </c>
      <c r="M166" s="53">
        <f t="shared" si="28"/>
        <v>-13.795979580213036</v>
      </c>
      <c r="N166" s="54">
        <f t="shared" si="29"/>
        <v>-4.053910319703801</v>
      </c>
      <c r="O166" s="54">
        <f t="shared" si="30"/>
        <v>-16.50956726022215</v>
      </c>
      <c r="P166" s="54">
        <f t="shared" si="31"/>
        <v>-1.4787199451535296</v>
      </c>
      <c r="Q166" s="54">
        <f t="shared" si="32"/>
        <v>-20.795403763732708</v>
      </c>
    </row>
    <row r="167" spans="2:17" ht="13.5">
      <c r="B167" s="10">
        <v>150</v>
      </c>
      <c r="C167" s="25">
        <f t="shared" si="22"/>
        <v>150</v>
      </c>
      <c r="D167" s="25">
        <f t="shared" si="23"/>
        <v>132.24597691348154</v>
      </c>
      <c r="E167" s="13">
        <f t="shared" si="24"/>
        <v>10.392304845413264</v>
      </c>
      <c r="F167" s="13">
        <f t="shared" si="25"/>
        <v>5.999999999999999</v>
      </c>
      <c r="G167" s="13" t="e">
        <f t="shared" si="26"/>
        <v>#REF!</v>
      </c>
      <c r="H167" s="13" t="e">
        <f t="shared" si="27"/>
        <v>#REF!</v>
      </c>
      <c r="M167" s="53">
        <f t="shared" si="28"/>
        <v>-13.795979580213036</v>
      </c>
      <c r="N167" s="54">
        <f t="shared" si="29"/>
        <v>-4.053910319703801</v>
      </c>
      <c r="O167" s="54">
        <f t="shared" si="30"/>
        <v>-16.50956726022215</v>
      </c>
      <c r="P167" s="54">
        <f t="shared" si="31"/>
        <v>-1.5539103197038018</v>
      </c>
      <c r="Q167" s="54">
        <f t="shared" si="32"/>
        <v>-20.839694279144343</v>
      </c>
    </row>
    <row r="168" spans="2:17" ht="13.5">
      <c r="B168" s="10">
        <v>151</v>
      </c>
      <c r="C168" s="25">
        <f t="shared" si="22"/>
        <v>151</v>
      </c>
      <c r="D168" s="25">
        <f t="shared" si="23"/>
        <v>133.80245421794544</v>
      </c>
      <c r="E168" s="13">
        <f t="shared" si="24"/>
        <v>10.495436485672748</v>
      </c>
      <c r="F168" s="13">
        <f t="shared" si="25"/>
        <v>5.817715442956046</v>
      </c>
      <c r="G168" s="13" t="e">
        <f t="shared" si="26"/>
        <v>#REF!</v>
      </c>
      <c r="H168" s="13" t="e">
        <f t="shared" si="27"/>
        <v>#REF!</v>
      </c>
      <c r="M168" s="53">
        <f t="shared" si="28"/>
        <v>-13.795979580213036</v>
      </c>
      <c r="N168" s="54">
        <f t="shared" si="29"/>
        <v>-4.053910319703801</v>
      </c>
      <c r="O168" s="54">
        <f t="shared" si="30"/>
        <v>-16.50956726022215</v>
      </c>
      <c r="P168" s="54">
        <f t="shared" si="31"/>
        <v>-1.6298622184721157</v>
      </c>
      <c r="Q168" s="54">
        <f t="shared" si="32"/>
        <v>-20.882665795919127</v>
      </c>
    </row>
    <row r="169" spans="2:17" ht="13.5">
      <c r="B169" s="10">
        <v>152</v>
      </c>
      <c r="C169" s="25">
        <f t="shared" si="22"/>
        <v>152</v>
      </c>
      <c r="D169" s="25">
        <f t="shared" si="23"/>
        <v>135.36264945583883</v>
      </c>
      <c r="E169" s="13">
        <f t="shared" si="24"/>
        <v>10.595371114307124</v>
      </c>
      <c r="F169" s="13">
        <f t="shared" si="25"/>
        <v>5.633658753430688</v>
      </c>
      <c r="G169" s="13" t="e">
        <f t="shared" si="26"/>
        <v>#REF!</v>
      </c>
      <c r="H169" s="13" t="e">
        <f t="shared" si="27"/>
        <v>#REF!</v>
      </c>
      <c r="M169" s="53">
        <f t="shared" si="28"/>
        <v>-13.795979580213036</v>
      </c>
      <c r="N169" s="54">
        <f t="shared" si="29"/>
        <v>-4.053910319703801</v>
      </c>
      <c r="O169" s="54">
        <f t="shared" si="30"/>
        <v>-16.50956726022215</v>
      </c>
      <c r="P169" s="54">
        <f t="shared" si="31"/>
        <v>-1.706552505774348</v>
      </c>
      <c r="Q169" s="54">
        <f t="shared" si="32"/>
        <v>-20.924305224516782</v>
      </c>
    </row>
    <row r="170" spans="2:17" ht="13.5">
      <c r="B170" s="10">
        <v>153</v>
      </c>
      <c r="C170" s="25">
        <f t="shared" si="22"/>
        <v>153</v>
      </c>
      <c r="D170" s="25">
        <f t="shared" si="23"/>
        <v>136.92641302739128</v>
      </c>
      <c r="E170" s="13">
        <f t="shared" si="24"/>
        <v>10.692078290260413</v>
      </c>
      <c r="F170" s="13">
        <f t="shared" si="25"/>
        <v>5.447885996874563</v>
      </c>
      <c r="G170" s="13" t="e">
        <f t="shared" si="26"/>
        <v>#REF!</v>
      </c>
      <c r="H170" s="13" t="e">
        <f t="shared" si="27"/>
        <v>#REF!</v>
      </c>
      <c r="M170" s="53">
        <f t="shared" si="28"/>
        <v>-13.795979580213036</v>
      </c>
      <c r="N170" s="54">
        <f t="shared" si="29"/>
        <v>-4.053910319703801</v>
      </c>
      <c r="O170" s="54">
        <f t="shared" si="30"/>
        <v>-16.50956726022215</v>
      </c>
      <c r="P170" s="54">
        <f t="shared" si="31"/>
        <v>-1.7839578210060671</v>
      </c>
      <c r="Q170" s="54">
        <f t="shared" si="32"/>
        <v>-20.964599881163988</v>
      </c>
    </row>
    <row r="171" spans="2:17" ht="13.5">
      <c r="B171" s="10">
        <v>154</v>
      </c>
      <c r="C171" s="25">
        <f t="shared" si="22"/>
        <v>154</v>
      </c>
      <c r="D171" s="25">
        <f t="shared" si="23"/>
        <v>138.4935975037225</v>
      </c>
      <c r="E171" s="13">
        <f t="shared" si="24"/>
        <v>10.785528555590005</v>
      </c>
      <c r="F171" s="13">
        <f t="shared" si="25"/>
        <v>5.260453761468927</v>
      </c>
      <c r="G171" s="13" t="e">
        <f t="shared" si="26"/>
        <v>#REF!</v>
      </c>
      <c r="H171" s="13" t="e">
        <f t="shared" si="27"/>
        <v>#REF!</v>
      </c>
      <c r="M171" s="53">
        <f t="shared" si="28"/>
        <v>-13.795979580213036</v>
      </c>
      <c r="N171" s="54">
        <f t="shared" si="29"/>
        <v>-4.053910319703801</v>
      </c>
      <c r="O171" s="54">
        <f t="shared" si="30"/>
        <v>-16.50956726022215</v>
      </c>
      <c r="P171" s="54">
        <f t="shared" si="31"/>
        <v>-1.8620545857584148</v>
      </c>
      <c r="Q171" s="54">
        <f t="shared" si="32"/>
        <v>-21.003537491717985</v>
      </c>
    </row>
    <row r="172" spans="2:17" ht="13.5">
      <c r="B172" s="10">
        <v>155</v>
      </c>
      <c r="C172" s="25">
        <f t="shared" si="22"/>
        <v>155</v>
      </c>
      <c r="D172" s="25">
        <f t="shared" si="23"/>
        <v>140.064057567884</v>
      </c>
      <c r="E172" s="13">
        <f t="shared" si="24"/>
        <v>10.875693444439799</v>
      </c>
      <c r="F172" s="13">
        <f t="shared" si="25"/>
        <v>5.071419140888394</v>
      </c>
      <c r="G172" s="13" t="e">
        <f t="shared" si="26"/>
        <v>#REF!</v>
      </c>
      <c r="H172" s="13" t="e">
        <f t="shared" si="27"/>
        <v>#REF!</v>
      </c>
      <c r="M172" s="53">
        <f t="shared" si="28"/>
        <v>-13.795979580213036</v>
      </c>
      <c r="N172" s="54">
        <f t="shared" si="29"/>
        <v>-4.053910319703801</v>
      </c>
      <c r="O172" s="54">
        <f t="shared" si="30"/>
        <v>-16.50956726022215</v>
      </c>
      <c r="P172" s="54">
        <f t="shared" si="31"/>
        <v>-1.940819011000304</v>
      </c>
      <c r="Q172" s="54">
        <f t="shared" si="32"/>
        <v>-21.041106195405398</v>
      </c>
    </row>
    <row r="173" spans="2:17" ht="13.5">
      <c r="B173" s="10">
        <v>156</v>
      </c>
      <c r="C173" s="25">
        <f t="shared" si="22"/>
        <v>156</v>
      </c>
      <c r="D173" s="25">
        <f t="shared" si="23"/>
        <v>141.63764995281292</v>
      </c>
      <c r="E173" s="13">
        <f t="shared" si="24"/>
        <v>10.962545491711209</v>
      </c>
      <c r="F173" s="13">
        <f t="shared" si="25"/>
        <v>4.880839716909605</v>
      </c>
      <c r="G173" s="13" t="e">
        <f t="shared" si="26"/>
        <v>#REF!</v>
      </c>
      <c r="H173" s="13" t="e">
        <f t="shared" si="27"/>
        <v>#REF!</v>
      </c>
      <c r="M173" s="53">
        <f t="shared" si="28"/>
        <v>-13.795979580213036</v>
      </c>
      <c r="N173" s="54">
        <f t="shared" si="29"/>
        <v>-4.053910319703801</v>
      </c>
      <c r="O173" s="54">
        <f t="shared" si="30"/>
        <v>-16.50956726022215</v>
      </c>
      <c r="P173" s="54">
        <f t="shared" si="31"/>
        <v>-2.0202271043247992</v>
      </c>
      <c r="Q173" s="54">
        <f t="shared" si="32"/>
        <v>-21.07729454843515</v>
      </c>
    </row>
    <row r="174" spans="2:17" ht="13.5">
      <c r="B174" s="10">
        <v>157</v>
      </c>
      <c r="C174" s="25">
        <f t="shared" si="22"/>
        <v>157</v>
      </c>
      <c r="D174" s="25">
        <f t="shared" si="23"/>
        <v>143.2142333765167</v>
      </c>
      <c r="E174" s="13">
        <f t="shared" si="24"/>
        <v>11.046058241429284</v>
      </c>
      <c r="F174" s="13">
        <f t="shared" si="25"/>
        <v>4.688773541871285</v>
      </c>
      <c r="G174" s="13" t="e">
        <f t="shared" si="26"/>
        <v>#REF!</v>
      </c>
      <c r="H174" s="13" t="e">
        <f t="shared" si="27"/>
        <v>#REF!</v>
      </c>
      <c r="M174" s="53">
        <f t="shared" si="28"/>
        <v>-13.795979580213036</v>
      </c>
      <c r="N174" s="54">
        <f t="shared" si="29"/>
        <v>-4.053910319703801</v>
      </c>
      <c r="O174" s="54">
        <f t="shared" si="30"/>
        <v>-16.50956726022215</v>
      </c>
      <c r="P174" s="54">
        <f t="shared" si="31"/>
        <v>-2.1002546772574324</v>
      </c>
      <c r="Q174" s="54">
        <f t="shared" si="32"/>
        <v>-21.11209152748435</v>
      </c>
    </row>
    <row r="175" spans="2:17" ht="13.5">
      <c r="B175" s="10">
        <v>158</v>
      </c>
      <c r="C175" s="25">
        <f t="shared" si="22"/>
        <v>158</v>
      </c>
      <c r="D175" s="25">
        <f t="shared" si="23"/>
        <v>144.7936684747819</v>
      </c>
      <c r="E175" s="13">
        <f t="shared" si="24"/>
        <v>11.126206254801447</v>
      </c>
      <c r="F175" s="13">
        <f t="shared" si="25"/>
        <v>4.495279120990947</v>
      </c>
      <c r="G175" s="13" t="e">
        <f t="shared" si="26"/>
        <v>#REF!</v>
      </c>
      <c r="H175" s="13" t="e">
        <f t="shared" si="27"/>
        <v>#REF!</v>
      </c>
      <c r="M175" s="53">
        <f t="shared" si="28"/>
        <v>-13.795979580213036</v>
      </c>
      <c r="N175" s="54">
        <f t="shared" si="29"/>
        <v>-4.053910319703801</v>
      </c>
      <c r="O175" s="54">
        <f t="shared" si="30"/>
        <v>-16.50956726022215</v>
      </c>
      <c r="P175" s="54">
        <f t="shared" si="31"/>
        <v>-2.18087735262424</v>
      </c>
      <c r="Q175" s="54">
        <f t="shared" si="32"/>
        <v>-21.145486533056086</v>
      </c>
    </row>
    <row r="176" spans="2:17" ht="13.5">
      <c r="B176" s="10">
        <v>159</v>
      </c>
      <c r="C176" s="25">
        <f t="shared" si="22"/>
        <v>159</v>
      </c>
      <c r="D176" s="25">
        <f t="shared" si="23"/>
        <v>146.37581773167938</v>
      </c>
      <c r="E176" s="13">
        <f t="shared" si="24"/>
        <v>11.202965117966421</v>
      </c>
      <c r="F176" s="13">
        <f t="shared" si="25"/>
        <v>4.300415394543602</v>
      </c>
      <c r="G176" s="13" t="e">
        <f t="shared" si="26"/>
        <v>#REF!</v>
      </c>
      <c r="H176" s="13" t="e">
        <f t="shared" si="27"/>
        <v>#REF!</v>
      </c>
      <c r="M176" s="53">
        <f t="shared" si="28"/>
        <v>-13.795979580213036</v>
      </c>
      <c r="N176" s="54">
        <f t="shared" si="29"/>
        <v>-4.053910319703801</v>
      </c>
      <c r="O176" s="54">
        <f t="shared" si="30"/>
        <v>-16.50956726022215</v>
      </c>
      <c r="P176" s="54">
        <f t="shared" si="31"/>
        <v>-2.2620705719773</v>
      </c>
      <c r="Q176" s="54">
        <f t="shared" si="32"/>
        <v>-21.177469392708158</v>
      </c>
    </row>
    <row r="177" spans="2:17" ht="13.5">
      <c r="B177" s="10">
        <v>160</v>
      </c>
      <c r="C177" s="25">
        <f t="shared" si="22"/>
        <v>160</v>
      </c>
      <c r="D177" s="25">
        <f t="shared" si="23"/>
        <v>147.96054540811076</v>
      </c>
      <c r="E177" s="13">
        <f t="shared" si="24"/>
        <v>11.2763114494309</v>
      </c>
      <c r="F177" s="13">
        <f t="shared" si="25"/>
        <v>4.1042417199080266</v>
      </c>
      <c r="G177" s="13" t="e">
        <f t="shared" si="26"/>
        <v>#REF!</v>
      </c>
      <c r="H177" s="13" t="e">
        <f t="shared" si="27"/>
        <v>#REF!</v>
      </c>
      <c r="M177" s="53">
        <f t="shared" si="28"/>
        <v>-13.795979580213036</v>
      </c>
      <c r="N177" s="54">
        <f t="shared" si="29"/>
        <v>-4.053910319703801</v>
      </c>
      <c r="O177" s="54">
        <f t="shared" si="30"/>
        <v>-16.50956726022215</v>
      </c>
      <c r="P177" s="54">
        <f t="shared" si="31"/>
        <v>-2.343809603075457</v>
      </c>
      <c r="Q177" s="54">
        <f t="shared" si="32"/>
        <v>-21.20803036415169</v>
      </c>
    </row>
    <row r="178" spans="2:17" ht="13.5">
      <c r="B178" s="10">
        <v>161</v>
      </c>
      <c r="C178" s="25">
        <f t="shared" si="22"/>
        <v>161</v>
      </c>
      <c r="D178" s="25">
        <f t="shared" si="23"/>
        <v>149.54771746862605</v>
      </c>
      <c r="E178" s="13">
        <f t="shared" si="24"/>
        <v>11.346222907191802</v>
      </c>
      <c r="F178" s="13">
        <f t="shared" si="25"/>
        <v>3.906817853485879</v>
      </c>
      <c r="G178" s="13" t="e">
        <f t="shared" si="26"/>
        <v>#REF!</v>
      </c>
      <c r="H178" s="13" t="e">
        <f t="shared" si="27"/>
        <v>#REF!</v>
      </c>
      <c r="M178" s="53">
        <f t="shared" si="28"/>
        <v>-13.795979580213036</v>
      </c>
      <c r="N178" s="54">
        <f t="shared" si="29"/>
        <v>-4.053910319703801</v>
      </c>
      <c r="O178" s="54">
        <f t="shared" si="30"/>
        <v>-16.50956726022215</v>
      </c>
      <c r="P178" s="54">
        <f t="shared" si="31"/>
        <v>-2.4260695474180185</v>
      </c>
      <c r="Q178" s="54">
        <f t="shared" si="32"/>
        <v>-21.237160138218734</v>
      </c>
    </row>
    <row r="179" spans="2:17" ht="13.5">
      <c r="B179" s="10">
        <v>162</v>
      </c>
      <c r="C179" s="25">
        <f t="shared" si="22"/>
        <v>162</v>
      </c>
      <c r="D179" s="25">
        <f t="shared" si="23"/>
        <v>151.1372015067157</v>
      </c>
      <c r="E179" s="13">
        <f t="shared" si="24"/>
        <v>11.412678195541842</v>
      </c>
      <c r="F179" s="13">
        <f t="shared" si="25"/>
        <v>3.7082039324993703</v>
      </c>
      <c r="G179" s="13" t="e">
        <f t="shared" si="26"/>
        <v>#REF!</v>
      </c>
      <c r="H179" s="13" t="e">
        <f t="shared" si="27"/>
        <v>#REF!</v>
      </c>
      <c r="M179" s="53">
        <f t="shared" si="28"/>
        <v>-13.795979580213036</v>
      </c>
      <c r="N179" s="54">
        <f t="shared" si="29"/>
        <v>-4.053910319703801</v>
      </c>
      <c r="O179" s="54">
        <f t="shared" si="30"/>
        <v>-16.50956726022215</v>
      </c>
      <c r="P179" s="54">
        <f t="shared" si="31"/>
        <v>-2.508825347829064</v>
      </c>
      <c r="Q179" s="54">
        <f t="shared" si="32"/>
        <v>-21.264849841697917</v>
      </c>
    </row>
    <row r="180" spans="2:17" ht="13.5">
      <c r="B180" s="10">
        <v>163</v>
      </c>
      <c r="C180" s="25">
        <f t="shared" si="22"/>
        <v>163</v>
      </c>
      <c r="D180" s="25">
        <f t="shared" si="23"/>
        <v>152.72886666876678</v>
      </c>
      <c r="E180" s="13">
        <f t="shared" si="24"/>
        <v>11.475657071556427</v>
      </c>
      <c r="F180" s="13">
        <f t="shared" si="25"/>
        <v>3.5084604566728395</v>
      </c>
      <c r="G180" s="13" t="e">
        <f t="shared" si="26"/>
        <v>#REF!</v>
      </c>
      <c r="H180" s="13" t="e">
        <f t="shared" si="27"/>
        <v>#REF!</v>
      </c>
      <c r="M180" s="53">
        <f t="shared" si="28"/>
        <v>-13.795979580213036</v>
      </c>
      <c r="N180" s="54">
        <f t="shared" si="29"/>
        <v>-4.053910319703801</v>
      </c>
      <c r="O180" s="54">
        <f t="shared" si="30"/>
        <v>-16.50956726022215</v>
      </c>
      <c r="P180" s="54">
        <f t="shared" si="31"/>
        <v>-2.5920517960901184</v>
      </c>
      <c r="Q180" s="54">
        <f t="shared" si="32"/>
        <v>-21.291091040037326</v>
      </c>
    </row>
    <row r="181" spans="2:17" ht="13.5">
      <c r="B181" s="10">
        <v>164</v>
      </c>
      <c r="C181" s="25">
        <f t="shared" si="22"/>
        <v>164</v>
      </c>
      <c r="D181" s="25">
        <f t="shared" si="23"/>
        <v>154.32258357685066</v>
      </c>
      <c r="E181" s="13">
        <f t="shared" si="24"/>
        <v>11.535140351259827</v>
      </c>
      <c r="F181" s="13">
        <f t="shared" si="25"/>
        <v>3.3076482698039906</v>
      </c>
      <c r="G181" s="13" t="e">
        <f t="shared" si="26"/>
        <v>#REF!</v>
      </c>
      <c r="H181" s="13" t="e">
        <f t="shared" si="27"/>
        <v>#REF!</v>
      </c>
      <c r="M181" s="53">
        <f t="shared" si="28"/>
        <v>-13.795979580213036</v>
      </c>
      <c r="N181" s="54">
        <f t="shared" si="29"/>
        <v>-4.053910319703801</v>
      </c>
      <c r="O181" s="54">
        <f t="shared" si="30"/>
        <v>-16.50956726022215</v>
      </c>
      <c r="P181" s="54">
        <f t="shared" si="31"/>
        <v>-2.6757235406188054</v>
      </c>
      <c r="Q181" s="54">
        <f t="shared" si="32"/>
        <v>-21.315875739913743</v>
      </c>
    </row>
    <row r="182" spans="2:17" ht="13.5">
      <c r="B182" s="10">
        <v>165</v>
      </c>
      <c r="C182" s="25">
        <f t="shared" si="22"/>
        <v>165</v>
      </c>
      <c r="D182" s="25">
        <f t="shared" si="23"/>
        <v>155.91822425049597</v>
      </c>
      <c r="E182" s="13">
        <f t="shared" si="24"/>
        <v>11.591109915468818</v>
      </c>
      <c r="F182" s="13">
        <f t="shared" si="25"/>
        <v>3.1058285412302524</v>
      </c>
      <c r="G182" s="13" t="e">
        <f t="shared" si="26"/>
        <v>#REF!</v>
      </c>
      <c r="H182" s="13" t="e">
        <f t="shared" si="27"/>
        <v>#REF!</v>
      </c>
      <c r="M182" s="53">
        <f t="shared" si="28"/>
        <v>-13.795979580213036</v>
      </c>
      <c r="N182" s="54">
        <f t="shared" si="29"/>
        <v>-4.053910319703801</v>
      </c>
      <c r="O182" s="54">
        <f t="shared" si="30"/>
        <v>-16.50956726022215</v>
      </c>
      <c r="P182" s="54">
        <f t="shared" si="31"/>
        <v>-2.7598150941911963</v>
      </c>
      <c r="Q182" s="54">
        <f t="shared" si="32"/>
        <v>-21.33919639166749</v>
      </c>
    </row>
    <row r="183" spans="2:17" ht="13.5">
      <c r="B183" s="10">
        <v>166</v>
      </c>
      <c r="C183" s="25">
        <f t="shared" si="22"/>
        <v>166</v>
      </c>
      <c r="D183" s="25">
        <f t="shared" si="23"/>
        <v>157.51566202758326</v>
      </c>
      <c r="E183" s="13">
        <f t="shared" si="24"/>
        <v>11.643548715311958</v>
      </c>
      <c r="F183" s="13">
        <f t="shared" si="25"/>
        <v>2.903062747196013</v>
      </c>
      <c r="G183" s="13" t="e">
        <f t="shared" si="26"/>
        <v>#REF!</v>
      </c>
      <c r="H183" s="13" t="e">
        <f t="shared" si="27"/>
        <v>#REF!</v>
      </c>
      <c r="M183" s="53">
        <f t="shared" si="28"/>
        <v>-13.795979580213036</v>
      </c>
      <c r="N183" s="54">
        <f t="shared" si="29"/>
        <v>-4.053910319703801</v>
      </c>
      <c r="O183" s="54">
        <f t="shared" si="30"/>
        <v>-16.50956726022215</v>
      </c>
      <c r="P183" s="54">
        <f t="shared" si="31"/>
        <v>-2.8443008417054627</v>
      </c>
      <c r="Q183" s="54">
        <f t="shared" si="32"/>
        <v>-21.36104589160213</v>
      </c>
    </row>
    <row r="184" spans="2:17" ht="13.5">
      <c r="B184" s="10">
        <v>167</v>
      </c>
      <c r="C184" s="25">
        <f t="shared" si="22"/>
        <v>167</v>
      </c>
      <c r="D184" s="25">
        <f t="shared" si="23"/>
        <v>159.11477148448344</v>
      </c>
      <c r="E184" s="13">
        <f t="shared" si="24"/>
        <v>11.69244077742282</v>
      </c>
      <c r="F184" s="13">
        <f t="shared" si="25"/>
        <v>2.6994126521263824</v>
      </c>
      <c r="G184" s="13" t="e">
        <f t="shared" si="26"/>
        <v>#REF!</v>
      </c>
      <c r="H184" s="13" t="e">
        <f t="shared" si="27"/>
        <v>#REF!</v>
      </c>
      <c r="M184" s="53">
        <f t="shared" si="28"/>
        <v>-13.795979580213036</v>
      </c>
      <c r="N184" s="54">
        <f t="shared" si="29"/>
        <v>-4.053910319703801</v>
      </c>
      <c r="O184" s="54">
        <f t="shared" si="30"/>
        <v>-16.50956726022215</v>
      </c>
      <c r="P184" s="54">
        <f t="shared" si="31"/>
        <v>-2.9291550479844752</v>
      </c>
      <c r="Q184" s="54">
        <f t="shared" si="32"/>
        <v>-21.381417584148323</v>
      </c>
    </row>
    <row r="185" spans="2:17" ht="13.5">
      <c r="B185" s="10">
        <v>168</v>
      </c>
      <c r="C185" s="25">
        <f t="shared" si="22"/>
        <v>168</v>
      </c>
      <c r="D185" s="25">
        <f t="shared" si="23"/>
        <v>160.7154283555493</v>
      </c>
      <c r="E185" s="13">
        <f t="shared" si="24"/>
        <v>11.737771208805668</v>
      </c>
      <c r="F185" s="13">
        <f t="shared" si="25"/>
        <v>2.494940289813112</v>
      </c>
      <c r="G185" s="13" t="e">
        <f t="shared" si="26"/>
        <v>#REF!</v>
      </c>
      <c r="H185" s="13" t="e">
        <f t="shared" si="27"/>
        <v>#REF!</v>
      </c>
      <c r="M185" s="53">
        <f t="shared" si="28"/>
        <v>-13.795979580213036</v>
      </c>
      <c r="N185" s="54">
        <f t="shared" si="29"/>
        <v>-4.053910319703801</v>
      </c>
      <c r="O185" s="54">
        <f t="shared" si="30"/>
        <v>-16.50956726022215</v>
      </c>
      <c r="P185" s="54">
        <f t="shared" si="31"/>
        <v>-3.014351865615005</v>
      </c>
      <c r="Q185" s="54">
        <f t="shared" si="32"/>
        <v>-21.400305263891177</v>
      </c>
    </row>
    <row r="186" spans="2:17" ht="13.5">
      <c r="B186" s="10">
        <v>169</v>
      </c>
      <c r="C186" s="25">
        <f t="shared" si="22"/>
        <v>169</v>
      </c>
      <c r="D186" s="25">
        <f t="shared" si="23"/>
        <v>162.31750945205573</v>
      </c>
      <c r="E186" s="13">
        <f t="shared" si="24"/>
        <v>11.779526201371969</v>
      </c>
      <c r="F186" s="13">
        <f t="shared" si="25"/>
        <v>2.2897079445185398</v>
      </c>
      <c r="G186" s="13" t="e">
        <f t="shared" si="26"/>
        <v>#REF!</v>
      </c>
      <c r="H186" s="13" t="e">
        <f t="shared" si="27"/>
        <v>#REF!</v>
      </c>
      <c r="M186" s="53">
        <f t="shared" si="28"/>
        <v>-13.795979580213036</v>
      </c>
      <c r="N186" s="54">
        <f t="shared" si="29"/>
        <v>-4.053910319703801</v>
      </c>
      <c r="O186" s="54">
        <f t="shared" si="30"/>
        <v>-16.50956726022215</v>
      </c>
      <c r="P186" s="54">
        <f t="shared" si="31"/>
        <v>-3.0998653428210767</v>
      </c>
      <c r="Q186" s="54">
        <f t="shared" si="32"/>
        <v>-21.417703177460467</v>
      </c>
    </row>
    <row r="187" spans="2:17" ht="13.5">
      <c r="B187" s="10">
        <v>170</v>
      </c>
      <c r="C187" s="25">
        <f t="shared" si="22"/>
        <v>170</v>
      </c>
      <c r="D187" s="25">
        <f t="shared" si="23"/>
        <v>163.92089258067415</v>
      </c>
      <c r="E187" s="13">
        <f t="shared" si="24"/>
        <v>11.817693036146496</v>
      </c>
      <c r="F187" s="13">
        <f t="shared" si="25"/>
        <v>2.083778132003163</v>
      </c>
      <c r="G187" s="13" t="e">
        <f t="shared" si="26"/>
        <v>#REF!</v>
      </c>
      <c r="H187" s="13" t="e">
        <f t="shared" si="27"/>
        <v>#REF!</v>
      </c>
      <c r="M187" s="53">
        <f t="shared" si="28"/>
        <v>-13.795979580213036</v>
      </c>
      <c r="N187" s="54">
        <f t="shared" si="29"/>
        <v>-4.053910319703801</v>
      </c>
      <c r="O187" s="54">
        <f t="shared" si="30"/>
        <v>-16.50956726022215</v>
      </c>
      <c r="P187" s="54">
        <f t="shared" si="31"/>
        <v>-3.18566943136915</v>
      </c>
      <c r="Q187" s="54">
        <f t="shared" si="32"/>
        <v>-21.43360602528319</v>
      </c>
    </row>
    <row r="188" spans="2:17" ht="13.5">
      <c r="B188" s="10">
        <v>171</v>
      </c>
      <c r="C188" s="25">
        <f t="shared" si="22"/>
        <v>171</v>
      </c>
      <c r="D188" s="25">
        <f t="shared" si="23"/>
        <v>165.52545646155488</v>
      </c>
      <c r="E188" s="13">
        <f t="shared" si="24"/>
        <v>11.852260087141651</v>
      </c>
      <c r="F188" s="13">
        <f t="shared" si="25"/>
        <v>1.8772135804827719</v>
      </c>
      <c r="G188" s="13" t="e">
        <f t="shared" si="26"/>
        <v>#REF!</v>
      </c>
      <c r="H188" s="13" t="e">
        <f t="shared" si="27"/>
        <v>#REF!</v>
      </c>
      <c r="M188" s="53">
        <f t="shared" si="28"/>
        <v>-13.795979580213036</v>
      </c>
      <c r="N188" s="54">
        <f t="shared" si="29"/>
        <v>-4.053910319703801</v>
      </c>
      <c r="O188" s="54">
        <f t="shared" si="30"/>
        <v>-16.50956726022215</v>
      </c>
      <c r="P188" s="54">
        <f t="shared" si="31"/>
        <v>-3.2717379945026464</v>
      </c>
      <c r="Q188" s="54">
        <f t="shared" si="32"/>
        <v>-21.448008963197836</v>
      </c>
    </row>
    <row r="189" spans="2:17" ht="13.5">
      <c r="B189" s="10">
        <v>172</v>
      </c>
      <c r="C189" s="25">
        <f t="shared" si="22"/>
        <v>172</v>
      </c>
      <c r="D189" s="25">
        <f t="shared" si="23"/>
        <v>167.13108064608315</v>
      </c>
      <c r="E189" s="13">
        <f t="shared" si="24"/>
        <v>11.883216824898845</v>
      </c>
      <c r="F189" s="13">
        <f t="shared" si="25"/>
        <v>1.670077211520784</v>
      </c>
      <c r="G189" s="13" t="e">
        <f t="shared" si="26"/>
        <v>#REF!</v>
      </c>
      <c r="H189" s="13" t="e">
        <f t="shared" si="27"/>
        <v>#REF!</v>
      </c>
      <c r="M189" s="53">
        <f t="shared" si="28"/>
        <v>-13.795979580213036</v>
      </c>
      <c r="N189" s="54">
        <f t="shared" si="29"/>
        <v>-4.053910319703801</v>
      </c>
      <c r="O189" s="54">
        <f t="shared" si="30"/>
        <v>-16.50956726022215</v>
      </c>
      <c r="P189" s="54">
        <f t="shared" si="31"/>
        <v>-3.358044814903475</v>
      </c>
      <c r="Q189" s="54">
        <f t="shared" si="32"/>
        <v>-21.46090760393</v>
      </c>
    </row>
    <row r="190" spans="2:17" ht="13.5">
      <c r="B190" s="10">
        <v>173</v>
      </c>
      <c r="C190" s="25">
        <f t="shared" si="22"/>
        <v>173</v>
      </c>
      <c r="D190" s="25">
        <f t="shared" si="23"/>
        <v>168.73764543436346</v>
      </c>
      <c r="E190" s="13">
        <f t="shared" si="24"/>
        <v>11.910553819695863</v>
      </c>
      <c r="F190" s="13">
        <f t="shared" si="25"/>
        <v>1.4624321208617705</v>
      </c>
      <c r="G190" s="13" t="e">
        <f t="shared" si="26"/>
        <v>#REF!</v>
      </c>
      <c r="H190" s="13" t="e">
        <f t="shared" si="27"/>
        <v>#REF!</v>
      </c>
      <c r="M190" s="53">
        <f t="shared" si="28"/>
        <v>-13.795979580213036</v>
      </c>
      <c r="N190" s="54">
        <f t="shared" si="29"/>
        <v>-4.053910319703801</v>
      </c>
      <c r="O190" s="54">
        <f t="shared" si="30"/>
        <v>-16.50956726022215</v>
      </c>
      <c r="P190" s="54">
        <f t="shared" si="31"/>
        <v>-3.4445636026780635</v>
      </c>
      <c r="Q190" s="54">
        <f t="shared" si="32"/>
        <v>-21.47229801842876</v>
      </c>
    </row>
    <row r="191" spans="2:17" ht="13.5">
      <c r="B191" s="10">
        <v>174</v>
      </c>
      <c r="C191" s="25">
        <f t="shared" si="22"/>
        <v>174</v>
      </c>
      <c r="D191" s="25">
        <f t="shared" si="23"/>
        <v>170.34503179248256</v>
      </c>
      <c r="E191" s="13">
        <f t="shared" si="24"/>
        <v>11.934262744419279</v>
      </c>
      <c r="F191" s="13">
        <f t="shared" si="25"/>
        <v>1.2543415592118448</v>
      </c>
      <c r="G191" s="13" t="e">
        <f t="shared" si="26"/>
        <v>#REF!</v>
      </c>
      <c r="H191" s="13" t="e">
        <f t="shared" si="27"/>
        <v>#REF!</v>
      </c>
      <c r="M191" s="53">
        <f t="shared" si="28"/>
        <v>-13.795979580213036</v>
      </c>
      <c r="N191" s="54">
        <f t="shared" si="29"/>
        <v>-4.053910319703801</v>
      </c>
      <c r="O191" s="54">
        <f t="shared" si="30"/>
        <v>-16.50956726022215</v>
      </c>
      <c r="P191" s="54">
        <f t="shared" si="31"/>
        <v>-3.5312680033655326</v>
      </c>
      <c r="Q191" s="54">
        <f t="shared" si="32"/>
        <v>-21.482176737063515</v>
      </c>
    </row>
    <row r="192" spans="2:17" ht="13.5">
      <c r="B192" s="10">
        <v>175</v>
      </c>
      <c r="C192" s="25">
        <f t="shared" si="22"/>
        <v>175</v>
      </c>
      <c r="D192" s="25">
        <f t="shared" si="23"/>
        <v>171.95312126959126</v>
      </c>
      <c r="E192" s="13">
        <f t="shared" si="24"/>
        <v>11.954336377100947</v>
      </c>
      <c r="F192" s="13">
        <f t="shared" si="25"/>
        <v>1.0458689129718983</v>
      </c>
      <c r="G192" s="13" t="e">
        <f t="shared" si="26"/>
        <v>#REF!</v>
      </c>
      <c r="H192" s="13" t="e">
        <f t="shared" si="27"/>
        <v>#REF!</v>
      </c>
      <c r="M192" s="53">
        <f t="shared" si="28"/>
        <v>-13.795979580213036</v>
      </c>
      <c r="N192" s="54">
        <f t="shared" si="29"/>
        <v>-4.053910319703801</v>
      </c>
      <c r="O192" s="54">
        <f t="shared" si="30"/>
        <v>-16.50956726022215</v>
      </c>
      <c r="P192" s="54">
        <f t="shared" si="31"/>
        <v>-3.61813160596551</v>
      </c>
      <c r="Q192" s="54">
        <f t="shared" si="32"/>
        <v>-21.490540750680875</v>
      </c>
    </row>
    <row r="193" spans="2:17" ht="13.5">
      <c r="B193" s="10">
        <v>176</v>
      </c>
      <c r="C193" s="25">
        <f t="shared" si="22"/>
        <v>176</v>
      </c>
      <c r="D193" s="25">
        <f t="shared" si="23"/>
        <v>173.56179591484076</v>
      </c>
      <c r="E193" s="13">
        <f t="shared" si="24"/>
        <v>11.97076860311789</v>
      </c>
      <c r="F193" s="13">
        <f t="shared" si="25"/>
        <v>0.8370776849295063</v>
      </c>
      <c r="G193" s="13" t="e">
        <f t="shared" si="26"/>
        <v>#REF!</v>
      </c>
      <c r="H193" s="13" t="e">
        <f t="shared" si="27"/>
        <v>#REF!</v>
      </c>
      <c r="M193" s="53">
        <f t="shared" si="28"/>
        <v>-13.795979580213036</v>
      </c>
      <c r="N193" s="54">
        <f t="shared" si="29"/>
        <v>-4.053910319703801</v>
      </c>
      <c r="O193" s="54">
        <f t="shared" si="30"/>
        <v>-16.50956726022215</v>
      </c>
      <c r="P193" s="54">
        <f t="shared" si="31"/>
        <v>-3.7051279509831736</v>
      </c>
      <c r="Q193" s="54">
        <f t="shared" si="32"/>
        <v>-21.497387511521268</v>
      </c>
    </row>
    <row r="194" spans="2:17" ht="13.5">
      <c r="B194" s="10">
        <v>177</v>
      </c>
      <c r="C194" s="25">
        <f t="shared" si="22"/>
        <v>177</v>
      </c>
      <c r="D194" s="25">
        <f t="shared" si="23"/>
        <v>175.17093819420506</v>
      </c>
      <c r="E194" s="13">
        <f t="shared" si="24"/>
        <v>11.983554417054886</v>
      </c>
      <c r="F194" s="13">
        <f t="shared" si="25"/>
        <v>0.6280314749153257</v>
      </c>
      <c r="G194" s="13" t="e">
        <f t="shared" si="26"/>
        <v>#REF!</v>
      </c>
      <c r="H194" s="13" t="e">
        <f t="shared" si="27"/>
        <v>#REF!</v>
      </c>
      <c r="M194" s="53">
        <f t="shared" si="28"/>
        <v>-13.795979580213036</v>
      </c>
      <c r="N194" s="54">
        <f t="shared" si="29"/>
        <v>-4.053910319703801</v>
      </c>
      <c r="O194" s="54">
        <f t="shared" si="30"/>
        <v>-16.50956726022215</v>
      </c>
      <c r="P194" s="54">
        <f t="shared" si="31"/>
        <v>-3.792230538489082</v>
      </c>
      <c r="Q194" s="54">
        <f t="shared" si="32"/>
        <v>-21.502714933995016</v>
      </c>
    </row>
    <row r="195" spans="2:17" ht="13.5">
      <c r="B195" s="10">
        <v>178</v>
      </c>
      <c r="C195" s="25">
        <f t="shared" si="22"/>
        <v>178</v>
      </c>
      <c r="D195" s="25">
        <f t="shared" si="23"/>
        <v>176.780430907213</v>
      </c>
      <c r="E195" s="13">
        <f t="shared" si="24"/>
        <v>11.992689924229149</v>
      </c>
      <c r="F195" s="13">
        <f t="shared" si="25"/>
        <v>0.4187939604300137</v>
      </c>
      <c r="G195" s="13" t="e">
        <f t="shared" si="26"/>
        <v>#REF!</v>
      </c>
      <c r="H195" s="13" t="e">
        <f t="shared" si="27"/>
        <v>#REF!</v>
      </c>
      <c r="M195" s="53">
        <f t="shared" si="28"/>
        <v>-13.795979580213036</v>
      </c>
      <c r="N195" s="54">
        <f t="shared" si="29"/>
        <v>-4.053910319703801</v>
      </c>
      <c r="O195" s="54">
        <f t="shared" si="30"/>
        <v>-16.50956726022215</v>
      </c>
      <c r="P195" s="54">
        <f t="shared" si="31"/>
        <v>-3.8794128361912956</v>
      </c>
      <c r="Q195" s="54">
        <f t="shared" si="32"/>
        <v>-21.506521395317627</v>
      </c>
    </row>
    <row r="196" spans="2:17" ht="13.5">
      <c r="B196" s="10">
        <v>179</v>
      </c>
      <c r="C196" s="25">
        <f t="shared" si="22"/>
        <v>179</v>
      </c>
      <c r="D196" s="25">
        <f t="shared" si="23"/>
        <v>178.39015710361485</v>
      </c>
      <c r="E196" s="13">
        <f t="shared" si="24"/>
        <v>11.998172341876696</v>
      </c>
      <c r="F196" s="13">
        <f t="shared" si="25"/>
        <v>0.20942887724740128</v>
      </c>
      <c r="G196" s="13" t="e">
        <f t="shared" si="26"/>
        <v>#REF!</v>
      </c>
      <c r="H196" s="13" t="e">
        <f t="shared" si="27"/>
        <v>#REF!</v>
      </c>
      <c r="M196" s="53">
        <f t="shared" si="28"/>
        <v>-13.795979580213036</v>
      </c>
      <c r="N196" s="54">
        <f t="shared" si="29"/>
        <v>-4.053910319703801</v>
      </c>
      <c r="O196" s="54">
        <f t="shared" si="30"/>
        <v>-16.50956726022215</v>
      </c>
      <c r="P196" s="54">
        <f t="shared" si="31"/>
        <v>-3.9666482875173843</v>
      </c>
      <c r="Q196" s="54">
        <f t="shared" si="32"/>
        <v>-21.508805736004106</v>
      </c>
    </row>
    <row r="197" spans="2:17" ht="13.5">
      <c r="B197" s="10">
        <v>180</v>
      </c>
      <c r="C197" s="25">
        <f t="shared" si="22"/>
        <v>180</v>
      </c>
      <c r="D197" s="25">
        <f t="shared" si="23"/>
        <v>180</v>
      </c>
      <c r="E197" s="13">
        <f t="shared" si="24"/>
        <v>12</v>
      </c>
      <c r="F197" s="13">
        <f t="shared" si="25"/>
        <v>1.470178145890344E-15</v>
      </c>
      <c r="G197" s="13" t="e">
        <f t="shared" si="26"/>
        <v>#REF!</v>
      </c>
      <c r="H197" s="13" t="e">
        <f t="shared" si="27"/>
        <v>#REF!</v>
      </c>
      <c r="M197" s="53">
        <f t="shared" si="28"/>
        <v>-13.795979580213036</v>
      </c>
      <c r="N197" s="54">
        <f t="shared" si="29"/>
        <v>-4.053910319703801</v>
      </c>
      <c r="O197" s="54">
        <f t="shared" si="30"/>
        <v>-16.50956726022215</v>
      </c>
      <c r="P197" s="54">
        <f t="shared" si="31"/>
        <v>-4.0539103197038004</v>
      </c>
      <c r="Q197" s="54">
        <f t="shared" si="32"/>
        <v>-21.50956726022215</v>
      </c>
    </row>
    <row r="198" spans="2:17" ht="13.5">
      <c r="B198" s="10">
        <v>181</v>
      </c>
      <c r="C198" s="25">
        <f t="shared" si="22"/>
        <v>181</v>
      </c>
      <c r="D198" s="25">
        <f t="shared" si="23"/>
        <v>181.60984289638517</v>
      </c>
      <c r="E198" s="13">
        <f t="shared" si="24"/>
        <v>11.998172341876696</v>
      </c>
      <c r="F198" s="13">
        <f t="shared" si="25"/>
        <v>-0.20942887724740364</v>
      </c>
      <c r="G198" s="13" t="e">
        <f t="shared" si="26"/>
        <v>#REF!</v>
      </c>
      <c r="H198" s="13" t="e">
        <f t="shared" si="27"/>
        <v>#REF!</v>
      </c>
      <c r="M198" s="53">
        <f t="shared" si="28"/>
        <v>-13.795979580213036</v>
      </c>
      <c r="N198" s="54">
        <f t="shared" si="29"/>
        <v>-4.053910319703801</v>
      </c>
      <c r="O198" s="54">
        <f t="shared" si="30"/>
        <v>-16.50956726022215</v>
      </c>
      <c r="P198" s="54">
        <f t="shared" si="31"/>
        <v>-4.141172351890219</v>
      </c>
      <c r="Q198" s="54">
        <f t="shared" si="32"/>
        <v>-21.508805736004106</v>
      </c>
    </row>
    <row r="199" spans="2:17" ht="13.5">
      <c r="B199" s="10">
        <v>182</v>
      </c>
      <c r="C199" s="25">
        <f t="shared" si="22"/>
        <v>182</v>
      </c>
      <c r="D199" s="25">
        <f t="shared" si="23"/>
        <v>183.219569092787</v>
      </c>
      <c r="E199" s="13">
        <f t="shared" si="24"/>
        <v>11.992689924229149</v>
      </c>
      <c r="F199" s="13">
        <f t="shared" si="25"/>
        <v>-0.4187939604300108</v>
      </c>
      <c r="G199" s="13" t="e">
        <f t="shared" si="26"/>
        <v>#REF!</v>
      </c>
      <c r="H199" s="13" t="e">
        <f t="shared" si="27"/>
        <v>#REF!</v>
      </c>
      <c r="M199" s="53">
        <f t="shared" si="28"/>
        <v>-13.795979580213036</v>
      </c>
      <c r="N199" s="54">
        <f t="shared" si="29"/>
        <v>-4.053910319703801</v>
      </c>
      <c r="O199" s="54">
        <f t="shared" si="30"/>
        <v>-16.50956726022215</v>
      </c>
      <c r="P199" s="54">
        <f t="shared" si="31"/>
        <v>-4.228407803216306</v>
      </c>
      <c r="Q199" s="54">
        <f t="shared" si="32"/>
        <v>-21.506521395317627</v>
      </c>
    </row>
    <row r="200" spans="2:17" ht="13.5">
      <c r="B200" s="10">
        <v>183</v>
      </c>
      <c r="C200" s="25">
        <f t="shared" si="22"/>
        <v>183</v>
      </c>
      <c r="D200" s="25">
        <f t="shared" si="23"/>
        <v>184.82906180579494</v>
      </c>
      <c r="E200" s="13">
        <f t="shared" si="24"/>
        <v>11.983554417054886</v>
      </c>
      <c r="F200" s="13">
        <f t="shared" si="25"/>
        <v>-0.6280314749153226</v>
      </c>
      <c r="G200" s="13" t="e">
        <f t="shared" si="26"/>
        <v>#REF!</v>
      </c>
      <c r="H200" s="13" t="e">
        <f t="shared" si="27"/>
        <v>#REF!</v>
      </c>
      <c r="M200" s="53">
        <f t="shared" si="28"/>
        <v>-13.795979580213036</v>
      </c>
      <c r="N200" s="54">
        <f t="shared" si="29"/>
        <v>-4.053910319703801</v>
      </c>
      <c r="O200" s="54">
        <f t="shared" si="30"/>
        <v>-16.50956726022215</v>
      </c>
      <c r="P200" s="54">
        <f t="shared" si="31"/>
        <v>-4.315590100918519</v>
      </c>
      <c r="Q200" s="54">
        <f t="shared" si="32"/>
        <v>-21.502714933995016</v>
      </c>
    </row>
    <row r="201" spans="2:17" ht="13.5">
      <c r="B201" s="10">
        <v>184</v>
      </c>
      <c r="C201" s="25">
        <f t="shared" si="22"/>
        <v>184</v>
      </c>
      <c r="D201" s="25">
        <f t="shared" si="23"/>
        <v>186.4382040851592</v>
      </c>
      <c r="E201" s="13">
        <f t="shared" si="24"/>
        <v>11.97076860311789</v>
      </c>
      <c r="F201" s="13">
        <f t="shared" si="25"/>
        <v>-0.8370776849295033</v>
      </c>
      <c r="G201" s="13" t="e">
        <f t="shared" si="26"/>
        <v>#REF!</v>
      </c>
      <c r="H201" s="13" t="e">
        <f t="shared" si="27"/>
        <v>#REF!</v>
      </c>
      <c r="M201" s="53">
        <f t="shared" si="28"/>
        <v>-13.795979580213036</v>
      </c>
      <c r="N201" s="54">
        <f t="shared" si="29"/>
        <v>-4.053910319703801</v>
      </c>
      <c r="O201" s="54">
        <f t="shared" si="30"/>
        <v>-16.50956726022215</v>
      </c>
      <c r="P201" s="54">
        <f t="shared" si="31"/>
        <v>-4.402692688424428</v>
      </c>
      <c r="Q201" s="54">
        <f t="shared" si="32"/>
        <v>-21.497387511521268</v>
      </c>
    </row>
    <row r="202" spans="2:17" ht="13.5">
      <c r="B202" s="10">
        <v>185</v>
      </c>
      <c r="C202" s="25">
        <f t="shared" si="22"/>
        <v>185</v>
      </c>
      <c r="D202" s="25">
        <f t="shared" si="23"/>
        <v>188.04687873040874</v>
      </c>
      <c r="E202" s="13">
        <f t="shared" si="24"/>
        <v>11.954336377100947</v>
      </c>
      <c r="F202" s="13">
        <f t="shared" si="25"/>
        <v>-1.0458689129718954</v>
      </c>
      <c r="G202" s="13" t="e">
        <f t="shared" si="26"/>
        <v>#REF!</v>
      </c>
      <c r="H202" s="13" t="e">
        <f t="shared" si="27"/>
        <v>#REF!</v>
      </c>
      <c r="M202" s="53">
        <f t="shared" si="28"/>
        <v>-13.795979580213036</v>
      </c>
      <c r="N202" s="54">
        <f t="shared" si="29"/>
        <v>-4.053910319703801</v>
      </c>
      <c r="O202" s="54">
        <f t="shared" si="30"/>
        <v>-16.50956726022215</v>
      </c>
      <c r="P202" s="54">
        <f t="shared" si="31"/>
        <v>-4.489689033442091</v>
      </c>
      <c r="Q202" s="54">
        <f t="shared" si="32"/>
        <v>-21.490540750680875</v>
      </c>
    </row>
    <row r="203" spans="2:17" ht="13.5">
      <c r="B203" s="10">
        <v>186</v>
      </c>
      <c r="C203" s="25">
        <f t="shared" si="22"/>
        <v>186</v>
      </c>
      <c r="D203" s="25">
        <f t="shared" si="23"/>
        <v>189.6549682075174</v>
      </c>
      <c r="E203" s="13">
        <f t="shared" si="24"/>
        <v>11.934262744419279</v>
      </c>
      <c r="F203" s="13">
        <f t="shared" si="25"/>
        <v>-1.2543415592118419</v>
      </c>
      <c r="G203" s="13" t="e">
        <f t="shared" si="26"/>
        <v>#REF!</v>
      </c>
      <c r="H203" s="13" t="e">
        <f t="shared" si="27"/>
        <v>#REF!</v>
      </c>
      <c r="M203" s="53">
        <f t="shared" si="28"/>
        <v>-13.795979580213036</v>
      </c>
      <c r="N203" s="54">
        <f t="shared" si="29"/>
        <v>-4.053910319703801</v>
      </c>
      <c r="O203" s="54">
        <f t="shared" si="30"/>
        <v>-16.50956726022215</v>
      </c>
      <c r="P203" s="54">
        <f t="shared" si="31"/>
        <v>-4.576552636042069</v>
      </c>
      <c r="Q203" s="54">
        <f t="shared" si="32"/>
        <v>-21.482176737063515</v>
      </c>
    </row>
    <row r="204" spans="2:17" ht="13.5">
      <c r="B204" s="10">
        <v>187</v>
      </c>
      <c r="C204" s="25">
        <f t="shared" si="22"/>
        <v>187</v>
      </c>
      <c r="D204" s="25">
        <f t="shared" si="23"/>
        <v>191.26235456563654</v>
      </c>
      <c r="E204" s="13">
        <f t="shared" si="24"/>
        <v>11.910553819695865</v>
      </c>
      <c r="F204" s="13">
        <f t="shared" si="25"/>
        <v>-1.4624321208617677</v>
      </c>
      <c r="G204" s="13" t="e">
        <f t="shared" si="26"/>
        <v>#REF!</v>
      </c>
      <c r="H204" s="13" t="e">
        <f t="shared" si="27"/>
        <v>#REF!</v>
      </c>
      <c r="M204" s="53">
        <f t="shared" si="28"/>
        <v>-13.795979580213036</v>
      </c>
      <c r="N204" s="54">
        <f t="shared" si="29"/>
        <v>-4.053910319703801</v>
      </c>
      <c r="O204" s="54">
        <f t="shared" si="30"/>
        <v>-16.50956726022215</v>
      </c>
      <c r="P204" s="54">
        <f t="shared" si="31"/>
        <v>-4.663257036729538</v>
      </c>
      <c r="Q204" s="54">
        <f t="shared" si="32"/>
        <v>-21.47229801842876</v>
      </c>
    </row>
    <row r="205" spans="2:17" ht="13.5">
      <c r="B205" s="10">
        <v>188</v>
      </c>
      <c r="C205" s="25">
        <f t="shared" si="22"/>
        <v>188</v>
      </c>
      <c r="D205" s="25">
        <f t="shared" si="23"/>
        <v>192.8689193539169</v>
      </c>
      <c r="E205" s="13">
        <f t="shared" si="24"/>
        <v>11.883216824898843</v>
      </c>
      <c r="F205" s="13">
        <f t="shared" si="25"/>
        <v>-1.6700772115207863</v>
      </c>
      <c r="G205" s="13" t="e">
        <f t="shared" si="26"/>
        <v>#REF!</v>
      </c>
      <c r="H205" s="13" t="e">
        <f t="shared" si="27"/>
        <v>#REF!</v>
      </c>
      <c r="M205" s="53">
        <f t="shared" si="28"/>
        <v>-13.795979580213036</v>
      </c>
      <c r="N205" s="54">
        <f t="shared" si="29"/>
        <v>-4.053910319703801</v>
      </c>
      <c r="O205" s="54">
        <f t="shared" si="30"/>
        <v>-16.50956726022215</v>
      </c>
      <c r="P205" s="54">
        <f t="shared" si="31"/>
        <v>-4.749775824504129</v>
      </c>
      <c r="Q205" s="54">
        <f t="shared" si="32"/>
        <v>-21.46090760393</v>
      </c>
    </row>
    <row r="206" spans="2:17" ht="13.5">
      <c r="B206" s="10">
        <v>189</v>
      </c>
      <c r="C206" s="25">
        <f t="shared" si="22"/>
        <v>189</v>
      </c>
      <c r="D206" s="25">
        <f t="shared" si="23"/>
        <v>194.4745435384451</v>
      </c>
      <c r="E206" s="13">
        <f t="shared" si="24"/>
        <v>11.852260087141653</v>
      </c>
      <c r="F206" s="13">
        <f t="shared" si="25"/>
        <v>-1.8772135804827688</v>
      </c>
      <c r="G206" s="13" t="e">
        <f t="shared" si="26"/>
        <v>#REF!</v>
      </c>
      <c r="H206" s="13" t="e">
        <f t="shared" si="27"/>
        <v>#REF!</v>
      </c>
      <c r="M206" s="53">
        <f t="shared" si="28"/>
        <v>-13.795979580213036</v>
      </c>
      <c r="N206" s="54">
        <f t="shared" si="29"/>
        <v>-4.053910319703801</v>
      </c>
      <c r="O206" s="54">
        <f t="shared" si="30"/>
        <v>-16.50956726022215</v>
      </c>
      <c r="P206" s="54">
        <f t="shared" si="31"/>
        <v>-4.836082644904955</v>
      </c>
      <c r="Q206" s="54">
        <f t="shared" si="32"/>
        <v>-21.448008963197836</v>
      </c>
    </row>
    <row r="207" spans="2:17" ht="13.5">
      <c r="B207" s="10">
        <v>190</v>
      </c>
      <c r="C207" s="25">
        <f t="shared" si="22"/>
        <v>190</v>
      </c>
      <c r="D207" s="25">
        <f t="shared" si="23"/>
        <v>196.0791074193259</v>
      </c>
      <c r="E207" s="13">
        <f t="shared" si="24"/>
        <v>11.817693036146496</v>
      </c>
      <c r="F207" s="13">
        <f t="shared" si="25"/>
        <v>-2.0837781320031654</v>
      </c>
      <c r="G207" s="13" t="e">
        <f t="shared" si="26"/>
        <v>#REF!</v>
      </c>
      <c r="H207" s="13" t="e">
        <f t="shared" si="27"/>
        <v>#REF!</v>
      </c>
      <c r="M207" s="53">
        <f t="shared" si="28"/>
        <v>-13.795979580213036</v>
      </c>
      <c r="N207" s="54">
        <f t="shared" si="29"/>
        <v>-4.053910319703801</v>
      </c>
      <c r="O207" s="54">
        <f t="shared" si="30"/>
        <v>-16.50956726022215</v>
      </c>
      <c r="P207" s="54">
        <f t="shared" si="31"/>
        <v>-4.9221512080384535</v>
      </c>
      <c r="Q207" s="54">
        <f t="shared" si="32"/>
        <v>-21.43360602528319</v>
      </c>
    </row>
    <row r="208" spans="2:17" ht="13.5">
      <c r="B208" s="10">
        <v>191</v>
      </c>
      <c r="C208" s="25">
        <f t="shared" si="22"/>
        <v>191</v>
      </c>
      <c r="D208" s="25">
        <f t="shared" si="23"/>
        <v>197.68249054794427</v>
      </c>
      <c r="E208" s="13">
        <f t="shared" si="24"/>
        <v>11.779526201371969</v>
      </c>
      <c r="F208" s="13">
        <f t="shared" si="25"/>
        <v>-2.2897079445185367</v>
      </c>
      <c r="G208" s="13" t="e">
        <f t="shared" si="26"/>
        <v>#REF!</v>
      </c>
      <c r="H208" s="13" t="e">
        <f t="shared" si="27"/>
        <v>#REF!</v>
      </c>
      <c r="M208" s="53">
        <f t="shared" si="28"/>
        <v>-13.795979580213036</v>
      </c>
      <c r="N208" s="54">
        <f t="shared" si="29"/>
        <v>-4.053910319703801</v>
      </c>
      <c r="O208" s="54">
        <f t="shared" si="30"/>
        <v>-16.50956726022215</v>
      </c>
      <c r="P208" s="54">
        <f t="shared" si="31"/>
        <v>-5.007955296586525</v>
      </c>
      <c r="Q208" s="54">
        <f t="shared" si="32"/>
        <v>-21.417703177460467</v>
      </c>
    </row>
    <row r="209" spans="2:17" ht="13.5">
      <c r="B209" s="10">
        <v>192</v>
      </c>
      <c r="C209" s="25">
        <f t="shared" si="22"/>
        <v>192</v>
      </c>
      <c r="D209" s="25">
        <f t="shared" si="23"/>
        <v>199.28457164445072</v>
      </c>
      <c r="E209" s="13">
        <f t="shared" si="24"/>
        <v>11.737771208805666</v>
      </c>
      <c r="F209" s="13">
        <f t="shared" si="25"/>
        <v>-2.494940289813114</v>
      </c>
      <c r="G209" s="13" t="e">
        <f t="shared" si="26"/>
        <v>#REF!</v>
      </c>
      <c r="H209" s="13" t="e">
        <f t="shared" si="27"/>
        <v>#REF!</v>
      </c>
      <c r="M209" s="53">
        <f t="shared" si="28"/>
        <v>-13.795979580213036</v>
      </c>
      <c r="N209" s="54">
        <f t="shared" si="29"/>
        <v>-4.053910319703801</v>
      </c>
      <c r="O209" s="54">
        <f t="shared" si="30"/>
        <v>-16.50956726022215</v>
      </c>
      <c r="P209" s="54">
        <f t="shared" si="31"/>
        <v>-5.093468773792599</v>
      </c>
      <c r="Q209" s="54">
        <f t="shared" si="32"/>
        <v>-21.400305263891177</v>
      </c>
    </row>
    <row r="210" spans="2:17" ht="13.5">
      <c r="B210" s="10">
        <v>193</v>
      </c>
      <c r="C210" s="25">
        <f aca="true" t="shared" si="33" ref="C210:C273">B210</f>
        <v>193</v>
      </c>
      <c r="D210" s="25">
        <f aca="true" t="shared" si="34" ref="D210:D273">180/PI()*(ASIN(-$C$5/$C$4*TAN(PI()/180*C210)/(1+TAN(PI()/180*C210)^2)^0.5)+PI()/180*C210)</f>
        <v>200.88522851551656</v>
      </c>
      <c r="E210" s="13">
        <f aca="true" t="shared" si="35" ref="E210:E273">IF(C210&lt;$C$1/2,-($C$4*COS(PI()/180*$D210)-$C$5),IF(C210&gt;360-$C$1/2,-($C$4*COS(PI()/180*$D210)-$C$5),-$C$3*COS(PI()/180*$C210)))</f>
        <v>11.692440777422823</v>
      </c>
      <c r="F210" s="13">
        <f aca="true" t="shared" si="36" ref="F210:F273">IF($C210&lt;$C$1/2,$C$4*SIN(PI()/180*$D210),IF($C210&gt;360-$C$1/2,$C$4*SIN(PI()/180*$D210),$C$3*SIN(PI()/180*$C210)))</f>
        <v>-2.6994126521263797</v>
      </c>
      <c r="G210" s="13" t="e">
        <f aca="true" t="shared" si="37" ref="G210:G273">($E210^2+$F210^2)^0.5*COS(PI()/180*($C210+$C$15-180))</f>
        <v>#REF!</v>
      </c>
      <c r="H210" s="13" t="e">
        <f aca="true" t="shared" si="38" ref="H210:H273">($E210^2+$F210^2)^0.5*SIN(PI()/180*($C210+$C$15-180))</f>
        <v>#REF!</v>
      </c>
      <c r="M210" s="53">
        <f aca="true" t="shared" si="39" ref="M210:M273">180/PI()*(ASIN(($C$8^2-$C$12^2-$C$11^2-($C$3+$C$7)^2)/(2*($C$3+$C$7)*($C$12^2+$C$11^2)^0.5))+ATAN($C$11/$C$12))</f>
        <v>-13.795979580213036</v>
      </c>
      <c r="N210" s="54">
        <f aca="true" t="shared" si="40" ref="N210:N273">($C$3+$C$7)*SIN(PI()/180*M210)</f>
        <v>-4.053910319703801</v>
      </c>
      <c r="O210" s="54">
        <f aca="true" t="shared" si="41" ref="O210:O273">-($C$3+$C$7)*COS(PI()/180*M210)</f>
        <v>-16.50956726022215</v>
      </c>
      <c r="P210" s="54">
        <f aca="true" t="shared" si="42" ref="P210:P273">$N210+$C$7*SIN(PI()/180*$C210)</f>
        <v>-5.178665591423126</v>
      </c>
      <c r="Q210" s="54">
        <f aca="true" t="shared" si="43" ref="Q210:Q273">$O210+$C$7*COS(PI()/180*$C210)</f>
        <v>-21.381417584148323</v>
      </c>
    </row>
    <row r="211" spans="2:17" ht="13.5">
      <c r="B211" s="10">
        <v>194</v>
      </c>
      <c r="C211" s="25">
        <f t="shared" si="33"/>
        <v>194</v>
      </c>
      <c r="D211" s="25">
        <f t="shared" si="34"/>
        <v>202.48433797241674</v>
      </c>
      <c r="E211" s="13">
        <f t="shared" si="35"/>
        <v>11.643548715311958</v>
      </c>
      <c r="F211" s="13">
        <f t="shared" si="36"/>
        <v>-2.90306274719601</v>
      </c>
      <c r="G211" s="13" t="e">
        <f t="shared" si="37"/>
        <v>#REF!</v>
      </c>
      <c r="H211" s="13" t="e">
        <f t="shared" si="38"/>
        <v>#REF!</v>
      </c>
      <c r="M211" s="53">
        <f t="shared" si="39"/>
        <v>-13.795979580213036</v>
      </c>
      <c r="N211" s="54">
        <f t="shared" si="40"/>
        <v>-4.053910319703801</v>
      </c>
      <c r="O211" s="54">
        <f t="shared" si="41"/>
        <v>-16.50956726022215</v>
      </c>
      <c r="P211" s="54">
        <f t="shared" si="42"/>
        <v>-5.263519797702139</v>
      </c>
      <c r="Q211" s="54">
        <f t="shared" si="43"/>
        <v>-21.36104589160213</v>
      </c>
    </row>
    <row r="212" spans="2:17" ht="13.5">
      <c r="B212" s="10">
        <v>195</v>
      </c>
      <c r="C212" s="25">
        <f t="shared" si="33"/>
        <v>195</v>
      </c>
      <c r="D212" s="25">
        <f t="shared" si="34"/>
        <v>204.08177574950403</v>
      </c>
      <c r="E212" s="13">
        <f t="shared" si="35"/>
        <v>11.59110991546882</v>
      </c>
      <c r="F212" s="13">
        <f t="shared" si="36"/>
        <v>-3.1058285412302498</v>
      </c>
      <c r="G212" s="13" t="e">
        <f t="shared" si="37"/>
        <v>#REF!</v>
      </c>
      <c r="H212" s="13" t="e">
        <f t="shared" si="38"/>
        <v>#REF!</v>
      </c>
      <c r="M212" s="53">
        <f t="shared" si="39"/>
        <v>-13.795979580213036</v>
      </c>
      <c r="N212" s="54">
        <f t="shared" si="40"/>
        <v>-4.053910319703801</v>
      </c>
      <c r="O212" s="54">
        <f t="shared" si="41"/>
        <v>-16.50956726022215</v>
      </c>
      <c r="P212" s="54">
        <f t="shared" si="42"/>
        <v>-5.348005545216405</v>
      </c>
      <c r="Q212" s="54">
        <f t="shared" si="43"/>
        <v>-21.33919639166749</v>
      </c>
    </row>
    <row r="213" spans="2:17" ht="13.5">
      <c r="B213" s="10">
        <v>196</v>
      </c>
      <c r="C213" s="25">
        <f t="shared" si="33"/>
        <v>196</v>
      </c>
      <c r="D213" s="25">
        <f t="shared" si="34"/>
        <v>205.67741642314934</v>
      </c>
      <c r="E213" s="13">
        <f t="shared" si="35"/>
        <v>11.535140351259827</v>
      </c>
      <c r="F213" s="13">
        <f t="shared" si="36"/>
        <v>-3.307648269803988</v>
      </c>
      <c r="G213" s="13" t="e">
        <f t="shared" si="37"/>
        <v>#REF!</v>
      </c>
      <c r="H213" s="13" t="e">
        <f t="shared" si="38"/>
        <v>#REF!</v>
      </c>
      <c r="M213" s="53">
        <f t="shared" si="39"/>
        <v>-13.795979580213036</v>
      </c>
      <c r="N213" s="54">
        <f t="shared" si="40"/>
        <v>-4.053910319703801</v>
      </c>
      <c r="O213" s="54">
        <f t="shared" si="41"/>
        <v>-16.50956726022215</v>
      </c>
      <c r="P213" s="54">
        <f t="shared" si="42"/>
        <v>-5.432097098788796</v>
      </c>
      <c r="Q213" s="54">
        <f t="shared" si="43"/>
        <v>-21.315875739913743</v>
      </c>
    </row>
    <row r="214" spans="2:17" ht="13.5">
      <c r="B214" s="10">
        <v>197</v>
      </c>
      <c r="C214" s="25">
        <f t="shared" si="33"/>
        <v>197</v>
      </c>
      <c r="D214" s="25">
        <f t="shared" si="34"/>
        <v>207.27113333123322</v>
      </c>
      <c r="E214" s="13">
        <f t="shared" si="35"/>
        <v>11.475657071556425</v>
      </c>
      <c r="F214" s="13">
        <f t="shared" si="36"/>
        <v>-3.5084604566728412</v>
      </c>
      <c r="G214" s="13" t="e">
        <f t="shared" si="37"/>
        <v>#REF!</v>
      </c>
      <c r="H214" s="13" t="e">
        <f t="shared" si="38"/>
        <v>#REF!</v>
      </c>
      <c r="M214" s="53">
        <f t="shared" si="39"/>
        <v>-13.795979580213036</v>
      </c>
      <c r="N214" s="54">
        <f t="shared" si="40"/>
        <v>-4.053910319703801</v>
      </c>
      <c r="O214" s="54">
        <f t="shared" si="41"/>
        <v>-16.50956726022215</v>
      </c>
      <c r="P214" s="54">
        <f t="shared" si="42"/>
        <v>-5.515768843317485</v>
      </c>
      <c r="Q214" s="54">
        <f t="shared" si="43"/>
        <v>-21.291091040037326</v>
      </c>
    </row>
    <row r="215" spans="2:17" ht="13.5">
      <c r="B215" s="10">
        <v>198</v>
      </c>
      <c r="C215" s="25">
        <f t="shared" si="33"/>
        <v>198</v>
      </c>
      <c r="D215" s="25">
        <f t="shared" si="34"/>
        <v>208.8627984932843</v>
      </c>
      <c r="E215" s="13">
        <f t="shared" si="35"/>
        <v>11.412678195541844</v>
      </c>
      <c r="F215" s="13">
        <f t="shared" si="36"/>
        <v>-3.7082039324993676</v>
      </c>
      <c r="G215" s="13" t="e">
        <f t="shared" si="37"/>
        <v>#REF!</v>
      </c>
      <c r="H215" s="13" t="e">
        <f t="shared" si="38"/>
        <v>#REF!</v>
      </c>
      <c r="M215" s="53">
        <f t="shared" si="39"/>
        <v>-13.795979580213036</v>
      </c>
      <c r="N215" s="54">
        <f t="shared" si="40"/>
        <v>-4.053910319703801</v>
      </c>
      <c r="O215" s="54">
        <f t="shared" si="41"/>
        <v>-16.50956726022215</v>
      </c>
      <c r="P215" s="54">
        <f t="shared" si="42"/>
        <v>-5.598995291578538</v>
      </c>
      <c r="Q215" s="54">
        <f t="shared" si="43"/>
        <v>-21.264849841697917</v>
      </c>
    </row>
    <row r="216" spans="2:17" ht="13.5">
      <c r="B216" s="10">
        <v>199</v>
      </c>
      <c r="C216" s="25">
        <f t="shared" si="33"/>
        <v>199</v>
      </c>
      <c r="D216" s="25">
        <f t="shared" si="34"/>
        <v>210.452282531374</v>
      </c>
      <c r="E216" s="13">
        <f t="shared" si="35"/>
        <v>11.346222907191802</v>
      </c>
      <c r="F216" s="13">
        <f t="shared" si="36"/>
        <v>-3.9068178534858813</v>
      </c>
      <c r="G216" s="13" t="e">
        <f t="shared" si="37"/>
        <v>#REF!</v>
      </c>
      <c r="H216" s="13" t="e">
        <f t="shared" si="38"/>
        <v>#REF!</v>
      </c>
      <c r="M216" s="53">
        <f t="shared" si="39"/>
        <v>-13.795979580213036</v>
      </c>
      <c r="N216" s="54">
        <f t="shared" si="40"/>
        <v>-4.053910319703801</v>
      </c>
      <c r="O216" s="54">
        <f t="shared" si="41"/>
        <v>-16.50956726022215</v>
      </c>
      <c r="P216" s="54">
        <f t="shared" si="42"/>
        <v>-5.681751091989585</v>
      </c>
      <c r="Q216" s="54">
        <f t="shared" si="43"/>
        <v>-21.237160138218734</v>
      </c>
    </row>
    <row r="217" spans="2:17" ht="13.5">
      <c r="B217" s="10">
        <v>200</v>
      </c>
      <c r="C217" s="25">
        <f t="shared" si="33"/>
        <v>200</v>
      </c>
      <c r="D217" s="25">
        <f t="shared" si="34"/>
        <v>212.03945459188924</v>
      </c>
      <c r="E217" s="13">
        <f t="shared" si="35"/>
        <v>11.276311449430901</v>
      </c>
      <c r="F217" s="13">
        <f t="shared" si="36"/>
        <v>-4.104241719908024</v>
      </c>
      <c r="G217" s="13" t="e">
        <f t="shared" si="37"/>
        <v>#REF!</v>
      </c>
      <c r="H217" s="13" t="e">
        <f t="shared" si="38"/>
        <v>#REF!</v>
      </c>
      <c r="M217" s="53">
        <f t="shared" si="39"/>
        <v>-13.795979580213036</v>
      </c>
      <c r="N217" s="54">
        <f t="shared" si="40"/>
        <v>-4.053910319703801</v>
      </c>
      <c r="O217" s="54">
        <f t="shared" si="41"/>
        <v>-16.50956726022215</v>
      </c>
      <c r="P217" s="54">
        <f t="shared" si="42"/>
        <v>-5.764011036332144</v>
      </c>
      <c r="Q217" s="54">
        <f t="shared" si="43"/>
        <v>-21.20803036415169</v>
      </c>
    </row>
    <row r="218" spans="2:17" ht="13.5">
      <c r="B218" s="10">
        <v>201</v>
      </c>
      <c r="C218" s="25">
        <f t="shared" si="33"/>
        <v>201</v>
      </c>
      <c r="D218" s="25">
        <f t="shared" si="34"/>
        <v>213.62418226832068</v>
      </c>
      <c r="E218" s="13">
        <f t="shared" si="35"/>
        <v>11.202965117966421</v>
      </c>
      <c r="F218" s="13">
        <f t="shared" si="36"/>
        <v>-4.300415394543605</v>
      </c>
      <c r="G218" s="13" t="e">
        <f t="shared" si="37"/>
        <v>#REF!</v>
      </c>
      <c r="H218" s="13" t="e">
        <f t="shared" si="38"/>
        <v>#REF!</v>
      </c>
      <c r="M218" s="53">
        <f t="shared" si="39"/>
        <v>-13.795979580213036</v>
      </c>
      <c r="N218" s="54">
        <f t="shared" si="40"/>
        <v>-4.053910319703801</v>
      </c>
      <c r="O218" s="54">
        <f t="shared" si="41"/>
        <v>-16.50956726022215</v>
      </c>
      <c r="P218" s="54">
        <f t="shared" si="42"/>
        <v>-5.845750067430304</v>
      </c>
      <c r="Q218" s="54">
        <f t="shared" si="43"/>
        <v>-21.177469392708158</v>
      </c>
    </row>
    <row r="219" spans="2:17" ht="13.5">
      <c r="B219" s="10">
        <v>202</v>
      </c>
      <c r="C219" s="25">
        <f t="shared" si="33"/>
        <v>202</v>
      </c>
      <c r="D219" s="25">
        <f t="shared" si="34"/>
        <v>215.20633152521808</v>
      </c>
      <c r="E219" s="13">
        <f t="shared" si="35"/>
        <v>11.126206254801449</v>
      </c>
      <c r="F219" s="13">
        <f t="shared" si="36"/>
        <v>-4.495279120990944</v>
      </c>
      <c r="G219" s="13" t="e">
        <f t="shared" si="37"/>
        <v>#REF!</v>
      </c>
      <c r="H219" s="13" t="e">
        <f t="shared" si="38"/>
        <v>#REF!</v>
      </c>
      <c r="M219" s="53">
        <f t="shared" si="39"/>
        <v>-13.795979580213036</v>
      </c>
      <c r="N219" s="54">
        <f t="shared" si="40"/>
        <v>-4.053910319703801</v>
      </c>
      <c r="O219" s="54">
        <f t="shared" si="41"/>
        <v>-16.50956726022215</v>
      </c>
      <c r="P219" s="54">
        <f t="shared" si="42"/>
        <v>-5.926943286783361</v>
      </c>
      <c r="Q219" s="54">
        <f t="shared" si="43"/>
        <v>-21.145486533056086</v>
      </c>
    </row>
    <row r="220" spans="2:17" ht="13.5">
      <c r="B220" s="10">
        <v>203</v>
      </c>
      <c r="C220" s="25">
        <f t="shared" si="33"/>
        <v>203</v>
      </c>
      <c r="D220" s="25">
        <f t="shared" si="34"/>
        <v>216.7857666234833</v>
      </c>
      <c r="E220" s="13">
        <f t="shared" si="35"/>
        <v>11.046058241429284</v>
      </c>
      <c r="F220" s="13">
        <f t="shared" si="36"/>
        <v>-4.688773541871282</v>
      </c>
      <c r="G220" s="13" t="e">
        <f t="shared" si="37"/>
        <v>#REF!</v>
      </c>
      <c r="H220" s="13" t="e">
        <f t="shared" si="38"/>
        <v>#REF!</v>
      </c>
      <c r="M220" s="53">
        <f t="shared" si="39"/>
        <v>-13.795979580213036</v>
      </c>
      <c r="N220" s="54">
        <f t="shared" si="40"/>
        <v>-4.053910319703801</v>
      </c>
      <c r="O220" s="54">
        <f t="shared" si="41"/>
        <v>-16.50956726022215</v>
      </c>
      <c r="P220" s="54">
        <f t="shared" si="42"/>
        <v>-6.007565962150169</v>
      </c>
      <c r="Q220" s="54">
        <f t="shared" si="43"/>
        <v>-21.11209152748435</v>
      </c>
    </row>
    <row r="221" spans="2:17" ht="13.5">
      <c r="B221" s="10">
        <v>204</v>
      </c>
      <c r="C221" s="25">
        <f t="shared" si="33"/>
        <v>204</v>
      </c>
      <c r="D221" s="25">
        <f t="shared" si="34"/>
        <v>218.36235004718705</v>
      </c>
      <c r="E221" s="13">
        <f t="shared" si="35"/>
        <v>10.96254549171121</v>
      </c>
      <c r="F221" s="13">
        <f t="shared" si="36"/>
        <v>-4.880839716909603</v>
      </c>
      <c r="G221" s="13" t="e">
        <f t="shared" si="37"/>
        <v>#REF!</v>
      </c>
      <c r="H221" s="13" t="e">
        <f t="shared" si="38"/>
        <v>#REF!</v>
      </c>
      <c r="M221" s="53">
        <f t="shared" si="39"/>
        <v>-13.795979580213036</v>
      </c>
      <c r="N221" s="54">
        <f t="shared" si="40"/>
        <v>-4.053910319703801</v>
      </c>
      <c r="O221" s="54">
        <f t="shared" si="41"/>
        <v>-16.50956726022215</v>
      </c>
      <c r="P221" s="54">
        <f t="shared" si="42"/>
        <v>-6.087593535082803</v>
      </c>
      <c r="Q221" s="54">
        <f t="shared" si="43"/>
        <v>-21.07729454843515</v>
      </c>
    </row>
    <row r="222" spans="2:17" ht="13.5">
      <c r="B222" s="10">
        <v>205</v>
      </c>
      <c r="C222" s="25">
        <f t="shared" si="33"/>
        <v>205</v>
      </c>
      <c r="D222" s="25">
        <f t="shared" si="34"/>
        <v>219.93594243211598</v>
      </c>
      <c r="E222" s="13">
        <f t="shared" si="35"/>
        <v>10.8756934444398</v>
      </c>
      <c r="F222" s="13">
        <f t="shared" si="36"/>
        <v>-5.071419140888391</v>
      </c>
      <c r="G222" s="13" t="e">
        <f t="shared" si="37"/>
        <v>#REF!</v>
      </c>
      <c r="H222" s="13" t="e">
        <f t="shared" si="38"/>
        <v>#REF!</v>
      </c>
      <c r="M222" s="53">
        <f t="shared" si="39"/>
        <v>-13.795979580213036</v>
      </c>
      <c r="N222" s="54">
        <f t="shared" si="40"/>
        <v>-4.053910319703801</v>
      </c>
      <c r="O222" s="54">
        <f t="shared" si="41"/>
        <v>-16.50956726022215</v>
      </c>
      <c r="P222" s="54">
        <f t="shared" si="42"/>
        <v>-6.167001628407298</v>
      </c>
      <c r="Q222" s="54">
        <f t="shared" si="43"/>
        <v>-21.041106195405398</v>
      </c>
    </row>
    <row r="223" spans="2:17" ht="13.5">
      <c r="B223" s="10">
        <v>206</v>
      </c>
      <c r="C223" s="25">
        <f t="shared" si="33"/>
        <v>206</v>
      </c>
      <c r="D223" s="25">
        <f t="shared" si="34"/>
        <v>221.50640249627753</v>
      </c>
      <c r="E223" s="13">
        <f t="shared" si="35"/>
        <v>10.785528555590004</v>
      </c>
      <c r="F223" s="13">
        <f t="shared" si="36"/>
        <v>-5.26045376146893</v>
      </c>
      <c r="G223" s="13" t="e">
        <f t="shared" si="37"/>
        <v>#REF!</v>
      </c>
      <c r="H223" s="13" t="e">
        <f t="shared" si="38"/>
        <v>#REF!</v>
      </c>
      <c r="M223" s="53">
        <f t="shared" si="39"/>
        <v>-13.795979580213036</v>
      </c>
      <c r="N223" s="54">
        <f t="shared" si="40"/>
        <v>-4.053910319703801</v>
      </c>
      <c r="O223" s="54">
        <f t="shared" si="41"/>
        <v>-16.50956726022215</v>
      </c>
      <c r="P223" s="54">
        <f t="shared" si="42"/>
        <v>-6.245766053649189</v>
      </c>
      <c r="Q223" s="54">
        <f t="shared" si="43"/>
        <v>-21.003537491717985</v>
      </c>
    </row>
    <row r="224" spans="2:17" ht="13.5">
      <c r="B224" s="10">
        <v>207</v>
      </c>
      <c r="C224" s="25">
        <f t="shared" si="33"/>
        <v>207</v>
      </c>
      <c r="D224" s="25">
        <f t="shared" si="34"/>
        <v>223.07358697260872</v>
      </c>
      <c r="E224" s="13">
        <f t="shared" si="35"/>
        <v>10.692078290260415</v>
      </c>
      <c r="F224" s="13">
        <f t="shared" si="36"/>
        <v>-5.44788599687456</v>
      </c>
      <c r="G224" s="13" t="e">
        <f t="shared" si="37"/>
        <v>#REF!</v>
      </c>
      <c r="H224" s="13" t="e">
        <f t="shared" si="38"/>
        <v>#REF!</v>
      </c>
      <c r="M224" s="53">
        <f t="shared" si="39"/>
        <v>-13.795979580213036</v>
      </c>
      <c r="N224" s="54">
        <f t="shared" si="40"/>
        <v>-4.053910319703801</v>
      </c>
      <c r="O224" s="54">
        <f t="shared" si="41"/>
        <v>-16.50956726022215</v>
      </c>
      <c r="P224" s="54">
        <f t="shared" si="42"/>
        <v>-6.323862818401535</v>
      </c>
      <c r="Q224" s="54">
        <f t="shared" si="43"/>
        <v>-20.964599881163988</v>
      </c>
    </row>
    <row r="225" spans="2:17" ht="13.5">
      <c r="B225" s="10">
        <v>208</v>
      </c>
      <c r="C225" s="25">
        <f t="shared" si="33"/>
        <v>208</v>
      </c>
      <c r="D225" s="25">
        <f t="shared" si="34"/>
        <v>224.6373505441612</v>
      </c>
      <c r="E225" s="13">
        <f t="shared" si="35"/>
        <v>10.595371114307122</v>
      </c>
      <c r="F225" s="13">
        <f t="shared" si="36"/>
        <v>-5.633658753430691</v>
      </c>
      <c r="G225" s="13" t="e">
        <f t="shared" si="37"/>
        <v>#REF!</v>
      </c>
      <c r="H225" s="13" t="e">
        <f t="shared" si="38"/>
        <v>#REF!</v>
      </c>
      <c r="M225" s="53">
        <f t="shared" si="39"/>
        <v>-13.795979580213036</v>
      </c>
      <c r="N225" s="54">
        <f t="shared" si="40"/>
        <v>-4.053910319703801</v>
      </c>
      <c r="O225" s="54">
        <f t="shared" si="41"/>
        <v>-16.50956726022215</v>
      </c>
      <c r="P225" s="54">
        <f t="shared" si="42"/>
        <v>-6.4012681336332555</v>
      </c>
      <c r="Q225" s="54">
        <f t="shared" si="43"/>
        <v>-20.924305224516782</v>
      </c>
    </row>
    <row r="226" spans="2:17" ht="13.5">
      <c r="B226" s="10">
        <v>209</v>
      </c>
      <c r="C226" s="25">
        <f t="shared" si="33"/>
        <v>209</v>
      </c>
      <c r="D226" s="25">
        <f t="shared" si="34"/>
        <v>226.19754578205453</v>
      </c>
      <c r="E226" s="13">
        <f t="shared" si="35"/>
        <v>10.49543648567275</v>
      </c>
      <c r="F226" s="13">
        <f t="shared" si="36"/>
        <v>-5.817715442956043</v>
      </c>
      <c r="G226" s="13" t="e">
        <f t="shared" si="37"/>
        <v>#REF!</v>
      </c>
      <c r="H226" s="13" t="e">
        <f t="shared" si="38"/>
        <v>#REF!</v>
      </c>
      <c r="M226" s="53">
        <f t="shared" si="39"/>
        <v>-13.795979580213036</v>
      </c>
      <c r="N226" s="54">
        <f t="shared" si="40"/>
        <v>-4.053910319703801</v>
      </c>
      <c r="O226" s="54">
        <f t="shared" si="41"/>
        <v>-16.50956726022215</v>
      </c>
      <c r="P226" s="54">
        <f t="shared" si="42"/>
        <v>-6.477958420935487</v>
      </c>
      <c r="Q226" s="54">
        <f t="shared" si="43"/>
        <v>-20.882665795919127</v>
      </c>
    </row>
    <row r="227" spans="2:17" ht="13.5">
      <c r="B227" s="10">
        <v>210</v>
      </c>
      <c r="C227" s="25">
        <f t="shared" si="33"/>
        <v>210</v>
      </c>
      <c r="D227" s="25">
        <f t="shared" si="34"/>
        <v>227.7540230865185</v>
      </c>
      <c r="E227" s="13">
        <f t="shared" si="35"/>
        <v>10.392304845413264</v>
      </c>
      <c r="F227" s="13">
        <f t="shared" si="36"/>
        <v>-6.000000000000002</v>
      </c>
      <c r="G227" s="13" t="e">
        <f t="shared" si="37"/>
        <v>#REF!</v>
      </c>
      <c r="H227" s="13" t="e">
        <f t="shared" si="38"/>
        <v>#REF!</v>
      </c>
      <c r="M227" s="53">
        <f t="shared" si="39"/>
        <v>-13.795979580213036</v>
      </c>
      <c r="N227" s="54">
        <f t="shared" si="40"/>
        <v>-4.053910319703801</v>
      </c>
      <c r="O227" s="54">
        <f t="shared" si="41"/>
        <v>-16.50956726022215</v>
      </c>
      <c r="P227" s="54">
        <f t="shared" si="42"/>
        <v>-6.553910319703801</v>
      </c>
      <c r="Q227" s="54">
        <f t="shared" si="43"/>
        <v>-20.83969427914434</v>
      </c>
    </row>
    <row r="228" spans="2:17" ht="13.5">
      <c r="B228" s="10">
        <v>211</v>
      </c>
      <c r="C228" s="25">
        <f t="shared" si="33"/>
        <v>211</v>
      </c>
      <c r="D228" s="25">
        <f t="shared" si="34"/>
        <v>229.3066306313664</v>
      </c>
      <c r="E228" s="13">
        <f t="shared" si="35"/>
        <v>10.286007608425347</v>
      </c>
      <c r="F228" s="13">
        <f t="shared" si="36"/>
        <v>-6.180456898920649</v>
      </c>
      <c r="G228" s="13" t="e">
        <f t="shared" si="37"/>
        <v>#REF!</v>
      </c>
      <c r="H228" s="13" t="e">
        <f t="shared" si="38"/>
        <v>#REF!</v>
      </c>
      <c r="M228" s="53">
        <f t="shared" si="39"/>
        <v>-13.795979580213036</v>
      </c>
      <c r="N228" s="54">
        <f t="shared" si="40"/>
        <v>-4.053910319703801</v>
      </c>
      <c r="O228" s="54">
        <f t="shared" si="41"/>
        <v>-16.50956726022215</v>
      </c>
      <c r="P228" s="54">
        <f t="shared" si="42"/>
        <v>-6.629100694254072</v>
      </c>
      <c r="Q228" s="54">
        <f t="shared" si="43"/>
        <v>-20.79540376373271</v>
      </c>
    </row>
    <row r="229" spans="2:17" ht="13.5">
      <c r="B229" s="10">
        <v>212</v>
      </c>
      <c r="C229" s="25">
        <f t="shared" si="33"/>
        <v>212</v>
      </c>
      <c r="D229" s="25">
        <f t="shared" si="34"/>
        <v>230.85521431227295</v>
      </c>
      <c r="E229" s="13">
        <f t="shared" si="35"/>
        <v>10.176577153877112</v>
      </c>
      <c r="F229" s="13">
        <f t="shared" si="36"/>
        <v>-6.359031170798458</v>
      </c>
      <c r="G229" s="13" t="e">
        <f t="shared" si="37"/>
        <v>#REF!</v>
      </c>
      <c r="H229" s="13" t="e">
        <f t="shared" si="38"/>
        <v>#REF!</v>
      </c>
      <c r="M229" s="53">
        <f t="shared" si="39"/>
        <v>-13.795979580213036</v>
      </c>
      <c r="N229" s="54">
        <f t="shared" si="40"/>
        <v>-4.053910319703801</v>
      </c>
      <c r="O229" s="54">
        <f t="shared" si="41"/>
        <v>-16.50956726022215</v>
      </c>
      <c r="P229" s="54">
        <f t="shared" si="42"/>
        <v>-6.703506640869826</v>
      </c>
      <c r="Q229" s="54">
        <f t="shared" si="43"/>
        <v>-20.74980774100428</v>
      </c>
    </row>
    <row r="230" spans="2:17" ht="13.5">
      <c r="B230" s="10">
        <v>213</v>
      </c>
      <c r="C230" s="25">
        <f t="shared" si="33"/>
        <v>213</v>
      </c>
      <c r="D230" s="25">
        <f t="shared" si="34"/>
        <v>232.39961769925267</v>
      </c>
      <c r="E230" s="13">
        <f t="shared" si="35"/>
        <v>10.064046815345089</v>
      </c>
      <c r="F230" s="13">
        <f t="shared" si="36"/>
        <v>-6.5356684201803255</v>
      </c>
      <c r="G230" s="13" t="e">
        <f t="shared" si="37"/>
        <v>#REF!</v>
      </c>
      <c r="H230" s="13" t="e">
        <f t="shared" si="38"/>
        <v>#REF!</v>
      </c>
      <c r="M230" s="53">
        <f t="shared" si="39"/>
        <v>-13.795979580213036</v>
      </c>
      <c r="N230" s="54">
        <f t="shared" si="40"/>
        <v>-4.053910319703801</v>
      </c>
      <c r="O230" s="54">
        <f t="shared" si="41"/>
        <v>-16.50956726022215</v>
      </c>
      <c r="P230" s="54">
        <f t="shared" si="42"/>
        <v>-6.777105494778937</v>
      </c>
      <c r="Q230" s="54">
        <f t="shared" si="43"/>
        <v>-20.702920099949267</v>
      </c>
    </row>
    <row r="231" spans="2:17" ht="13.5">
      <c r="B231" s="10">
        <v>214</v>
      </c>
      <c r="C231" s="25">
        <f t="shared" si="33"/>
        <v>214</v>
      </c>
      <c r="D231" s="25">
        <f t="shared" si="34"/>
        <v>233.93968199376664</v>
      </c>
      <c r="E231" s="13">
        <f t="shared" si="35"/>
        <v>9.948450870660501</v>
      </c>
      <c r="F231" s="13">
        <f t="shared" si="36"/>
        <v>-6.710314841648961</v>
      </c>
      <c r="G231" s="13" t="e">
        <f t="shared" si="37"/>
        <v>#REF!</v>
      </c>
      <c r="H231" s="13" t="e">
        <f t="shared" si="38"/>
        <v>#REF!</v>
      </c>
      <c r="M231" s="53">
        <f t="shared" si="39"/>
        <v>-13.795979580213036</v>
      </c>
      <c r="N231" s="54">
        <f t="shared" si="40"/>
        <v>-4.053910319703801</v>
      </c>
      <c r="O231" s="54">
        <f t="shared" si="41"/>
        <v>-16.50956726022215</v>
      </c>
      <c r="P231" s="54">
        <f t="shared" si="42"/>
        <v>-6.849874837057534</v>
      </c>
      <c r="Q231" s="54">
        <f t="shared" si="43"/>
        <v>-20.654755122997358</v>
      </c>
    </row>
    <row r="232" spans="2:17" ht="13.5">
      <c r="B232" s="10">
        <v>215</v>
      </c>
      <c r="C232" s="25">
        <f t="shared" si="33"/>
        <v>215</v>
      </c>
      <c r="D232" s="25">
        <f t="shared" si="34"/>
        <v>235.475245990913</v>
      </c>
      <c r="E232" s="13">
        <f t="shared" si="35"/>
        <v>9.829824531467901</v>
      </c>
      <c r="F232" s="13">
        <f t="shared" si="36"/>
        <v>-6.882917236212554</v>
      </c>
      <c r="G232" s="13" t="e">
        <f t="shared" si="37"/>
        <v>#REF!</v>
      </c>
      <c r="H232" s="13" t="e">
        <f t="shared" si="38"/>
        <v>#REF!</v>
      </c>
      <c r="M232" s="53">
        <f t="shared" si="39"/>
        <v>-13.795979580213036</v>
      </c>
      <c r="N232" s="54">
        <f t="shared" si="40"/>
        <v>-4.053910319703801</v>
      </c>
      <c r="O232" s="54">
        <f t="shared" si="41"/>
        <v>-16.50956726022215</v>
      </c>
      <c r="P232" s="54">
        <f t="shared" si="42"/>
        <v>-6.9217925014590325</v>
      </c>
      <c r="Q232" s="54">
        <f t="shared" si="43"/>
        <v>-20.605327481667107</v>
      </c>
    </row>
    <row r="233" spans="2:17" ht="13.5">
      <c r="B233" s="10">
        <v>216</v>
      </c>
      <c r="C233" s="25">
        <f t="shared" si="33"/>
        <v>216</v>
      </c>
      <c r="D233" s="25">
        <f t="shared" si="34"/>
        <v>237.00614604718425</v>
      </c>
      <c r="E233" s="13">
        <f t="shared" si="35"/>
        <v>9.708203932499371</v>
      </c>
      <c r="F233" s="13">
        <f t="shared" si="36"/>
        <v>-7.053423027509677</v>
      </c>
      <c r="G233" s="13" t="e">
        <f t="shared" si="37"/>
        <v>#REF!</v>
      </c>
      <c r="H233" s="13" t="e">
        <f t="shared" si="38"/>
        <v>#REF!</v>
      </c>
      <c r="M233" s="53">
        <f t="shared" si="39"/>
        <v>-13.795979580213036</v>
      </c>
      <c r="N233" s="54">
        <f t="shared" si="40"/>
        <v>-4.053910319703801</v>
      </c>
      <c r="O233" s="54">
        <f t="shared" si="41"/>
        <v>-16.50956726022215</v>
      </c>
      <c r="P233" s="54">
        <f t="shared" si="42"/>
        <v>-6.992836581166166</v>
      </c>
      <c r="Q233" s="54">
        <f t="shared" si="43"/>
        <v>-20.554652232096885</v>
      </c>
    </row>
    <row r="234" spans="2:17" ht="13.5">
      <c r="B234" s="10">
        <v>217</v>
      </c>
      <c r="C234" s="25">
        <f t="shared" si="33"/>
        <v>217</v>
      </c>
      <c r="D234" s="25">
        <f t="shared" si="34"/>
        <v>238.53221605430568</v>
      </c>
      <c r="E234" s="13">
        <f t="shared" si="35"/>
        <v>9.583626120567514</v>
      </c>
      <c r="F234" s="13">
        <f t="shared" si="36"/>
        <v>-7.22178027782458</v>
      </c>
      <c r="G234" s="13" t="e">
        <f t="shared" si="37"/>
        <v>#REF!</v>
      </c>
      <c r="H234" s="13" t="e">
        <f t="shared" si="38"/>
        <v>#REF!</v>
      </c>
      <c r="M234" s="53">
        <f t="shared" si="39"/>
        <v>-13.795979580213036</v>
      </c>
      <c r="N234" s="54">
        <f t="shared" si="40"/>
        <v>-4.053910319703801</v>
      </c>
      <c r="O234" s="54">
        <f t="shared" si="41"/>
        <v>-16.50956726022215</v>
      </c>
      <c r="P234" s="54">
        <f t="shared" si="42"/>
        <v>-7.062985435464043</v>
      </c>
      <c r="Q234" s="54">
        <f t="shared" si="43"/>
        <v>-20.502744810458612</v>
      </c>
    </row>
    <row r="235" spans="2:17" ht="13.5">
      <c r="B235" s="10">
        <v>218</v>
      </c>
      <c r="C235" s="25">
        <f t="shared" si="33"/>
        <v>218</v>
      </c>
      <c r="D235" s="25">
        <f t="shared" si="34"/>
        <v>240.05328741969723</v>
      </c>
      <c r="E235" s="13">
        <f t="shared" si="35"/>
        <v>9.456129043280665</v>
      </c>
      <c r="F235" s="13">
        <f t="shared" si="36"/>
        <v>-7.387937703907898</v>
      </c>
      <c r="G235" s="13" t="e">
        <f t="shared" si="37"/>
        <v>#REF!</v>
      </c>
      <c r="H235" s="13" t="e">
        <f t="shared" si="38"/>
        <v>#REF!</v>
      </c>
      <c r="M235" s="53">
        <f t="shared" si="39"/>
        <v>-13.795979580213036</v>
      </c>
      <c r="N235" s="54">
        <f t="shared" si="40"/>
        <v>-4.053910319703801</v>
      </c>
      <c r="O235" s="54">
        <f t="shared" si="41"/>
        <v>-16.50956726022215</v>
      </c>
      <c r="P235" s="54">
        <f t="shared" si="42"/>
        <v>-7.132217696332092</v>
      </c>
      <c r="Q235" s="54">
        <f t="shared" si="43"/>
        <v>-20.44962102825576</v>
      </c>
    </row>
    <row r="236" spans="2:17" ht="13.5">
      <c r="B236" s="10">
        <v>219</v>
      </c>
      <c r="C236" s="25">
        <f t="shared" si="33"/>
        <v>219</v>
      </c>
      <c r="D236" s="25">
        <f t="shared" si="34"/>
        <v>241.56918905412965</v>
      </c>
      <c r="E236" s="13">
        <f t="shared" si="35"/>
        <v>9.325751537483649</v>
      </c>
      <c r="F236" s="13">
        <f t="shared" si="36"/>
        <v>-7.551844692598051</v>
      </c>
      <c r="G236" s="13" t="e">
        <f t="shared" si="37"/>
        <v>#REF!</v>
      </c>
      <c r="H236" s="13" t="e">
        <f t="shared" si="38"/>
        <v>#REF!</v>
      </c>
      <c r="M236" s="53">
        <f t="shared" si="39"/>
        <v>-13.795979580213036</v>
      </c>
      <c r="N236" s="54">
        <f t="shared" si="40"/>
        <v>-4.053910319703801</v>
      </c>
      <c r="O236" s="54">
        <f t="shared" si="41"/>
        <v>-16.50956726022215</v>
      </c>
      <c r="P236" s="54">
        <f t="shared" si="42"/>
        <v>-7.20051227495299</v>
      </c>
      <c r="Q236" s="54">
        <f t="shared" si="43"/>
        <v>-20.395297067507002</v>
      </c>
    </row>
    <row r="237" spans="2:17" ht="13.5">
      <c r="B237" s="10">
        <v>220</v>
      </c>
      <c r="C237" s="25">
        <f t="shared" si="33"/>
        <v>220</v>
      </c>
      <c r="D237" s="25">
        <f t="shared" si="34"/>
        <v>243.07974736717375</v>
      </c>
      <c r="E237" s="13">
        <f t="shared" si="35"/>
        <v>9.192533317427737</v>
      </c>
      <c r="F237" s="13">
        <f t="shared" si="36"/>
        <v>-7.713451316238471</v>
      </c>
      <c r="G237" s="13" t="e">
        <f t="shared" si="37"/>
        <v>#REF!</v>
      </c>
      <c r="H237" s="13" t="e">
        <f t="shared" si="38"/>
        <v>#REF!</v>
      </c>
      <c r="M237" s="53">
        <f t="shared" si="39"/>
        <v>-13.795979580213036</v>
      </c>
      <c r="N237" s="54">
        <f t="shared" si="40"/>
        <v>-4.053910319703801</v>
      </c>
      <c r="O237" s="54">
        <f t="shared" si="41"/>
        <v>-16.50956726022215</v>
      </c>
      <c r="P237" s="54">
        <f t="shared" si="42"/>
        <v>-7.267848368136498</v>
      </c>
      <c r="Q237" s="54">
        <f t="shared" si="43"/>
        <v>-20.33978947581704</v>
      </c>
    </row>
    <row r="238" spans="2:17" ht="13.5">
      <c r="B238" s="10">
        <v>221</v>
      </c>
      <c r="C238" s="25">
        <f t="shared" si="33"/>
        <v>221</v>
      </c>
      <c r="D238" s="25">
        <f t="shared" si="34"/>
        <v>244.58478627106905</v>
      </c>
      <c r="E238" s="13">
        <f t="shared" si="35"/>
        <v>9.056514962673266</v>
      </c>
      <c r="F238" s="13">
        <f t="shared" si="36"/>
        <v>-7.872708347886085</v>
      </c>
      <c r="G238" s="13" t="e">
        <f t="shared" si="37"/>
        <v>#REF!</v>
      </c>
      <c r="H238" s="13" t="e">
        <f t="shared" si="38"/>
        <v>#REF!</v>
      </c>
      <c r="M238" s="53">
        <f t="shared" si="39"/>
        <v>-13.795979580213036</v>
      </c>
      <c r="N238" s="54">
        <f t="shared" si="40"/>
        <v>-4.053910319703801</v>
      </c>
      <c r="O238" s="54">
        <f t="shared" si="41"/>
        <v>-16.50956726022215</v>
      </c>
      <c r="P238" s="54">
        <f t="shared" si="42"/>
        <v>-7.334205464656336</v>
      </c>
      <c r="Q238" s="54">
        <f t="shared" si="43"/>
        <v>-20.28311516133601</v>
      </c>
    </row>
    <row r="239" spans="2:17" ht="13.5">
      <c r="B239" s="10">
        <v>222</v>
      </c>
      <c r="C239" s="25">
        <f t="shared" si="33"/>
        <v>222</v>
      </c>
      <c r="D239" s="25">
        <f t="shared" si="34"/>
        <v>246.084127193662</v>
      </c>
      <c r="E239" s="13">
        <f t="shared" si="35"/>
        <v>8.917737905728732</v>
      </c>
      <c r="F239" s="13">
        <f t="shared" si="36"/>
        <v>-8.029567276306299</v>
      </c>
      <c r="G239" s="13" t="e">
        <f t="shared" si="37"/>
        <v>#REF!</v>
      </c>
      <c r="H239" s="13" t="e">
        <f t="shared" si="38"/>
        <v>#REF!</v>
      </c>
      <c r="M239" s="53">
        <f t="shared" si="39"/>
        <v>-13.795979580213036</v>
      </c>
      <c r="N239" s="54">
        <f t="shared" si="40"/>
        <v>-4.053910319703801</v>
      </c>
      <c r="O239" s="54">
        <f t="shared" si="41"/>
        <v>-16.50956726022215</v>
      </c>
      <c r="P239" s="54">
        <f t="shared" si="42"/>
        <v>-7.3995633514980925</v>
      </c>
      <c r="Q239" s="54">
        <f t="shared" si="43"/>
        <v>-20.22529138760912</v>
      </c>
    </row>
    <row r="240" spans="2:17" ht="13.5">
      <c r="B240" s="10">
        <v>223</v>
      </c>
      <c r="C240" s="25">
        <f t="shared" si="33"/>
        <v>223</v>
      </c>
      <c r="D240" s="25">
        <f t="shared" si="34"/>
        <v>247.5775891010882</v>
      </c>
      <c r="E240" s="13">
        <f t="shared" si="35"/>
        <v>8.776244419430046</v>
      </c>
      <c r="F240" s="13">
        <f t="shared" si="36"/>
        <v>-8.183980320749981</v>
      </c>
      <c r="G240" s="13" t="e">
        <f t="shared" si="37"/>
        <v>#REF!</v>
      </c>
      <c r="H240" s="13" t="e">
        <f t="shared" si="38"/>
        <v>#REF!</v>
      </c>
      <c r="M240" s="53">
        <f t="shared" si="39"/>
        <v>-13.795979580213036</v>
      </c>
      <c r="N240" s="54">
        <f t="shared" si="40"/>
        <v>-4.053910319703801</v>
      </c>
      <c r="O240" s="54">
        <f t="shared" si="41"/>
        <v>-16.50956726022215</v>
      </c>
      <c r="P240" s="54">
        <f t="shared" si="42"/>
        <v>-7.463902120016293</v>
      </c>
      <c r="Q240" s="54">
        <f t="shared" si="43"/>
        <v>-20.166335768318</v>
      </c>
    </row>
    <row r="241" spans="2:17" ht="13.5">
      <c r="B241" s="10">
        <v>224</v>
      </c>
      <c r="C241" s="25">
        <f t="shared" si="33"/>
        <v>224</v>
      </c>
      <c r="D241" s="25">
        <f t="shared" si="34"/>
        <v>249.06498853089235</v>
      </c>
      <c r="E241" s="13">
        <f t="shared" si="35"/>
        <v>8.632077604063813</v>
      </c>
      <c r="F241" s="13">
        <f t="shared" si="36"/>
        <v>-8.335900445507969</v>
      </c>
      <c r="G241" s="13" t="e">
        <f t="shared" si="37"/>
        <v>#REF!</v>
      </c>
      <c r="H241" s="13" t="e">
        <f t="shared" si="38"/>
        <v>#REF!</v>
      </c>
      <c r="M241" s="53">
        <f t="shared" si="39"/>
        <v>-13.795979580213036</v>
      </c>
      <c r="N241" s="54">
        <f t="shared" si="40"/>
        <v>-4.053910319703801</v>
      </c>
      <c r="O241" s="54">
        <f t="shared" si="41"/>
        <v>-16.50956726022215</v>
      </c>
      <c r="P241" s="54">
        <f t="shared" si="42"/>
        <v>-7.527202171998788</v>
      </c>
      <c r="Q241" s="54">
        <f t="shared" si="43"/>
        <v>-20.106266261915405</v>
      </c>
    </row>
    <row r="242" spans="2:17" ht="13.5">
      <c r="B242" s="10">
        <v>225</v>
      </c>
      <c r="C242" s="25">
        <f t="shared" si="33"/>
        <v>225</v>
      </c>
      <c r="D242" s="25">
        <f t="shared" si="34"/>
        <v>250.54613963629868</v>
      </c>
      <c r="E242" s="13">
        <f t="shared" si="35"/>
        <v>8.485281374238571</v>
      </c>
      <c r="F242" s="13">
        <f t="shared" si="36"/>
        <v>-8.48528137423857</v>
      </c>
      <c r="G242" s="13" t="e">
        <f t="shared" si="37"/>
        <v>#REF!</v>
      </c>
      <c r="H242" s="13" t="e">
        <f t="shared" si="38"/>
        <v>#REF!</v>
      </c>
      <c r="M242" s="53">
        <f t="shared" si="39"/>
        <v>-13.795979580213036</v>
      </c>
      <c r="N242" s="54">
        <f t="shared" si="40"/>
        <v>-4.053910319703801</v>
      </c>
      <c r="O242" s="54">
        <f t="shared" si="41"/>
        <v>-16.50956726022215</v>
      </c>
      <c r="P242" s="54">
        <f t="shared" si="42"/>
        <v>-7.589444225636539</v>
      </c>
      <c r="Q242" s="54">
        <f t="shared" si="43"/>
        <v>-20.045101166154886</v>
      </c>
    </row>
    <row r="243" spans="2:17" ht="13.5">
      <c r="B243" s="10">
        <v>226</v>
      </c>
      <c r="C243" s="25">
        <f t="shared" si="33"/>
        <v>226</v>
      </c>
      <c r="D243" s="25">
        <f t="shared" si="34"/>
        <v>252.02085424235574</v>
      </c>
      <c r="E243" s="13">
        <f t="shared" si="35"/>
        <v>8.335900445507967</v>
      </c>
      <c r="F243" s="13">
        <f t="shared" si="36"/>
        <v>-8.632077604063815</v>
      </c>
      <c r="G243" s="13" t="e">
        <f t="shared" si="37"/>
        <v>#REF!</v>
      </c>
      <c r="H243" s="13" t="e">
        <f t="shared" si="38"/>
        <v>#REF!</v>
      </c>
      <c r="M243" s="53">
        <f t="shared" si="39"/>
        <v>-13.795979580213036</v>
      </c>
      <c r="N243" s="54">
        <f t="shared" si="40"/>
        <v>-4.053910319703801</v>
      </c>
      <c r="O243" s="54">
        <f t="shared" si="41"/>
        <v>-16.50956726022215</v>
      </c>
      <c r="P243" s="54">
        <f t="shared" si="42"/>
        <v>-7.650609321397058</v>
      </c>
      <c r="Q243" s="54">
        <f t="shared" si="43"/>
        <v>-19.982859112517133</v>
      </c>
    </row>
    <row r="244" spans="2:17" ht="13.5">
      <c r="B244" s="10">
        <v>227</v>
      </c>
      <c r="C244" s="25">
        <f t="shared" si="33"/>
        <v>227</v>
      </c>
      <c r="D244" s="25">
        <f t="shared" si="34"/>
        <v>253.48894191469023</v>
      </c>
      <c r="E244" s="13">
        <f t="shared" si="35"/>
        <v>8.183980320749983</v>
      </c>
      <c r="F244" s="13">
        <f t="shared" si="36"/>
        <v>-8.776244419430046</v>
      </c>
      <c r="G244" s="13" t="e">
        <f t="shared" si="37"/>
        <v>#REF!</v>
      </c>
      <c r="H244" s="13" t="e">
        <f t="shared" si="38"/>
        <v>#REF!</v>
      </c>
      <c r="M244" s="53">
        <f t="shared" si="39"/>
        <v>-13.795979580213036</v>
      </c>
      <c r="N244" s="54">
        <f t="shared" si="40"/>
        <v>-4.053910319703801</v>
      </c>
      <c r="O244" s="54">
        <f t="shared" si="41"/>
        <v>-16.50956726022215</v>
      </c>
      <c r="P244" s="54">
        <f t="shared" si="42"/>
        <v>-7.710678827799653</v>
      </c>
      <c r="Q244" s="54">
        <f t="shared" si="43"/>
        <v>-19.91955906053464</v>
      </c>
    </row>
    <row r="245" spans="2:17" ht="13.5">
      <c r="B245" s="10">
        <v>228</v>
      </c>
      <c r="C245" s="25">
        <f t="shared" si="33"/>
        <v>228</v>
      </c>
      <c r="D245" s="25">
        <f t="shared" si="34"/>
        <v>254.9502100416075</v>
      </c>
      <c r="E245" s="13">
        <f t="shared" si="35"/>
        <v>8.029567276306297</v>
      </c>
      <c r="F245" s="13">
        <f t="shared" si="36"/>
        <v>-8.917737905728732</v>
      </c>
      <c r="G245" s="13" t="e">
        <f t="shared" si="37"/>
        <v>#REF!</v>
      </c>
      <c r="H245" s="13" t="e">
        <f t="shared" si="38"/>
        <v>#REF!</v>
      </c>
      <c r="M245" s="53">
        <f t="shared" si="39"/>
        <v>-13.795979580213036</v>
      </c>
      <c r="N245" s="54">
        <f t="shared" si="40"/>
        <v>-4.053910319703801</v>
      </c>
      <c r="O245" s="54">
        <f t="shared" si="41"/>
        <v>-16.50956726022215</v>
      </c>
      <c r="P245" s="54">
        <f t="shared" si="42"/>
        <v>-7.769634447090773</v>
      </c>
      <c r="Q245" s="54">
        <f t="shared" si="43"/>
        <v>-19.85522029201644</v>
      </c>
    </row>
    <row r="246" spans="2:17" ht="13.5">
      <c r="B246" s="10">
        <v>229</v>
      </c>
      <c r="C246" s="25">
        <f t="shared" si="33"/>
        <v>229</v>
      </c>
      <c r="D246" s="25">
        <f t="shared" si="34"/>
        <v>256.4044639302734</v>
      </c>
      <c r="E246" s="13">
        <f t="shared" si="35"/>
        <v>7.872708347886087</v>
      </c>
      <c r="F246" s="13">
        <f t="shared" si="36"/>
        <v>-9.056514962673264</v>
      </c>
      <c r="G246" s="13" t="e">
        <f t="shared" si="37"/>
        <v>#REF!</v>
      </c>
      <c r="H246" s="13" t="e">
        <f t="shared" si="38"/>
        <v>#REF!</v>
      </c>
      <c r="M246" s="53">
        <f t="shared" si="39"/>
        <v>-13.795979580213036</v>
      </c>
      <c r="N246" s="54">
        <f t="shared" si="40"/>
        <v>-4.053910319703801</v>
      </c>
      <c r="O246" s="54">
        <f t="shared" si="41"/>
        <v>-16.50956726022215</v>
      </c>
      <c r="P246" s="54">
        <f t="shared" si="42"/>
        <v>-7.827458220817661</v>
      </c>
      <c r="Q246" s="54">
        <f t="shared" si="43"/>
        <v>-19.789862405174684</v>
      </c>
    </row>
    <row r="247" spans="2:17" ht="13.5">
      <c r="B247" s="10">
        <v>230</v>
      </c>
      <c r="C247" s="25">
        <f t="shared" si="33"/>
        <v>230</v>
      </c>
      <c r="D247" s="25">
        <f t="shared" si="34"/>
        <v>257.85150691770434</v>
      </c>
      <c r="E247" s="13">
        <f t="shared" si="35"/>
        <v>7.713451316238474</v>
      </c>
      <c r="F247" s="13">
        <f t="shared" si="36"/>
        <v>-9.192533317427735</v>
      </c>
      <c r="G247" s="13" t="e">
        <f t="shared" si="37"/>
        <v>#REF!</v>
      </c>
      <c r="H247" s="13" t="e">
        <f t="shared" si="38"/>
        <v>#REF!</v>
      </c>
      <c r="M247" s="53">
        <f t="shared" si="39"/>
        <v>-13.795979580213036</v>
      </c>
      <c r="N247" s="54">
        <f t="shared" si="40"/>
        <v>-4.053910319703801</v>
      </c>
      <c r="O247" s="54">
        <f t="shared" si="41"/>
        <v>-16.50956726022215</v>
      </c>
      <c r="P247" s="54">
        <f t="shared" si="42"/>
        <v>-7.884132535298691</v>
      </c>
      <c r="Q247" s="54">
        <f t="shared" si="43"/>
        <v>-19.723505308654847</v>
      </c>
    </row>
    <row r="248" spans="2:17" ht="13.5">
      <c r="B248" s="10">
        <v>231</v>
      </c>
      <c r="C248" s="25">
        <f t="shared" si="33"/>
        <v>231</v>
      </c>
      <c r="D248" s="25">
        <f t="shared" si="34"/>
        <v>259.2911404972736</v>
      </c>
      <c r="E248" s="13">
        <f t="shared" si="35"/>
        <v>7.5518446925980545</v>
      </c>
      <c r="F248" s="13">
        <f t="shared" si="36"/>
        <v>-9.325751537483647</v>
      </c>
      <c r="G248" s="13" t="e">
        <f t="shared" si="37"/>
        <v>#REF!</v>
      </c>
      <c r="H248" s="13" t="e">
        <f t="shared" si="38"/>
        <v>#REF!</v>
      </c>
      <c r="M248" s="53">
        <f t="shared" si="39"/>
        <v>-13.795979580213036</v>
      </c>
      <c r="N248" s="54">
        <f t="shared" si="40"/>
        <v>-4.053910319703801</v>
      </c>
      <c r="O248" s="54">
        <f t="shared" si="41"/>
        <v>-16.50956726022215</v>
      </c>
      <c r="P248" s="54">
        <f t="shared" si="42"/>
        <v>-7.939640126988654</v>
      </c>
      <c r="Q248" s="54">
        <f t="shared" si="43"/>
        <v>-19.656169215471337</v>
      </c>
    </row>
    <row r="249" spans="2:17" ht="13.5">
      <c r="B249" s="10">
        <v>232</v>
      </c>
      <c r="C249" s="25">
        <f t="shared" si="33"/>
        <v>232</v>
      </c>
      <c r="D249" s="25">
        <f t="shared" si="34"/>
        <v>260.7231644614178</v>
      </c>
      <c r="E249" s="13">
        <f t="shared" si="35"/>
        <v>7.387937703907896</v>
      </c>
      <c r="F249" s="13">
        <f t="shared" si="36"/>
        <v>-9.456129043280665</v>
      </c>
      <c r="G249" s="13" t="e">
        <f t="shared" si="37"/>
        <v>#REF!</v>
      </c>
      <c r="H249" s="13" t="e">
        <f t="shared" si="38"/>
        <v>#REF!</v>
      </c>
      <c r="M249" s="53">
        <f t="shared" si="39"/>
        <v>-13.795979580213036</v>
      </c>
      <c r="N249" s="54">
        <f t="shared" si="40"/>
        <v>-4.053910319703801</v>
      </c>
      <c r="O249" s="54">
        <f t="shared" si="41"/>
        <v>-16.50956726022215</v>
      </c>
      <c r="P249" s="54">
        <f t="shared" si="42"/>
        <v>-7.993964087737412</v>
      </c>
      <c r="Q249" s="54">
        <f t="shared" si="43"/>
        <v>-19.58787463685044</v>
      </c>
    </row>
    <row r="250" spans="2:17" ht="13.5">
      <c r="B250" s="10">
        <v>233</v>
      </c>
      <c r="C250" s="25">
        <f t="shared" si="33"/>
        <v>233</v>
      </c>
      <c r="D250" s="25">
        <f t="shared" si="34"/>
        <v>262.14737706119183</v>
      </c>
      <c r="E250" s="13">
        <f t="shared" si="35"/>
        <v>7.221780277824579</v>
      </c>
      <c r="F250" s="13">
        <f t="shared" si="36"/>
        <v>-9.583626120567514</v>
      </c>
      <c r="G250" s="13" t="e">
        <f t="shared" si="37"/>
        <v>#REF!</v>
      </c>
      <c r="H250" s="13" t="e">
        <f t="shared" si="38"/>
        <v>#REF!</v>
      </c>
      <c r="M250" s="53">
        <f t="shared" si="39"/>
        <v>-13.795979580213036</v>
      </c>
      <c r="N250" s="54">
        <f t="shared" si="40"/>
        <v>-4.053910319703801</v>
      </c>
      <c r="O250" s="54">
        <f t="shared" si="41"/>
        <v>-16.50956726022215</v>
      </c>
      <c r="P250" s="54">
        <f t="shared" si="42"/>
        <v>-8.047087869940265</v>
      </c>
      <c r="Q250" s="54">
        <f t="shared" si="43"/>
        <v>-19.518642375982388</v>
      </c>
    </row>
    <row r="251" spans="2:17" ht="13.5">
      <c r="B251" s="10">
        <v>234</v>
      </c>
      <c r="C251" s="25">
        <f t="shared" si="33"/>
        <v>234</v>
      </c>
      <c r="D251" s="25">
        <f t="shared" si="34"/>
        <v>263.5635751832761</v>
      </c>
      <c r="E251" s="13">
        <f t="shared" si="35"/>
        <v>7.0534230275096785</v>
      </c>
      <c r="F251" s="13">
        <f t="shared" si="36"/>
        <v>-9.708203932499368</v>
      </c>
      <c r="G251" s="13" t="e">
        <f t="shared" si="37"/>
        <v>#REF!</v>
      </c>
      <c r="H251" s="13" t="e">
        <f t="shared" si="38"/>
        <v>#REF!</v>
      </c>
      <c r="M251" s="53">
        <f t="shared" si="39"/>
        <v>-13.795979580213036</v>
      </c>
      <c r="N251" s="54">
        <f t="shared" si="40"/>
        <v>-4.053910319703801</v>
      </c>
      <c r="O251" s="54">
        <f t="shared" si="41"/>
        <v>-16.50956726022215</v>
      </c>
      <c r="P251" s="54">
        <f t="shared" si="42"/>
        <v>-8.098995291578538</v>
      </c>
      <c r="Q251" s="54">
        <f t="shared" si="43"/>
        <v>-19.448493521684515</v>
      </c>
    </row>
    <row r="252" spans="2:17" ht="13.5">
      <c r="B252" s="10">
        <v>235</v>
      </c>
      <c r="C252" s="25">
        <f t="shared" si="33"/>
        <v>235</v>
      </c>
      <c r="D252" s="25">
        <f t="shared" si="34"/>
        <v>264.9715545449822</v>
      </c>
      <c r="E252" s="13">
        <f t="shared" si="35"/>
        <v>6.882917236212556</v>
      </c>
      <c r="F252" s="13">
        <f t="shared" si="36"/>
        <v>-9.8298245314679</v>
      </c>
      <c r="G252" s="13" t="e">
        <f t="shared" si="37"/>
        <v>#REF!</v>
      </c>
      <c r="H252" s="13" t="e">
        <f t="shared" si="38"/>
        <v>#REF!</v>
      </c>
      <c r="M252" s="53">
        <f t="shared" si="39"/>
        <v>-13.795979580213036</v>
      </c>
      <c r="N252" s="54">
        <f t="shared" si="40"/>
        <v>-4.053910319703801</v>
      </c>
      <c r="O252" s="54">
        <f t="shared" si="41"/>
        <v>-16.50956726022215</v>
      </c>
      <c r="P252" s="54">
        <f t="shared" si="42"/>
        <v>-8.149670541148758</v>
      </c>
      <c r="Q252" s="54">
        <f t="shared" si="43"/>
        <v>-19.37744944197738</v>
      </c>
    </row>
    <row r="253" spans="2:17" ht="13.5">
      <c r="B253" s="10">
        <v>236</v>
      </c>
      <c r="C253" s="25">
        <f t="shared" si="33"/>
        <v>236</v>
      </c>
      <c r="D253" s="25">
        <f t="shared" si="34"/>
        <v>266.371109907738</v>
      </c>
      <c r="E253" s="13">
        <f t="shared" si="35"/>
        <v>6.710314841648959</v>
      </c>
      <c r="F253" s="13">
        <f t="shared" si="36"/>
        <v>-9.948450870660501</v>
      </c>
      <c r="G253" s="13" t="e">
        <f t="shared" si="37"/>
        <v>#REF!</v>
      </c>
      <c r="H253" s="13" t="e">
        <f t="shared" si="38"/>
        <v>#REF!</v>
      </c>
      <c r="M253" s="53">
        <f t="shared" si="39"/>
        <v>-13.795979580213036</v>
      </c>
      <c r="N253" s="54">
        <f t="shared" si="40"/>
        <v>-4.053910319703801</v>
      </c>
      <c r="O253" s="54">
        <f t="shared" si="41"/>
        <v>-16.50956726022215</v>
      </c>
      <c r="P253" s="54">
        <f t="shared" si="42"/>
        <v>-8.19909818247901</v>
      </c>
      <c r="Q253" s="54">
        <f t="shared" si="43"/>
        <v>-19.30553177757588</v>
      </c>
    </row>
    <row r="254" spans="2:17" ht="13.5">
      <c r="B254" s="10">
        <v>237</v>
      </c>
      <c r="C254" s="25">
        <f t="shared" si="33"/>
        <v>237</v>
      </c>
      <c r="D254" s="25">
        <f t="shared" si="34"/>
        <v>267.76203530944747</v>
      </c>
      <c r="E254" s="13">
        <f t="shared" si="35"/>
        <v>6.535668420180324</v>
      </c>
      <c r="F254" s="13">
        <f t="shared" si="36"/>
        <v>-10.064046815345089</v>
      </c>
      <c r="G254" s="13" t="e">
        <f t="shared" si="37"/>
        <v>#REF!</v>
      </c>
      <c r="H254" s="13" t="e">
        <f t="shared" si="38"/>
        <v>#REF!</v>
      </c>
      <c r="M254" s="53">
        <f t="shared" si="39"/>
        <v>-13.795979580213036</v>
      </c>
      <c r="N254" s="54">
        <f t="shared" si="40"/>
        <v>-4.053910319703801</v>
      </c>
      <c r="O254" s="54">
        <f t="shared" si="41"/>
        <v>-16.50956726022215</v>
      </c>
      <c r="P254" s="54">
        <f t="shared" si="42"/>
        <v>-8.247263159430922</v>
      </c>
      <c r="Q254" s="54">
        <f t="shared" si="43"/>
        <v>-19.232762435297282</v>
      </c>
    </row>
    <row r="255" spans="2:17" ht="13.5">
      <c r="B255" s="10">
        <v>238</v>
      </c>
      <c r="C255" s="25">
        <f t="shared" si="33"/>
        <v>238</v>
      </c>
      <c r="D255" s="25">
        <f t="shared" si="34"/>
        <v>269.1441243160345</v>
      </c>
      <c r="E255" s="13">
        <f t="shared" si="35"/>
        <v>6.35903117079846</v>
      </c>
      <c r="F255" s="13">
        <f t="shared" si="36"/>
        <v>-10.176577153877112</v>
      </c>
      <c r="G255" s="13" t="e">
        <f t="shared" si="37"/>
        <v>#REF!</v>
      </c>
      <c r="H255" s="13" t="e">
        <f t="shared" si="38"/>
        <v>#REF!</v>
      </c>
      <c r="M255" s="53">
        <f t="shared" si="39"/>
        <v>-13.795979580213036</v>
      </c>
      <c r="N255" s="54">
        <f t="shared" si="40"/>
        <v>-4.053910319703801</v>
      </c>
      <c r="O255" s="54">
        <f t="shared" si="41"/>
        <v>-16.50956726022215</v>
      </c>
      <c r="P255" s="54">
        <f t="shared" si="42"/>
        <v>-8.29415080048593</v>
      </c>
      <c r="Q255" s="54">
        <f t="shared" si="43"/>
        <v>-19.159163581388174</v>
      </c>
    </row>
    <row r="256" spans="2:17" ht="13.5">
      <c r="B256" s="10">
        <v>239</v>
      </c>
      <c r="C256" s="25">
        <f t="shared" si="33"/>
        <v>239</v>
      </c>
      <c r="D256" s="25">
        <f t="shared" si="34"/>
        <v>270.51717029236545</v>
      </c>
      <c r="E256" s="13">
        <f t="shared" si="35"/>
        <v>6.180456898920654</v>
      </c>
      <c r="F256" s="13">
        <f t="shared" si="36"/>
        <v>-10.286007608425345</v>
      </c>
      <c r="G256" s="13" t="e">
        <f t="shared" si="37"/>
        <v>#REF!</v>
      </c>
      <c r="H256" s="13" t="e">
        <f t="shared" si="38"/>
        <v>#REF!</v>
      </c>
      <c r="M256" s="53">
        <f t="shared" si="39"/>
        <v>-13.795979580213036</v>
      </c>
      <c r="N256" s="54">
        <f t="shared" si="40"/>
        <v>-4.053910319703801</v>
      </c>
      <c r="O256" s="54">
        <f t="shared" si="41"/>
        <v>-16.50956726022215</v>
      </c>
      <c r="P256" s="54">
        <f t="shared" si="42"/>
        <v>-8.339746823214362</v>
      </c>
      <c r="Q256" s="54">
        <f t="shared" si="43"/>
        <v>-19.084757634772423</v>
      </c>
    </row>
    <row r="257" spans="2:17" ht="13.5">
      <c r="B257" s="10">
        <v>240</v>
      </c>
      <c r="C257" s="25">
        <f t="shared" si="33"/>
        <v>240</v>
      </c>
      <c r="D257" s="25">
        <f t="shared" si="34"/>
        <v>271.88096669262933</v>
      </c>
      <c r="E257" s="13">
        <f t="shared" si="35"/>
        <v>6.000000000000005</v>
      </c>
      <c r="F257" s="13">
        <f t="shared" si="36"/>
        <v>-10.39230484541326</v>
      </c>
      <c r="G257" s="13" t="e">
        <f t="shared" si="37"/>
        <v>#REF!</v>
      </c>
      <c r="H257" s="13" t="e">
        <f t="shared" si="38"/>
        <v>#REF!</v>
      </c>
      <c r="M257" s="53">
        <f t="shared" si="39"/>
        <v>-13.795979580213036</v>
      </c>
      <c r="N257" s="54">
        <f t="shared" si="40"/>
        <v>-4.053910319703801</v>
      </c>
      <c r="O257" s="54">
        <f t="shared" si="41"/>
        <v>-16.50956726022215</v>
      </c>
      <c r="P257" s="54">
        <f t="shared" si="42"/>
        <v>-8.384037338625994</v>
      </c>
      <c r="Q257" s="54">
        <f t="shared" si="43"/>
        <v>-19.009567260222152</v>
      </c>
    </row>
    <row r="258" spans="2:17" ht="13.5">
      <c r="B258" s="10">
        <v>241</v>
      </c>
      <c r="C258" s="25">
        <f t="shared" si="33"/>
        <v>241</v>
      </c>
      <c r="D258" s="25">
        <f t="shared" si="34"/>
        <v>273.2353073701183</v>
      </c>
      <c r="E258" s="13">
        <f t="shared" si="35"/>
        <v>5.817715442956042</v>
      </c>
      <c r="F258" s="13">
        <f t="shared" si="36"/>
        <v>-10.495436485672752</v>
      </c>
      <c r="G258" s="13" t="e">
        <f t="shared" si="37"/>
        <v>#REF!</v>
      </c>
      <c r="H258" s="13" t="e">
        <f t="shared" si="38"/>
        <v>#REF!</v>
      </c>
      <c r="M258" s="53">
        <f t="shared" si="39"/>
        <v>-13.795979580213036</v>
      </c>
      <c r="N258" s="54">
        <f t="shared" si="40"/>
        <v>-4.053910319703801</v>
      </c>
      <c r="O258" s="54">
        <f t="shared" si="41"/>
        <v>-16.50956726022215</v>
      </c>
      <c r="P258" s="54">
        <f t="shared" si="42"/>
        <v>-8.427008855400782</v>
      </c>
      <c r="Q258" s="54">
        <f t="shared" si="43"/>
        <v>-18.933615361453832</v>
      </c>
    </row>
    <row r="259" spans="2:17" ht="13.5">
      <c r="B259" s="10">
        <v>242</v>
      </c>
      <c r="C259" s="25">
        <f t="shared" si="33"/>
        <v>242</v>
      </c>
      <c r="D259" s="25">
        <f t="shared" si="34"/>
        <v>274.5799869062028</v>
      </c>
      <c r="E259" s="13">
        <f t="shared" si="35"/>
        <v>5.633658753430689</v>
      </c>
      <c r="F259" s="13">
        <f t="shared" si="36"/>
        <v>-10.595371114307124</v>
      </c>
      <c r="G259" s="13" t="e">
        <f t="shared" si="37"/>
        <v>#REF!</v>
      </c>
      <c r="H259" s="13" t="e">
        <f t="shared" si="38"/>
        <v>#REF!</v>
      </c>
      <c r="M259" s="53">
        <f t="shared" si="39"/>
        <v>-13.795979580213036</v>
      </c>
      <c r="N259" s="54">
        <f t="shared" si="40"/>
        <v>-4.053910319703801</v>
      </c>
      <c r="O259" s="54">
        <f t="shared" si="41"/>
        <v>-16.50956726022215</v>
      </c>
      <c r="P259" s="54">
        <f t="shared" si="42"/>
        <v>-8.468648283998437</v>
      </c>
      <c r="Q259" s="54">
        <f t="shared" si="43"/>
        <v>-18.8569250741516</v>
      </c>
    </row>
    <row r="260" spans="2:17" ht="13.5">
      <c r="B260" s="10">
        <v>243</v>
      </c>
      <c r="C260" s="25">
        <f t="shared" si="33"/>
        <v>243</v>
      </c>
      <c r="D260" s="25">
        <f t="shared" si="34"/>
        <v>275.9148009581358</v>
      </c>
      <c r="E260" s="13">
        <f t="shared" si="35"/>
        <v>5.447885996874563</v>
      </c>
      <c r="F260" s="13">
        <f t="shared" si="36"/>
        <v>-10.692078290260413</v>
      </c>
      <c r="G260" s="13" t="e">
        <f t="shared" si="37"/>
        <v>#REF!</v>
      </c>
      <c r="H260" s="13" t="e">
        <f t="shared" si="38"/>
        <v>#REF!</v>
      </c>
      <c r="M260" s="53">
        <f t="shared" si="39"/>
        <v>-13.795979580213036</v>
      </c>
      <c r="N260" s="54">
        <f t="shared" si="40"/>
        <v>-4.053910319703801</v>
      </c>
      <c r="O260" s="54">
        <f t="shared" si="41"/>
        <v>-16.50956726022215</v>
      </c>
      <c r="P260" s="54">
        <f t="shared" si="42"/>
        <v>-8.50894294064564</v>
      </c>
      <c r="Q260" s="54">
        <f t="shared" si="43"/>
        <v>-18.779519758919882</v>
      </c>
    </row>
    <row r="261" spans="2:17" ht="13.5">
      <c r="B261" s="10">
        <v>244</v>
      </c>
      <c r="C261" s="25">
        <f t="shared" si="33"/>
        <v>244</v>
      </c>
      <c r="D261" s="25">
        <f t="shared" si="34"/>
        <v>277.239546625144</v>
      </c>
      <c r="E261" s="13">
        <f t="shared" si="35"/>
        <v>5.260453761468932</v>
      </c>
      <c r="F261" s="13">
        <f t="shared" si="36"/>
        <v>-10.785528555590002</v>
      </c>
      <c r="G261" s="13" t="e">
        <f t="shared" si="37"/>
        <v>#REF!</v>
      </c>
      <c r="H261" s="13" t="e">
        <f t="shared" si="38"/>
        <v>#REF!</v>
      </c>
      <c r="M261" s="53">
        <f t="shared" si="39"/>
        <v>-13.795979580213036</v>
      </c>
      <c r="N261" s="54">
        <f t="shared" si="40"/>
        <v>-4.053910319703801</v>
      </c>
      <c r="O261" s="54">
        <f t="shared" si="41"/>
        <v>-16.50956726022215</v>
      </c>
      <c r="P261" s="54">
        <f t="shared" si="42"/>
        <v>-8.547880551199636</v>
      </c>
      <c r="Q261" s="54">
        <f t="shared" si="43"/>
        <v>-18.701422994167537</v>
      </c>
    </row>
    <row r="262" spans="2:17" ht="13.5">
      <c r="B262" s="10">
        <v>245</v>
      </c>
      <c r="C262" s="25">
        <f t="shared" si="33"/>
        <v>245</v>
      </c>
      <c r="D262" s="25">
        <f t="shared" si="34"/>
        <v>278.5540228320817</v>
      </c>
      <c r="E262" s="13">
        <f t="shared" si="35"/>
        <v>5.0714191408883895</v>
      </c>
      <c r="F262" s="13">
        <f t="shared" si="36"/>
        <v>-10.8756934444398</v>
      </c>
      <c r="G262" s="13" t="e">
        <f t="shared" si="37"/>
        <v>#REF!</v>
      </c>
      <c r="H262" s="13" t="e">
        <f t="shared" si="38"/>
        <v>#REF!</v>
      </c>
      <c r="M262" s="53">
        <f t="shared" si="39"/>
        <v>-13.795979580213036</v>
      </c>
      <c r="N262" s="54">
        <f t="shared" si="40"/>
        <v>-4.053910319703801</v>
      </c>
      <c r="O262" s="54">
        <f t="shared" si="41"/>
        <v>-16.50956726022215</v>
      </c>
      <c r="P262" s="54">
        <f t="shared" si="42"/>
        <v>-8.585449254887052</v>
      </c>
      <c r="Q262" s="54">
        <f t="shared" si="43"/>
        <v>-18.622658568925644</v>
      </c>
    </row>
    <row r="263" spans="2:17" ht="13.5">
      <c r="B263" s="10">
        <v>246</v>
      </c>
      <c r="C263" s="25">
        <f t="shared" si="33"/>
        <v>246</v>
      </c>
      <c r="D263" s="25">
        <f t="shared" si="34"/>
        <v>279.8580307297252</v>
      </c>
      <c r="E263" s="13">
        <f t="shared" si="35"/>
        <v>4.880839716909601</v>
      </c>
      <c r="F263" s="13">
        <f t="shared" si="36"/>
        <v>-10.96254549171121</v>
      </c>
      <c r="G263" s="13" t="e">
        <f t="shared" si="37"/>
        <v>#REF!</v>
      </c>
      <c r="H263" s="13" t="e">
        <f t="shared" si="38"/>
        <v>#REF!</v>
      </c>
      <c r="M263" s="53">
        <f t="shared" si="39"/>
        <v>-13.795979580213036</v>
      </c>
      <c r="N263" s="54">
        <f t="shared" si="40"/>
        <v>-4.053910319703801</v>
      </c>
      <c r="O263" s="54">
        <f t="shared" si="41"/>
        <v>-16.50956726022215</v>
      </c>
      <c r="P263" s="54">
        <f t="shared" si="42"/>
        <v>-8.621637607916806</v>
      </c>
      <c r="Q263" s="54">
        <f t="shared" si="43"/>
        <v>-18.54325047560115</v>
      </c>
    </row>
    <row r="264" spans="2:17" ht="13.5">
      <c r="B264" s="10">
        <v>247</v>
      </c>
      <c r="C264" s="25">
        <f t="shared" si="33"/>
        <v>247</v>
      </c>
      <c r="D264" s="25">
        <f t="shared" si="34"/>
        <v>281.15137411058225</v>
      </c>
      <c r="E264" s="13">
        <f t="shared" si="35"/>
        <v>4.688773541871286</v>
      </c>
      <c r="F264" s="13">
        <f t="shared" si="36"/>
        <v>-11.046058241429282</v>
      </c>
      <c r="G264" s="13" t="e">
        <f t="shared" si="37"/>
        <v>#REF!</v>
      </c>
      <c r="H264" s="13" t="e">
        <f t="shared" si="38"/>
        <v>#REF!</v>
      </c>
      <c r="M264" s="53">
        <f t="shared" si="39"/>
        <v>-13.795979580213036</v>
      </c>
      <c r="N264" s="54">
        <f t="shared" si="40"/>
        <v>-4.053910319703801</v>
      </c>
      <c r="O264" s="54">
        <f t="shared" si="41"/>
        <v>-16.50956726022215</v>
      </c>
      <c r="P264" s="54">
        <f t="shared" si="42"/>
        <v>-8.656434586966004</v>
      </c>
      <c r="Q264" s="54">
        <f t="shared" si="43"/>
        <v>-18.463222902668516</v>
      </c>
    </row>
    <row r="265" spans="2:17" ht="13.5">
      <c r="B265" s="10">
        <v>248</v>
      </c>
      <c r="C265" s="25">
        <f t="shared" si="33"/>
        <v>248</v>
      </c>
      <c r="D265" s="25">
        <f t="shared" si="34"/>
        <v>282.4338598388825</v>
      </c>
      <c r="E265" s="13">
        <f t="shared" si="35"/>
        <v>4.495279120990947</v>
      </c>
      <c r="F265" s="13">
        <f t="shared" si="36"/>
        <v>-11.126206254801447</v>
      </c>
      <c r="G265" s="13" t="e">
        <f t="shared" si="37"/>
        <v>#REF!</v>
      </c>
      <c r="H265" s="13" t="e">
        <f t="shared" si="38"/>
        <v>#REF!</v>
      </c>
      <c r="M265" s="53">
        <f t="shared" si="39"/>
        <v>-13.795979580213036</v>
      </c>
      <c r="N265" s="54">
        <f t="shared" si="40"/>
        <v>-4.053910319703801</v>
      </c>
      <c r="O265" s="54">
        <f t="shared" si="41"/>
        <v>-16.50956726022215</v>
      </c>
      <c r="P265" s="54">
        <f t="shared" si="42"/>
        <v>-8.689829592537738</v>
      </c>
      <c r="Q265" s="54">
        <f t="shared" si="43"/>
        <v>-18.382600227301708</v>
      </c>
    </row>
    <row r="266" spans="2:17" ht="13.5">
      <c r="B266" s="10">
        <v>249</v>
      </c>
      <c r="C266" s="25">
        <f t="shared" si="33"/>
        <v>249</v>
      </c>
      <c r="D266" s="25">
        <f t="shared" si="34"/>
        <v>283.70529829319776</v>
      </c>
      <c r="E266" s="13">
        <f t="shared" si="35"/>
        <v>4.3004153945436085</v>
      </c>
      <c r="F266" s="13">
        <f t="shared" si="36"/>
        <v>-11.20296511796642</v>
      </c>
      <c r="G266" s="13" t="e">
        <f t="shared" si="37"/>
        <v>#REF!</v>
      </c>
      <c r="H266" s="13" t="e">
        <f t="shared" si="38"/>
        <v>#REF!</v>
      </c>
      <c r="M266" s="53">
        <f t="shared" si="39"/>
        <v>-13.795979580213036</v>
      </c>
      <c r="N266" s="54">
        <f t="shared" si="40"/>
        <v>-4.053910319703801</v>
      </c>
      <c r="O266" s="54">
        <f t="shared" si="41"/>
        <v>-16.50956726022215</v>
      </c>
      <c r="P266" s="54">
        <f t="shared" si="42"/>
        <v>-8.721812452189809</v>
      </c>
      <c r="Q266" s="54">
        <f t="shared" si="43"/>
        <v>-18.30140700794865</v>
      </c>
    </row>
    <row r="267" spans="2:17" ht="13.5">
      <c r="B267" s="10">
        <v>250</v>
      </c>
      <c r="C267" s="25">
        <f t="shared" si="33"/>
        <v>250</v>
      </c>
      <c r="D267" s="25">
        <f t="shared" si="34"/>
        <v>284.96550381992824</v>
      </c>
      <c r="E267" s="13">
        <f t="shared" si="35"/>
        <v>4.104241719908023</v>
      </c>
      <c r="F267" s="13">
        <f t="shared" si="36"/>
        <v>-11.276311449430901</v>
      </c>
      <c r="G267" s="13" t="e">
        <f t="shared" si="37"/>
        <v>#REF!</v>
      </c>
      <c r="H267" s="13" t="e">
        <f t="shared" si="38"/>
        <v>#REF!</v>
      </c>
      <c r="M267" s="53">
        <f t="shared" si="39"/>
        <v>-13.795979580213036</v>
      </c>
      <c r="N267" s="54">
        <f t="shared" si="40"/>
        <v>-4.053910319703801</v>
      </c>
      <c r="O267" s="54">
        <f t="shared" si="41"/>
        <v>-16.50956726022215</v>
      </c>
      <c r="P267" s="54">
        <f t="shared" si="42"/>
        <v>-8.752373423633344</v>
      </c>
      <c r="Q267" s="54">
        <f t="shared" si="43"/>
        <v>-18.21966797685049</v>
      </c>
    </row>
    <row r="268" spans="2:17" ht="13.5">
      <c r="B268" s="10">
        <v>251</v>
      </c>
      <c r="C268" s="25">
        <f t="shared" si="33"/>
        <v>251</v>
      </c>
      <c r="D268" s="25">
        <f t="shared" si="34"/>
        <v>286.21429519567613</v>
      </c>
      <c r="E268" s="13">
        <f t="shared" si="35"/>
        <v>3.9068178534858795</v>
      </c>
      <c r="F268" s="13">
        <f t="shared" si="36"/>
        <v>-11.346222907191802</v>
      </c>
      <c r="G268" s="13" t="e">
        <f t="shared" si="37"/>
        <v>#REF!</v>
      </c>
      <c r="H268" s="13" t="e">
        <f t="shared" si="38"/>
        <v>#REF!</v>
      </c>
      <c r="M268" s="53">
        <f t="shared" si="39"/>
        <v>-13.795979580213036</v>
      </c>
      <c r="N268" s="54">
        <f t="shared" si="40"/>
        <v>-4.053910319703801</v>
      </c>
      <c r="O268" s="54">
        <f t="shared" si="41"/>
        <v>-16.50956726022215</v>
      </c>
      <c r="P268" s="54">
        <f t="shared" si="42"/>
        <v>-8.781503197700385</v>
      </c>
      <c r="Q268" s="54">
        <f t="shared" si="43"/>
        <v>-18.13740803250793</v>
      </c>
    </row>
    <row r="269" spans="2:17" ht="13.5">
      <c r="B269" s="10">
        <v>252</v>
      </c>
      <c r="C269" s="25">
        <f t="shared" si="33"/>
        <v>252</v>
      </c>
      <c r="D269" s="25">
        <f t="shared" si="34"/>
        <v>287.4514960963211</v>
      </c>
      <c r="E269" s="13">
        <f t="shared" si="35"/>
        <v>3.7082039324993707</v>
      </c>
      <c r="F269" s="13">
        <f t="shared" si="36"/>
        <v>-11.412678195541842</v>
      </c>
      <c r="G269" s="13" t="e">
        <f t="shared" si="37"/>
        <v>#REF!</v>
      </c>
      <c r="H269" s="13" t="e">
        <f t="shared" si="38"/>
        <v>#REF!</v>
      </c>
      <c r="M269" s="53">
        <f t="shared" si="39"/>
        <v>-13.795979580213036</v>
      </c>
      <c r="N269" s="54">
        <f t="shared" si="40"/>
        <v>-4.053910319703801</v>
      </c>
      <c r="O269" s="54">
        <f t="shared" si="41"/>
        <v>-16.50956726022215</v>
      </c>
      <c r="P269" s="54">
        <f t="shared" si="42"/>
        <v>-8.809192901179568</v>
      </c>
      <c r="Q269" s="54">
        <f t="shared" si="43"/>
        <v>-18.054652232096885</v>
      </c>
    </row>
    <row r="270" spans="2:17" ht="13.5">
      <c r="B270" s="10">
        <v>253</v>
      </c>
      <c r="C270" s="25">
        <f t="shared" si="33"/>
        <v>253</v>
      </c>
      <c r="D270" s="25">
        <f t="shared" si="34"/>
        <v>288.67693557041235</v>
      </c>
      <c r="E270" s="13">
        <f t="shared" si="35"/>
        <v>3.5084604566728452</v>
      </c>
      <c r="F270" s="13">
        <f t="shared" si="36"/>
        <v>-11.475657071556423</v>
      </c>
      <c r="G270" s="13" t="e">
        <f t="shared" si="37"/>
        <v>#REF!</v>
      </c>
      <c r="H270" s="13" t="e">
        <f t="shared" si="38"/>
        <v>#REF!</v>
      </c>
      <c r="M270" s="53">
        <f t="shared" si="39"/>
        <v>-13.795979580213036</v>
      </c>
      <c r="N270" s="54">
        <f t="shared" si="40"/>
        <v>-4.053910319703801</v>
      </c>
      <c r="O270" s="54">
        <f t="shared" si="41"/>
        <v>-16.50956726022215</v>
      </c>
      <c r="P270" s="54">
        <f t="shared" si="42"/>
        <v>-8.835434099518977</v>
      </c>
      <c r="Q270" s="54">
        <f t="shared" si="43"/>
        <v>-17.971425783835834</v>
      </c>
    </row>
    <row r="271" spans="2:17" ht="13.5">
      <c r="B271" s="10">
        <v>254</v>
      </c>
      <c r="C271" s="25">
        <f t="shared" si="33"/>
        <v>254</v>
      </c>
      <c r="D271" s="25">
        <f t="shared" si="34"/>
        <v>289.8904485143071</v>
      </c>
      <c r="E271" s="13">
        <f t="shared" si="35"/>
        <v>3.3076482698039866</v>
      </c>
      <c r="F271" s="13">
        <f t="shared" si="36"/>
        <v>-11.535140351259829</v>
      </c>
      <c r="G271" s="13" t="e">
        <f t="shared" si="37"/>
        <v>#REF!</v>
      </c>
      <c r="H271" s="13" t="e">
        <f t="shared" si="38"/>
        <v>#REF!</v>
      </c>
      <c r="M271" s="53">
        <f t="shared" si="39"/>
        <v>-13.795979580213036</v>
      </c>
      <c r="N271" s="54">
        <f t="shared" si="40"/>
        <v>-4.053910319703801</v>
      </c>
      <c r="O271" s="54">
        <f t="shared" si="41"/>
        <v>-16.50956726022215</v>
      </c>
      <c r="P271" s="54">
        <f t="shared" si="42"/>
        <v>-8.860218799395398</v>
      </c>
      <c r="Q271" s="54">
        <f t="shared" si="43"/>
        <v>-17.887754039307143</v>
      </c>
    </row>
    <row r="272" spans="2:17" ht="13.5">
      <c r="B272" s="10">
        <v>255</v>
      </c>
      <c r="C272" s="25">
        <f t="shared" si="33"/>
        <v>255</v>
      </c>
      <c r="D272" s="25">
        <f t="shared" si="34"/>
        <v>291.09187614631463</v>
      </c>
      <c r="E272" s="13">
        <f t="shared" si="35"/>
        <v>3.1058285412302475</v>
      </c>
      <c r="F272" s="13">
        <f t="shared" si="36"/>
        <v>-11.59110991546882</v>
      </c>
      <c r="G272" s="13" t="e">
        <f t="shared" si="37"/>
        <v>#REF!</v>
      </c>
      <c r="H272" s="13" t="e">
        <f t="shared" si="38"/>
        <v>#REF!</v>
      </c>
      <c r="M272" s="53">
        <f t="shared" si="39"/>
        <v>-13.795979580213036</v>
      </c>
      <c r="N272" s="54">
        <f t="shared" si="40"/>
        <v>-4.053910319703801</v>
      </c>
      <c r="O272" s="54">
        <f t="shared" si="41"/>
        <v>-16.50956726022215</v>
      </c>
      <c r="P272" s="54">
        <f t="shared" si="42"/>
        <v>-8.883539451149144</v>
      </c>
      <c r="Q272" s="54">
        <f t="shared" si="43"/>
        <v>-17.80366248573475</v>
      </c>
    </row>
    <row r="273" spans="2:17" ht="13.5">
      <c r="B273" s="10">
        <v>256</v>
      </c>
      <c r="C273" s="25">
        <f t="shared" si="33"/>
        <v>256</v>
      </c>
      <c r="D273" s="25">
        <f t="shared" si="34"/>
        <v>292.2810664769598</v>
      </c>
      <c r="E273" s="13">
        <f t="shared" si="35"/>
        <v>2.9030627471960133</v>
      </c>
      <c r="F273" s="13">
        <f t="shared" si="36"/>
        <v>-11.643548715311958</v>
      </c>
      <c r="G273" s="13" t="e">
        <f t="shared" si="37"/>
        <v>#REF!</v>
      </c>
      <c r="H273" s="13" t="e">
        <f t="shared" si="38"/>
        <v>#REF!</v>
      </c>
      <c r="M273" s="53">
        <f t="shared" si="39"/>
        <v>-13.795979580213036</v>
      </c>
      <c r="N273" s="54">
        <f t="shared" si="40"/>
        <v>-4.053910319703801</v>
      </c>
      <c r="O273" s="54">
        <f t="shared" si="41"/>
        <v>-16.50956726022215</v>
      </c>
      <c r="P273" s="54">
        <f t="shared" si="42"/>
        <v>-8.905388951083783</v>
      </c>
      <c r="Q273" s="54">
        <f t="shared" si="43"/>
        <v>-17.719176738220487</v>
      </c>
    </row>
    <row r="274" spans="2:17" ht="13.5">
      <c r="B274" s="10">
        <v>257</v>
      </c>
      <c r="C274" s="25">
        <f aca="true" t="shared" si="44" ref="C274:C337">B274</f>
        <v>257</v>
      </c>
      <c r="D274" s="25">
        <f aca="true" t="shared" si="45" ref="D274:D337">180/PI()*(ASIN(-$C$5/$C$4*TAN(PI()/180*C274)/(1+TAN(PI()/180*C274)^2)^0.5)+PI()/180*C274)</f>
        <v>293.45787477235257</v>
      </c>
      <c r="E274" s="13">
        <f aca="true" t="shared" si="46" ref="E274:E337">IF(C274&lt;$C$1/2,-($C$4*COS(PI()/180*$D274)-$C$5),IF(C274&gt;360-$C$1/2,-($C$4*COS(PI()/180*$D274)-$C$5),-$C$3*COS(PI()/180*$C274)))</f>
        <v>2.699412652126383</v>
      </c>
      <c r="F274" s="13">
        <f aca="true" t="shared" si="47" ref="F274:F337">IF($C274&lt;$C$1/2,$C$4*SIN(PI()/180*$D274),IF($C274&gt;360-$C$1/2,$C$4*SIN(PI()/180*$D274),$C$3*SIN(PI()/180*$C274)))</f>
        <v>-11.69244077742282</v>
      </c>
      <c r="G274" s="13" t="e">
        <f aca="true" t="shared" si="48" ref="G274:G337">($E274^2+$F274^2)^0.5*COS(PI()/180*($C274+$C$15-180))</f>
        <v>#REF!</v>
      </c>
      <c r="H274" s="13" t="e">
        <f aca="true" t="shared" si="49" ref="H274:H337">($E274^2+$F274^2)^0.5*SIN(PI()/180*($C274+$C$15-180))</f>
        <v>#REF!</v>
      </c>
      <c r="M274" s="53">
        <f aca="true" t="shared" si="50" ref="M274:M337">180/PI()*(ASIN(($C$8^2-$C$12^2-$C$11^2-($C$3+$C$7)^2)/(2*($C$3+$C$7)*($C$12^2+$C$11^2)^0.5))+ATAN($C$11/$C$12))</f>
        <v>-13.795979580213036</v>
      </c>
      <c r="N274" s="54">
        <f aca="true" t="shared" si="51" ref="N274:N337">($C$3+$C$7)*SIN(PI()/180*M274)</f>
        <v>-4.053910319703801</v>
      </c>
      <c r="O274" s="54">
        <f aca="true" t="shared" si="52" ref="O274:O337">-($C$3+$C$7)*COS(PI()/180*M274)</f>
        <v>-16.50956726022215</v>
      </c>
      <c r="P274" s="54">
        <f aca="true" t="shared" si="53" ref="P274:P337">$N274+$C$7*SIN(PI()/180*$C274)</f>
        <v>-8.925760643629978</v>
      </c>
      <c r="Q274" s="54">
        <f aca="true" t="shared" si="54" ref="Q274:Q337">$O274+$C$7*COS(PI()/180*$C274)</f>
        <v>-17.634322531941475</v>
      </c>
    </row>
    <row r="275" spans="2:17" ht="13.5">
      <c r="B275" s="10">
        <v>258</v>
      </c>
      <c r="C275" s="25">
        <f t="shared" si="44"/>
        <v>258</v>
      </c>
      <c r="D275" s="25">
        <f t="shared" si="45"/>
        <v>294.622164007559</v>
      </c>
      <c r="E275" s="13">
        <f t="shared" si="46"/>
        <v>2.494940289813117</v>
      </c>
      <c r="F275" s="13">
        <f t="shared" si="47"/>
        <v>-11.737771208805666</v>
      </c>
      <c r="G275" s="13" t="e">
        <f t="shared" si="48"/>
        <v>#REF!</v>
      </c>
      <c r="H275" s="13" t="e">
        <f t="shared" si="49"/>
        <v>#REF!</v>
      </c>
      <c r="M275" s="53">
        <f t="shared" si="50"/>
        <v>-13.795979580213036</v>
      </c>
      <c r="N275" s="54">
        <f t="shared" si="51"/>
        <v>-4.053910319703801</v>
      </c>
      <c r="O275" s="54">
        <f t="shared" si="52"/>
        <v>-16.50956726022215</v>
      </c>
      <c r="P275" s="54">
        <f t="shared" si="53"/>
        <v>-8.944648323372828</v>
      </c>
      <c r="Q275" s="54">
        <f t="shared" si="54"/>
        <v>-17.549125714310946</v>
      </c>
    </row>
    <row r="276" spans="2:17" ht="13.5">
      <c r="B276" s="10">
        <v>259</v>
      </c>
      <c r="C276" s="25">
        <f t="shared" si="44"/>
        <v>259</v>
      </c>
      <c r="D276" s="25">
        <f t="shared" si="45"/>
        <v>295.7738053068029</v>
      </c>
      <c r="E276" s="13">
        <f t="shared" si="46"/>
        <v>2.2897079445185353</v>
      </c>
      <c r="F276" s="13">
        <f t="shared" si="47"/>
        <v>-11.779526201371969</v>
      </c>
      <c r="G276" s="13" t="e">
        <f t="shared" si="48"/>
        <v>#REF!</v>
      </c>
      <c r="H276" s="13" t="e">
        <f t="shared" si="49"/>
        <v>#REF!</v>
      </c>
      <c r="M276" s="53">
        <f t="shared" si="50"/>
        <v>-13.795979580213036</v>
      </c>
      <c r="N276" s="54">
        <f t="shared" si="51"/>
        <v>-4.053910319703801</v>
      </c>
      <c r="O276" s="54">
        <f t="shared" si="52"/>
        <v>-16.50956726022215</v>
      </c>
      <c r="P276" s="54">
        <f t="shared" si="53"/>
        <v>-8.962046236942122</v>
      </c>
      <c r="Q276" s="54">
        <f t="shared" si="54"/>
        <v>-17.463612237104872</v>
      </c>
    </row>
    <row r="277" spans="2:17" ht="13.5">
      <c r="B277" s="10">
        <v>260</v>
      </c>
      <c r="C277" s="25">
        <f t="shared" si="44"/>
        <v>260</v>
      </c>
      <c r="D277" s="25">
        <f t="shared" si="45"/>
        <v>296.91267836730265</v>
      </c>
      <c r="E277" s="13">
        <f t="shared" si="46"/>
        <v>2.083778132003164</v>
      </c>
      <c r="F277" s="13">
        <f t="shared" si="47"/>
        <v>-11.817693036146496</v>
      </c>
      <c r="G277" s="13" t="e">
        <f t="shared" si="48"/>
        <v>#REF!</v>
      </c>
      <c r="H277" s="13" t="e">
        <f t="shared" si="49"/>
        <v>#REF!</v>
      </c>
      <c r="M277" s="53">
        <f t="shared" si="50"/>
        <v>-13.795979580213036</v>
      </c>
      <c r="N277" s="54">
        <f t="shared" si="51"/>
        <v>-4.053910319703801</v>
      </c>
      <c r="O277" s="54">
        <f t="shared" si="52"/>
        <v>-16.50956726022215</v>
      </c>
      <c r="P277" s="54">
        <f t="shared" si="53"/>
        <v>-8.977949084764841</v>
      </c>
      <c r="Q277" s="54">
        <f t="shared" si="54"/>
        <v>-17.3778081485568</v>
      </c>
    </row>
    <row r="278" spans="2:17" ht="13.5">
      <c r="B278" s="10">
        <v>261</v>
      </c>
      <c r="C278" s="25">
        <f t="shared" si="44"/>
        <v>261</v>
      </c>
      <c r="D278" s="25">
        <f t="shared" si="45"/>
        <v>298.03867186355495</v>
      </c>
      <c r="E278" s="13">
        <f t="shared" si="46"/>
        <v>1.8772135804827723</v>
      </c>
      <c r="F278" s="13">
        <f t="shared" si="47"/>
        <v>-11.852260087141651</v>
      </c>
      <c r="G278" s="13" t="e">
        <f t="shared" si="48"/>
        <v>#REF!</v>
      </c>
      <c r="H278" s="13" t="e">
        <f t="shared" si="49"/>
        <v>#REF!</v>
      </c>
      <c r="M278" s="53">
        <f t="shared" si="50"/>
        <v>-13.795979580213036</v>
      </c>
      <c r="N278" s="54">
        <f t="shared" si="51"/>
        <v>-4.053910319703801</v>
      </c>
      <c r="O278" s="54">
        <f t="shared" si="52"/>
        <v>-16.50956726022215</v>
      </c>
      <c r="P278" s="54">
        <f t="shared" si="53"/>
        <v>-8.99235202267949</v>
      </c>
      <c r="Q278" s="54">
        <f t="shared" si="54"/>
        <v>-17.291739585423304</v>
      </c>
    </row>
    <row r="279" spans="2:17" ht="13.5">
      <c r="B279" s="10">
        <v>262</v>
      </c>
      <c r="C279" s="25">
        <f t="shared" si="44"/>
        <v>262</v>
      </c>
      <c r="D279" s="25">
        <f t="shared" si="45"/>
        <v>299.15168382892875</v>
      </c>
      <c r="E279" s="13">
        <f t="shared" si="46"/>
        <v>1.6700772115207898</v>
      </c>
      <c r="F279" s="13">
        <f t="shared" si="47"/>
        <v>-11.883216824898843</v>
      </c>
      <c r="G279" s="13" t="e">
        <f t="shared" si="48"/>
        <v>#REF!</v>
      </c>
      <c r="H279" s="13" t="e">
        <f t="shared" si="49"/>
        <v>#REF!</v>
      </c>
      <c r="M279" s="53">
        <f t="shared" si="50"/>
        <v>-13.795979580213036</v>
      </c>
      <c r="N279" s="54">
        <f t="shared" si="51"/>
        <v>-4.053910319703801</v>
      </c>
      <c r="O279" s="54">
        <f t="shared" si="52"/>
        <v>-16.50956726022215</v>
      </c>
      <c r="P279" s="54">
        <f t="shared" si="53"/>
        <v>-9.005250663411653</v>
      </c>
      <c r="Q279" s="54">
        <f t="shared" si="54"/>
        <v>-17.20543276502248</v>
      </c>
    </row>
    <row r="280" spans="2:17" ht="13.5">
      <c r="B280" s="10">
        <v>263</v>
      </c>
      <c r="C280" s="25">
        <f t="shared" si="44"/>
        <v>263</v>
      </c>
      <c r="D280" s="25">
        <f t="shared" si="45"/>
        <v>300.25162201152096</v>
      </c>
      <c r="E280" s="13">
        <f t="shared" si="46"/>
        <v>1.462432120861766</v>
      </c>
      <c r="F280" s="13">
        <f t="shared" si="47"/>
        <v>-11.910553819695865</v>
      </c>
      <c r="G280" s="13" t="e">
        <f t="shared" si="48"/>
        <v>#REF!</v>
      </c>
      <c r="H280" s="13" t="e">
        <f t="shared" si="49"/>
        <v>#REF!</v>
      </c>
      <c r="M280" s="53">
        <f t="shared" si="50"/>
        <v>-13.795979580213036</v>
      </c>
      <c r="N280" s="54">
        <f t="shared" si="51"/>
        <v>-4.053910319703801</v>
      </c>
      <c r="O280" s="54">
        <f t="shared" si="52"/>
        <v>-16.50956726022215</v>
      </c>
      <c r="P280" s="54">
        <f t="shared" si="53"/>
        <v>-9.016641077910412</v>
      </c>
      <c r="Q280" s="54">
        <f t="shared" si="54"/>
        <v>-17.118913977247885</v>
      </c>
    </row>
    <row r="281" spans="2:17" ht="13.5">
      <c r="B281" s="10">
        <v>264</v>
      </c>
      <c r="C281" s="25">
        <f t="shared" si="44"/>
        <v>264</v>
      </c>
      <c r="D281" s="25">
        <f t="shared" si="45"/>
        <v>301.33840420135977</v>
      </c>
      <c r="E281" s="13">
        <f t="shared" si="46"/>
        <v>1.2543415592118403</v>
      </c>
      <c r="F281" s="13">
        <f t="shared" si="47"/>
        <v>-11.93426274441928</v>
      </c>
      <c r="G281" s="13" t="e">
        <f t="shared" si="48"/>
        <v>#REF!</v>
      </c>
      <c r="H281" s="13" t="e">
        <f t="shared" si="49"/>
        <v>#REF!</v>
      </c>
      <c r="M281" s="53">
        <f t="shared" si="50"/>
        <v>-13.795979580213036</v>
      </c>
      <c r="N281" s="54">
        <f t="shared" si="51"/>
        <v>-4.053910319703801</v>
      </c>
      <c r="O281" s="54">
        <f t="shared" si="52"/>
        <v>-16.50956726022215</v>
      </c>
      <c r="P281" s="54">
        <f t="shared" si="53"/>
        <v>-9.026519796545168</v>
      </c>
      <c r="Q281" s="54">
        <f t="shared" si="54"/>
        <v>-17.032209576560415</v>
      </c>
    </row>
    <row r="282" spans="2:17" ht="13.5">
      <c r="B282" s="10">
        <v>265</v>
      </c>
      <c r="C282" s="25">
        <f t="shared" si="44"/>
        <v>265</v>
      </c>
      <c r="D282" s="25">
        <f t="shared" si="45"/>
        <v>302.4119585262126</v>
      </c>
      <c r="E282" s="13">
        <f t="shared" si="46"/>
        <v>1.045868912971899</v>
      </c>
      <c r="F282" s="13">
        <f t="shared" si="47"/>
        <v>-11.954336377100947</v>
      </c>
      <c r="G282" s="13" t="e">
        <f t="shared" si="48"/>
        <v>#REF!</v>
      </c>
      <c r="H282" s="13" t="e">
        <f t="shared" si="49"/>
        <v>#REF!</v>
      </c>
      <c r="M282" s="53">
        <f t="shared" si="50"/>
        <v>-13.795979580213036</v>
      </c>
      <c r="N282" s="54">
        <f t="shared" si="51"/>
        <v>-4.053910319703801</v>
      </c>
      <c r="O282" s="54">
        <f t="shared" si="52"/>
        <v>-16.50956726022215</v>
      </c>
      <c r="P282" s="54">
        <f t="shared" si="53"/>
        <v>-9.03488381016253</v>
      </c>
      <c r="Q282" s="54">
        <f t="shared" si="54"/>
        <v>-16.94534597396044</v>
      </c>
    </row>
    <row r="283" spans="2:17" ht="13.5">
      <c r="B283" s="10">
        <v>266</v>
      </c>
      <c r="C283" s="25">
        <f t="shared" si="44"/>
        <v>266</v>
      </c>
      <c r="D283" s="25">
        <f t="shared" si="45"/>
        <v>303.47222371346976</v>
      </c>
      <c r="E283" s="13">
        <f t="shared" si="46"/>
        <v>0.837077684929507</v>
      </c>
      <c r="F283" s="13">
        <f t="shared" si="47"/>
        <v>-11.97076860311789</v>
      </c>
      <c r="G283" s="13" t="e">
        <f t="shared" si="48"/>
        <v>#REF!</v>
      </c>
      <c r="H283" s="13" t="e">
        <f t="shared" si="49"/>
        <v>#REF!</v>
      </c>
      <c r="M283" s="53">
        <f t="shared" si="50"/>
        <v>-13.795979580213036</v>
      </c>
      <c r="N283" s="54">
        <f t="shared" si="51"/>
        <v>-4.053910319703801</v>
      </c>
      <c r="O283" s="54">
        <f t="shared" si="52"/>
        <v>-16.50956726022215</v>
      </c>
      <c r="P283" s="54">
        <f t="shared" si="53"/>
        <v>-9.041730571002923</v>
      </c>
      <c r="Q283" s="54">
        <f t="shared" si="54"/>
        <v>-16.858349628942776</v>
      </c>
    </row>
    <row r="284" spans="2:17" ht="13.5">
      <c r="B284" s="10">
        <v>267</v>
      </c>
      <c r="C284" s="25">
        <f t="shared" si="44"/>
        <v>267</v>
      </c>
      <c r="D284" s="25">
        <f t="shared" si="45"/>
        <v>304.51914931582525</v>
      </c>
      <c r="E284" s="13">
        <f t="shared" si="46"/>
        <v>0.6280314749153317</v>
      </c>
      <c r="F284" s="13">
        <f t="shared" si="47"/>
        <v>-11.983554417054886</v>
      </c>
      <c r="G284" s="13" t="e">
        <f t="shared" si="48"/>
        <v>#REF!</v>
      </c>
      <c r="H284" s="13" t="e">
        <f t="shared" si="49"/>
        <v>#REF!</v>
      </c>
      <c r="M284" s="53">
        <f t="shared" si="50"/>
        <v>-13.795979580213036</v>
      </c>
      <c r="N284" s="54">
        <f t="shared" si="51"/>
        <v>-4.053910319703801</v>
      </c>
      <c r="O284" s="54">
        <f t="shared" si="52"/>
        <v>-16.50956726022215</v>
      </c>
      <c r="P284" s="54">
        <f t="shared" si="53"/>
        <v>-9.04705799347667</v>
      </c>
      <c r="Q284" s="54">
        <f t="shared" si="54"/>
        <v>-16.77124704143687</v>
      </c>
    </row>
    <row r="285" spans="2:17" ht="13.5">
      <c r="B285" s="10">
        <v>268</v>
      </c>
      <c r="C285" s="25">
        <f t="shared" si="44"/>
        <v>268</v>
      </c>
      <c r="D285" s="25">
        <f t="shared" si="45"/>
        <v>305.55269589876093</v>
      </c>
      <c r="E285" s="13">
        <f t="shared" si="46"/>
        <v>0.41879396043000916</v>
      </c>
      <c r="F285" s="13">
        <f t="shared" si="47"/>
        <v>-11.992689924229149</v>
      </c>
      <c r="G285" s="13" t="e">
        <f t="shared" si="48"/>
        <v>#REF!</v>
      </c>
      <c r="H285" s="13" t="e">
        <f t="shared" si="49"/>
        <v>#REF!</v>
      </c>
      <c r="M285" s="53">
        <f t="shared" si="50"/>
        <v>-13.795979580213036</v>
      </c>
      <c r="N285" s="54">
        <f t="shared" si="51"/>
        <v>-4.053910319703801</v>
      </c>
      <c r="O285" s="54">
        <f t="shared" si="52"/>
        <v>-16.50956726022215</v>
      </c>
      <c r="P285" s="54">
        <f t="shared" si="53"/>
        <v>-9.05086445479928</v>
      </c>
      <c r="Q285" s="54">
        <f t="shared" si="54"/>
        <v>-16.684064743734652</v>
      </c>
    </row>
    <row r="286" spans="2:17" ht="13.5">
      <c r="B286" s="10">
        <v>269</v>
      </c>
      <c r="C286" s="25">
        <f t="shared" si="44"/>
        <v>269</v>
      </c>
      <c r="D286" s="25">
        <f t="shared" si="45"/>
        <v>306.5728351881594</v>
      </c>
      <c r="E286" s="13">
        <f t="shared" si="46"/>
        <v>0.20942887724740197</v>
      </c>
      <c r="F286" s="13">
        <f t="shared" si="47"/>
        <v>-11.998172341876696</v>
      </c>
      <c r="G286" s="13" t="e">
        <f t="shared" si="48"/>
        <v>#REF!</v>
      </c>
      <c r="H286" s="13" t="e">
        <f t="shared" si="49"/>
        <v>#REF!</v>
      </c>
      <c r="M286" s="53">
        <f t="shared" si="50"/>
        <v>-13.795979580213036</v>
      </c>
      <c r="N286" s="54">
        <f t="shared" si="51"/>
        <v>-4.053910319703801</v>
      </c>
      <c r="O286" s="54">
        <f t="shared" si="52"/>
        <v>-16.50956726022215</v>
      </c>
      <c r="P286" s="54">
        <f t="shared" si="53"/>
        <v>-9.053148795485757</v>
      </c>
      <c r="Q286" s="54">
        <f t="shared" si="54"/>
        <v>-16.596829292408565</v>
      </c>
    </row>
    <row r="287" spans="2:17" ht="13.5">
      <c r="B287" s="10">
        <v>270</v>
      </c>
      <c r="C287" s="25">
        <f t="shared" si="44"/>
        <v>270</v>
      </c>
      <c r="D287" s="25">
        <f t="shared" si="45"/>
        <v>307.57955017671287</v>
      </c>
      <c r="E287" s="13">
        <f t="shared" si="46"/>
        <v>2.205267218835516E-15</v>
      </c>
      <c r="F287" s="13">
        <f t="shared" si="47"/>
        <v>-12</v>
      </c>
      <c r="G287" s="13" t="e">
        <f t="shared" si="48"/>
        <v>#REF!</v>
      </c>
      <c r="H287" s="13" t="e">
        <f t="shared" si="49"/>
        <v>#REF!</v>
      </c>
      <c r="M287" s="53">
        <f t="shared" si="50"/>
        <v>-13.795979580213036</v>
      </c>
      <c r="N287" s="54">
        <f t="shared" si="51"/>
        <v>-4.053910319703801</v>
      </c>
      <c r="O287" s="54">
        <f t="shared" si="52"/>
        <v>-16.50956726022215</v>
      </c>
      <c r="P287" s="54">
        <f t="shared" si="53"/>
        <v>-9.053910319703801</v>
      </c>
      <c r="Q287" s="54">
        <f t="shared" si="54"/>
        <v>-16.50956726022215</v>
      </c>
    </row>
    <row r="288" spans="2:17" ht="13.5">
      <c r="B288" s="10">
        <v>271</v>
      </c>
      <c r="C288" s="25">
        <f t="shared" si="44"/>
        <v>271</v>
      </c>
      <c r="D288" s="25">
        <f t="shared" si="45"/>
        <v>233.4271648118406</v>
      </c>
      <c r="E288" s="13">
        <f t="shared" si="46"/>
        <v>-0.20942887724739756</v>
      </c>
      <c r="F288" s="13">
        <f t="shared" si="47"/>
        <v>-11.998172341876696</v>
      </c>
      <c r="G288" s="13" t="e">
        <f t="shared" si="48"/>
        <v>#REF!</v>
      </c>
      <c r="H288" s="13" t="e">
        <f t="shared" si="49"/>
        <v>#REF!</v>
      </c>
      <c r="M288" s="53">
        <f t="shared" si="50"/>
        <v>-13.795979580213036</v>
      </c>
      <c r="N288" s="54">
        <f t="shared" si="51"/>
        <v>-4.053910319703801</v>
      </c>
      <c r="O288" s="54">
        <f t="shared" si="52"/>
        <v>-16.50956726022215</v>
      </c>
      <c r="P288" s="54">
        <f t="shared" si="53"/>
        <v>-9.053148795485757</v>
      </c>
      <c r="Q288" s="54">
        <f t="shared" si="54"/>
        <v>-16.422305228035732</v>
      </c>
    </row>
    <row r="289" spans="2:17" ht="13.5">
      <c r="B289" s="10">
        <v>272</v>
      </c>
      <c r="C289" s="25">
        <f t="shared" si="44"/>
        <v>272</v>
      </c>
      <c r="D289" s="25">
        <f t="shared" si="45"/>
        <v>234.4473041012391</v>
      </c>
      <c r="E289" s="13">
        <f t="shared" si="46"/>
        <v>-0.4187939604300154</v>
      </c>
      <c r="F289" s="13">
        <f t="shared" si="47"/>
        <v>-11.992689924229149</v>
      </c>
      <c r="G289" s="13" t="e">
        <f t="shared" si="48"/>
        <v>#REF!</v>
      </c>
      <c r="H289" s="13" t="e">
        <f t="shared" si="49"/>
        <v>#REF!</v>
      </c>
      <c r="M289" s="53">
        <f t="shared" si="50"/>
        <v>-13.795979580213036</v>
      </c>
      <c r="N289" s="54">
        <f t="shared" si="51"/>
        <v>-4.053910319703801</v>
      </c>
      <c r="O289" s="54">
        <f t="shared" si="52"/>
        <v>-16.50956726022215</v>
      </c>
      <c r="P289" s="54">
        <f t="shared" si="53"/>
        <v>-9.05086445479928</v>
      </c>
      <c r="Q289" s="54">
        <f t="shared" si="54"/>
        <v>-16.33506977670964</v>
      </c>
    </row>
    <row r="290" spans="2:17" ht="13.5">
      <c r="B290" s="10">
        <v>273</v>
      </c>
      <c r="C290" s="25">
        <f t="shared" si="44"/>
        <v>273</v>
      </c>
      <c r="D290" s="25">
        <f t="shared" si="45"/>
        <v>235.48085068417473</v>
      </c>
      <c r="E290" s="13">
        <f t="shared" si="46"/>
        <v>-0.6280314749153273</v>
      </c>
      <c r="F290" s="13">
        <f t="shared" si="47"/>
        <v>-11.983554417054886</v>
      </c>
      <c r="G290" s="13" t="e">
        <f t="shared" si="48"/>
        <v>#REF!</v>
      </c>
      <c r="H290" s="13" t="e">
        <f t="shared" si="49"/>
        <v>#REF!</v>
      </c>
      <c r="M290" s="53">
        <f t="shared" si="50"/>
        <v>-13.795979580213036</v>
      </c>
      <c r="N290" s="54">
        <f t="shared" si="51"/>
        <v>-4.053910319703801</v>
      </c>
      <c r="O290" s="54">
        <f t="shared" si="52"/>
        <v>-16.50956726022215</v>
      </c>
      <c r="P290" s="54">
        <f t="shared" si="53"/>
        <v>-9.04705799347667</v>
      </c>
      <c r="Q290" s="54">
        <f t="shared" si="54"/>
        <v>-16.247887479007428</v>
      </c>
    </row>
    <row r="291" spans="2:17" ht="13.5">
      <c r="B291" s="10">
        <v>274</v>
      </c>
      <c r="C291" s="25">
        <f t="shared" si="44"/>
        <v>274</v>
      </c>
      <c r="D291" s="25">
        <f t="shared" si="45"/>
        <v>236.5277762865302</v>
      </c>
      <c r="E291" s="13">
        <f t="shared" si="46"/>
        <v>-0.8370776849295026</v>
      </c>
      <c r="F291" s="13">
        <f t="shared" si="47"/>
        <v>-11.970768603117891</v>
      </c>
      <c r="G291" s="13" t="e">
        <f t="shared" si="48"/>
        <v>#REF!</v>
      </c>
      <c r="H291" s="13" t="e">
        <f t="shared" si="49"/>
        <v>#REF!</v>
      </c>
      <c r="M291" s="53">
        <f t="shared" si="50"/>
        <v>-13.795979580213036</v>
      </c>
      <c r="N291" s="54">
        <f t="shared" si="51"/>
        <v>-4.053910319703801</v>
      </c>
      <c r="O291" s="54">
        <f t="shared" si="52"/>
        <v>-16.50956726022215</v>
      </c>
      <c r="P291" s="54">
        <f t="shared" si="53"/>
        <v>-9.041730571002923</v>
      </c>
      <c r="Q291" s="54">
        <f t="shared" si="54"/>
        <v>-16.16078489150152</v>
      </c>
    </row>
    <row r="292" spans="2:17" ht="13.5">
      <c r="B292" s="10">
        <v>275</v>
      </c>
      <c r="C292" s="25">
        <f t="shared" si="44"/>
        <v>275</v>
      </c>
      <c r="D292" s="25">
        <f t="shared" si="45"/>
        <v>237.58804147378743</v>
      </c>
      <c r="E292" s="13">
        <f t="shared" si="46"/>
        <v>-1.0458689129718945</v>
      </c>
      <c r="F292" s="13">
        <f t="shared" si="47"/>
        <v>-11.954336377100947</v>
      </c>
      <c r="G292" s="13" t="e">
        <f t="shared" si="48"/>
        <v>#REF!</v>
      </c>
      <c r="H292" s="13" t="e">
        <f t="shared" si="49"/>
        <v>#REF!</v>
      </c>
      <c r="M292" s="53">
        <f t="shared" si="50"/>
        <v>-13.795979580213036</v>
      </c>
      <c r="N292" s="54">
        <f t="shared" si="51"/>
        <v>-4.053910319703801</v>
      </c>
      <c r="O292" s="54">
        <f t="shared" si="52"/>
        <v>-16.50956726022215</v>
      </c>
      <c r="P292" s="54">
        <f t="shared" si="53"/>
        <v>-9.03488381016253</v>
      </c>
      <c r="Q292" s="54">
        <f t="shared" si="54"/>
        <v>-16.073788546483858</v>
      </c>
    </row>
    <row r="293" spans="2:17" ht="13.5">
      <c r="B293" s="10">
        <v>276</v>
      </c>
      <c r="C293" s="25">
        <f t="shared" si="44"/>
        <v>276</v>
      </c>
      <c r="D293" s="25">
        <f t="shared" si="45"/>
        <v>238.6615957986402</v>
      </c>
      <c r="E293" s="13">
        <f t="shared" si="46"/>
        <v>-1.2543415592118359</v>
      </c>
      <c r="F293" s="13">
        <f t="shared" si="47"/>
        <v>-11.93426274441928</v>
      </c>
      <c r="G293" s="13" t="e">
        <f t="shared" si="48"/>
        <v>#REF!</v>
      </c>
      <c r="H293" s="13" t="e">
        <f t="shared" si="49"/>
        <v>#REF!</v>
      </c>
      <c r="M293" s="53">
        <f t="shared" si="50"/>
        <v>-13.795979580213036</v>
      </c>
      <c r="N293" s="54">
        <f t="shared" si="51"/>
        <v>-4.053910319703801</v>
      </c>
      <c r="O293" s="54">
        <f t="shared" si="52"/>
        <v>-16.50956726022215</v>
      </c>
      <c r="P293" s="54">
        <f t="shared" si="53"/>
        <v>-9.026519796545168</v>
      </c>
      <c r="Q293" s="54">
        <f t="shared" si="54"/>
        <v>-15.986924943883883</v>
      </c>
    </row>
    <row r="294" spans="2:17" ht="13.5">
      <c r="B294" s="10">
        <v>277</v>
      </c>
      <c r="C294" s="25">
        <f t="shared" si="44"/>
        <v>277</v>
      </c>
      <c r="D294" s="25">
        <f t="shared" si="45"/>
        <v>239.748377988479</v>
      </c>
      <c r="E294" s="13">
        <f t="shared" si="46"/>
        <v>-1.4624321208617723</v>
      </c>
      <c r="F294" s="13">
        <f t="shared" si="47"/>
        <v>-11.910553819695863</v>
      </c>
      <c r="G294" s="13" t="e">
        <f t="shared" si="48"/>
        <v>#REF!</v>
      </c>
      <c r="H294" s="13" t="e">
        <f t="shared" si="49"/>
        <v>#REF!</v>
      </c>
      <c r="M294" s="53">
        <f t="shared" si="50"/>
        <v>-13.795979580213036</v>
      </c>
      <c r="N294" s="54">
        <f t="shared" si="51"/>
        <v>-4.053910319703801</v>
      </c>
      <c r="O294" s="54">
        <f t="shared" si="52"/>
        <v>-16.50956726022215</v>
      </c>
      <c r="P294" s="54">
        <f t="shared" si="53"/>
        <v>-9.01664107791041</v>
      </c>
      <c r="Q294" s="54">
        <f t="shared" si="54"/>
        <v>-15.90022054319641</v>
      </c>
    </row>
    <row r="295" spans="2:17" ht="13.5">
      <c r="B295" s="10">
        <v>278</v>
      </c>
      <c r="C295" s="25">
        <f t="shared" si="44"/>
        <v>278</v>
      </c>
      <c r="D295" s="25">
        <f t="shared" si="45"/>
        <v>240.84831617107125</v>
      </c>
      <c r="E295" s="13">
        <f t="shared" si="46"/>
        <v>-1.6700772115207856</v>
      </c>
      <c r="F295" s="13">
        <f t="shared" si="47"/>
        <v>-11.883216824898845</v>
      </c>
      <c r="G295" s="13" t="e">
        <f t="shared" si="48"/>
        <v>#REF!</v>
      </c>
      <c r="H295" s="13" t="e">
        <f t="shared" si="49"/>
        <v>#REF!</v>
      </c>
      <c r="M295" s="53">
        <f t="shared" si="50"/>
        <v>-13.795979580213036</v>
      </c>
      <c r="N295" s="54">
        <f t="shared" si="51"/>
        <v>-4.053910319703801</v>
      </c>
      <c r="O295" s="54">
        <f t="shared" si="52"/>
        <v>-16.50956726022215</v>
      </c>
      <c r="P295" s="54">
        <f t="shared" si="53"/>
        <v>-9.005250663411653</v>
      </c>
      <c r="Q295" s="54">
        <f t="shared" si="54"/>
        <v>-15.813701755421821</v>
      </c>
    </row>
    <row r="296" spans="2:17" ht="13.5">
      <c r="B296" s="10">
        <v>279</v>
      </c>
      <c r="C296" s="25">
        <f t="shared" si="44"/>
        <v>279</v>
      </c>
      <c r="D296" s="25">
        <f t="shared" si="45"/>
        <v>241.96132813644505</v>
      </c>
      <c r="E296" s="13">
        <f t="shared" si="46"/>
        <v>-1.877213580482768</v>
      </c>
      <c r="F296" s="13">
        <f t="shared" si="47"/>
        <v>-11.852260087141653</v>
      </c>
      <c r="G296" s="13" t="e">
        <f t="shared" si="48"/>
        <v>#REF!</v>
      </c>
      <c r="H296" s="13" t="e">
        <f t="shared" si="49"/>
        <v>#REF!</v>
      </c>
      <c r="M296" s="53">
        <f t="shared" si="50"/>
        <v>-13.795979580213036</v>
      </c>
      <c r="N296" s="54">
        <f t="shared" si="51"/>
        <v>-4.053910319703801</v>
      </c>
      <c r="O296" s="54">
        <f t="shared" si="52"/>
        <v>-16.50956726022215</v>
      </c>
      <c r="P296" s="54">
        <f t="shared" si="53"/>
        <v>-8.99235202267949</v>
      </c>
      <c r="Q296" s="54">
        <f t="shared" si="54"/>
        <v>-15.727394935020994</v>
      </c>
    </row>
    <row r="297" spans="2:17" ht="13.5">
      <c r="B297" s="10">
        <v>280</v>
      </c>
      <c r="C297" s="25">
        <f t="shared" si="44"/>
        <v>280</v>
      </c>
      <c r="D297" s="25">
        <f t="shared" si="45"/>
        <v>243.08732163269738</v>
      </c>
      <c r="E297" s="13">
        <f t="shared" si="46"/>
        <v>-2.0837781320031596</v>
      </c>
      <c r="F297" s="13">
        <f t="shared" si="47"/>
        <v>-11.817693036146498</v>
      </c>
      <c r="G297" s="13" t="e">
        <f t="shared" si="48"/>
        <v>#REF!</v>
      </c>
      <c r="H297" s="13" t="e">
        <f t="shared" si="49"/>
        <v>#REF!</v>
      </c>
      <c r="M297" s="53">
        <f t="shared" si="50"/>
        <v>-13.795979580213036</v>
      </c>
      <c r="N297" s="54">
        <f t="shared" si="51"/>
        <v>-4.053910319703801</v>
      </c>
      <c r="O297" s="54">
        <f t="shared" si="52"/>
        <v>-16.50956726022215</v>
      </c>
      <c r="P297" s="54">
        <f t="shared" si="53"/>
        <v>-8.977949084764841</v>
      </c>
      <c r="Q297" s="54">
        <f t="shared" si="54"/>
        <v>-15.641326371887498</v>
      </c>
    </row>
    <row r="298" spans="2:17" ht="13.5">
      <c r="B298" s="10">
        <v>281</v>
      </c>
      <c r="C298" s="25">
        <f t="shared" si="44"/>
        <v>281</v>
      </c>
      <c r="D298" s="25">
        <f t="shared" si="45"/>
        <v>244.22619469319716</v>
      </c>
      <c r="E298" s="13">
        <f t="shared" si="46"/>
        <v>-2.2897079445185415</v>
      </c>
      <c r="F298" s="13">
        <f t="shared" si="47"/>
        <v>-11.779526201371967</v>
      </c>
      <c r="G298" s="13" t="e">
        <f t="shared" si="48"/>
        <v>#REF!</v>
      </c>
      <c r="H298" s="13" t="e">
        <f t="shared" si="49"/>
        <v>#REF!</v>
      </c>
      <c r="M298" s="53">
        <f t="shared" si="50"/>
        <v>-13.795979580213036</v>
      </c>
      <c r="N298" s="54">
        <f t="shared" si="51"/>
        <v>-4.053910319703801</v>
      </c>
      <c r="O298" s="54">
        <f t="shared" si="52"/>
        <v>-16.50956726022215</v>
      </c>
      <c r="P298" s="54">
        <f t="shared" si="53"/>
        <v>-8.962046236942122</v>
      </c>
      <c r="Q298" s="54">
        <f t="shared" si="54"/>
        <v>-15.555522283339423</v>
      </c>
    </row>
    <row r="299" spans="2:17" ht="13.5">
      <c r="B299" s="10">
        <v>282</v>
      </c>
      <c r="C299" s="25">
        <f t="shared" si="44"/>
        <v>282</v>
      </c>
      <c r="D299" s="25">
        <f t="shared" si="45"/>
        <v>245.37783599244096</v>
      </c>
      <c r="E299" s="13">
        <f t="shared" si="46"/>
        <v>-2.494940289813113</v>
      </c>
      <c r="F299" s="13">
        <f t="shared" si="47"/>
        <v>-11.737771208805666</v>
      </c>
      <c r="G299" s="13" t="e">
        <f t="shared" si="48"/>
        <v>#REF!</v>
      </c>
      <c r="H299" s="13" t="e">
        <f t="shared" si="49"/>
        <v>#REF!</v>
      </c>
      <c r="M299" s="53">
        <f t="shared" si="50"/>
        <v>-13.795979580213036</v>
      </c>
      <c r="N299" s="54">
        <f t="shared" si="51"/>
        <v>-4.053910319703801</v>
      </c>
      <c r="O299" s="54">
        <f t="shared" si="52"/>
        <v>-16.50956726022215</v>
      </c>
      <c r="P299" s="54">
        <f t="shared" si="53"/>
        <v>-8.944648323372828</v>
      </c>
      <c r="Q299" s="54">
        <f t="shared" si="54"/>
        <v>-15.47000880613335</v>
      </c>
    </row>
    <row r="300" spans="2:17" ht="13.5">
      <c r="B300" s="10">
        <v>283</v>
      </c>
      <c r="C300" s="25">
        <f t="shared" si="44"/>
        <v>283</v>
      </c>
      <c r="D300" s="25">
        <f t="shared" si="45"/>
        <v>246.54212522764738</v>
      </c>
      <c r="E300" s="13">
        <f t="shared" si="46"/>
        <v>-2.6994126521263793</v>
      </c>
      <c r="F300" s="13">
        <f t="shared" si="47"/>
        <v>-11.692440777422823</v>
      </c>
      <c r="G300" s="13" t="e">
        <f t="shared" si="48"/>
        <v>#REF!</v>
      </c>
      <c r="H300" s="13" t="e">
        <f t="shared" si="49"/>
        <v>#REF!</v>
      </c>
      <c r="M300" s="53">
        <f t="shared" si="50"/>
        <v>-13.795979580213036</v>
      </c>
      <c r="N300" s="54">
        <f t="shared" si="51"/>
        <v>-4.053910319703801</v>
      </c>
      <c r="O300" s="54">
        <f t="shared" si="52"/>
        <v>-16.50956726022215</v>
      </c>
      <c r="P300" s="54">
        <f t="shared" si="53"/>
        <v>-8.925760643629978</v>
      </c>
      <c r="Q300" s="54">
        <f t="shared" si="54"/>
        <v>-15.384811988502824</v>
      </c>
    </row>
    <row r="301" spans="2:17" ht="13.5">
      <c r="B301" s="10">
        <v>284</v>
      </c>
      <c r="C301" s="25">
        <f t="shared" si="44"/>
        <v>284</v>
      </c>
      <c r="D301" s="25">
        <f t="shared" si="45"/>
        <v>247.71893352304028</v>
      </c>
      <c r="E301" s="13">
        <f t="shared" si="46"/>
        <v>-2.9030627471960093</v>
      </c>
      <c r="F301" s="13">
        <f t="shared" si="47"/>
        <v>-11.643548715311958</v>
      </c>
      <c r="G301" s="13" t="e">
        <f t="shared" si="48"/>
        <v>#REF!</v>
      </c>
      <c r="H301" s="13" t="e">
        <f t="shared" si="49"/>
        <v>#REF!</v>
      </c>
      <c r="M301" s="53">
        <f t="shared" si="50"/>
        <v>-13.795979580213036</v>
      </c>
      <c r="N301" s="54">
        <f t="shared" si="51"/>
        <v>-4.053910319703801</v>
      </c>
      <c r="O301" s="54">
        <f t="shared" si="52"/>
        <v>-16.50956726022215</v>
      </c>
      <c r="P301" s="54">
        <f t="shared" si="53"/>
        <v>-8.905388951083784</v>
      </c>
      <c r="Q301" s="54">
        <f t="shared" si="54"/>
        <v>-15.29995778222381</v>
      </c>
    </row>
    <row r="302" spans="2:17" ht="13.5">
      <c r="B302" s="10">
        <v>285</v>
      </c>
      <c r="C302" s="25">
        <f t="shared" si="44"/>
        <v>285</v>
      </c>
      <c r="D302" s="25">
        <f t="shared" si="45"/>
        <v>248.90812385368537</v>
      </c>
      <c r="E302" s="13">
        <f t="shared" si="46"/>
        <v>-3.1058285412302435</v>
      </c>
      <c r="F302" s="13">
        <f t="shared" si="47"/>
        <v>-11.59110991546882</v>
      </c>
      <c r="G302" s="13" t="e">
        <f t="shared" si="48"/>
        <v>#REF!</v>
      </c>
      <c r="H302" s="13" t="e">
        <f t="shared" si="49"/>
        <v>#REF!</v>
      </c>
      <c r="M302" s="53">
        <f t="shared" si="50"/>
        <v>-13.795979580213036</v>
      </c>
      <c r="N302" s="54">
        <f t="shared" si="51"/>
        <v>-4.053910319703801</v>
      </c>
      <c r="O302" s="54">
        <f t="shared" si="52"/>
        <v>-16.50956726022215</v>
      </c>
      <c r="P302" s="54">
        <f t="shared" si="53"/>
        <v>-8.883539451149144</v>
      </c>
      <c r="Q302" s="54">
        <f t="shared" si="54"/>
        <v>-15.215472034709547</v>
      </c>
    </row>
    <row r="303" spans="2:17" ht="13.5">
      <c r="B303" s="10">
        <v>286</v>
      </c>
      <c r="C303" s="25">
        <f t="shared" si="44"/>
        <v>286</v>
      </c>
      <c r="D303" s="25">
        <f t="shared" si="45"/>
        <v>250.10955148569298</v>
      </c>
      <c r="E303" s="13">
        <f t="shared" si="46"/>
        <v>-3.3498460263081595</v>
      </c>
      <c r="F303" s="13">
        <f t="shared" si="47"/>
        <v>-11.682301416790136</v>
      </c>
      <c r="G303" s="13" t="e">
        <f t="shared" si="48"/>
        <v>#REF!</v>
      </c>
      <c r="H303" s="13" t="e">
        <f t="shared" si="49"/>
        <v>#REF!</v>
      </c>
      <c r="M303" s="53">
        <f t="shared" si="50"/>
        <v>-13.795979580213036</v>
      </c>
      <c r="N303" s="54">
        <f t="shared" si="51"/>
        <v>-4.053910319703801</v>
      </c>
      <c r="O303" s="54">
        <f t="shared" si="52"/>
        <v>-16.50956726022215</v>
      </c>
      <c r="P303" s="54">
        <f t="shared" si="53"/>
        <v>-8.860218799395394</v>
      </c>
      <c r="Q303" s="54">
        <f t="shared" si="54"/>
        <v>-15.131380481137152</v>
      </c>
    </row>
    <row r="304" spans="2:17" ht="13.5">
      <c r="B304" s="10">
        <v>287</v>
      </c>
      <c r="C304" s="25">
        <f t="shared" si="44"/>
        <v>287</v>
      </c>
      <c r="D304" s="25">
        <f t="shared" si="45"/>
        <v>251.32306442958765</v>
      </c>
      <c r="E304" s="13">
        <f t="shared" si="46"/>
        <v>-3.598204279452129</v>
      </c>
      <c r="F304" s="13">
        <f t="shared" si="47"/>
        <v>-11.769195889286843</v>
      </c>
      <c r="G304" s="13" t="e">
        <f t="shared" si="48"/>
        <v>#REF!</v>
      </c>
      <c r="H304" s="13" t="e">
        <f t="shared" si="49"/>
        <v>#REF!</v>
      </c>
      <c r="M304" s="53">
        <f t="shared" si="50"/>
        <v>-13.795979580213036</v>
      </c>
      <c r="N304" s="54">
        <f t="shared" si="51"/>
        <v>-4.053910319703801</v>
      </c>
      <c r="O304" s="54">
        <f t="shared" si="52"/>
        <v>-16.50956726022215</v>
      </c>
      <c r="P304" s="54">
        <f t="shared" si="53"/>
        <v>-8.835434099518977</v>
      </c>
      <c r="Q304" s="54">
        <f t="shared" si="54"/>
        <v>-15.047708736608465</v>
      </c>
    </row>
    <row r="305" spans="2:17" ht="13.5">
      <c r="B305" s="10">
        <v>288</v>
      </c>
      <c r="C305" s="25">
        <f t="shared" si="44"/>
        <v>288</v>
      </c>
      <c r="D305" s="25">
        <f t="shared" si="45"/>
        <v>252.54850390367892</v>
      </c>
      <c r="E305" s="13">
        <f t="shared" si="46"/>
        <v>-3.8508140122260133</v>
      </c>
      <c r="F305" s="13">
        <f t="shared" si="47"/>
        <v>-11.8515868901518</v>
      </c>
      <c r="G305" s="13" t="e">
        <f t="shared" si="48"/>
        <v>#REF!</v>
      </c>
      <c r="H305" s="13" t="e">
        <f t="shared" si="49"/>
        <v>#REF!</v>
      </c>
      <c r="M305" s="53">
        <f t="shared" si="50"/>
        <v>-13.795979580213036</v>
      </c>
      <c r="N305" s="54">
        <f t="shared" si="51"/>
        <v>-4.053910319703801</v>
      </c>
      <c r="O305" s="54">
        <f t="shared" si="52"/>
        <v>-16.50956726022215</v>
      </c>
      <c r="P305" s="54">
        <f t="shared" si="53"/>
        <v>-8.80919290117957</v>
      </c>
      <c r="Q305" s="54">
        <f t="shared" si="54"/>
        <v>-14.964482288347412</v>
      </c>
    </row>
    <row r="306" spans="2:17" ht="13.5">
      <c r="B306" s="10">
        <v>289</v>
      </c>
      <c r="C306" s="25">
        <f t="shared" si="44"/>
        <v>289</v>
      </c>
      <c r="D306" s="25">
        <f t="shared" si="45"/>
        <v>253.78570480432387</v>
      </c>
      <c r="E306" s="13">
        <f t="shared" si="46"/>
        <v>-4.1075767252489985</v>
      </c>
      <c r="F306" s="13">
        <f t="shared" si="47"/>
        <v>-11.929269006356199</v>
      </c>
      <c r="G306" s="13" t="e">
        <f t="shared" si="48"/>
        <v>#REF!</v>
      </c>
      <c r="H306" s="13" t="e">
        <f t="shared" si="49"/>
        <v>#REF!</v>
      </c>
      <c r="M306" s="53">
        <f t="shared" si="50"/>
        <v>-13.795979580213036</v>
      </c>
      <c r="N306" s="54">
        <f t="shared" si="51"/>
        <v>-4.053910319703801</v>
      </c>
      <c r="O306" s="54">
        <f t="shared" si="52"/>
        <v>-16.50956726022215</v>
      </c>
      <c r="P306" s="54">
        <f t="shared" si="53"/>
        <v>-8.781503197700387</v>
      </c>
      <c r="Q306" s="54">
        <f t="shared" si="54"/>
        <v>-14.881726487936367</v>
      </c>
    </row>
    <row r="307" spans="2:17" ht="13.5">
      <c r="B307" s="10">
        <v>290</v>
      </c>
      <c r="C307" s="25">
        <f t="shared" si="44"/>
        <v>290</v>
      </c>
      <c r="D307" s="25">
        <f t="shared" si="45"/>
        <v>255.03449618007178</v>
      </c>
      <c r="E307" s="13">
        <f t="shared" si="46"/>
        <v>-4.368384708039262</v>
      </c>
      <c r="F307" s="13">
        <f t="shared" si="47"/>
        <v>-12.002038344828732</v>
      </c>
      <c r="G307" s="13" t="e">
        <f t="shared" si="48"/>
        <v>#REF!</v>
      </c>
      <c r="H307" s="13" t="e">
        <f t="shared" si="49"/>
        <v>#REF!</v>
      </c>
      <c r="M307" s="53">
        <f t="shared" si="50"/>
        <v>-13.795979580213036</v>
      </c>
      <c r="N307" s="54">
        <f t="shared" si="51"/>
        <v>-4.053910319703801</v>
      </c>
      <c r="O307" s="54">
        <f t="shared" si="52"/>
        <v>-16.50956726022215</v>
      </c>
      <c r="P307" s="54">
        <f t="shared" si="53"/>
        <v>-8.752373423633344</v>
      </c>
      <c r="Q307" s="54">
        <f t="shared" si="54"/>
        <v>-14.799466543593804</v>
      </c>
    </row>
    <row r="308" spans="2:17" ht="13.5">
      <c r="B308" s="10">
        <v>291</v>
      </c>
      <c r="C308" s="25">
        <f t="shared" si="44"/>
        <v>291</v>
      </c>
      <c r="D308" s="25">
        <f t="shared" si="45"/>
        <v>256.29470170680224</v>
      </c>
      <c r="E308" s="13">
        <f t="shared" si="46"/>
        <v>-4.633121065267917</v>
      </c>
      <c r="F308" s="13">
        <f t="shared" si="47"/>
        <v>-12.069693022531949</v>
      </c>
      <c r="G308" s="13" t="e">
        <f t="shared" si="48"/>
        <v>#REF!</v>
      </c>
      <c r="H308" s="13" t="e">
        <f t="shared" si="49"/>
        <v>#REF!</v>
      </c>
      <c r="M308" s="53">
        <f t="shared" si="50"/>
        <v>-13.795979580213036</v>
      </c>
      <c r="N308" s="54">
        <f t="shared" si="51"/>
        <v>-4.053910319703801</v>
      </c>
      <c r="O308" s="54">
        <f t="shared" si="52"/>
        <v>-16.50956726022215</v>
      </c>
      <c r="P308" s="54">
        <f t="shared" si="53"/>
        <v>-8.721812452189809</v>
      </c>
      <c r="Q308" s="54">
        <f t="shared" si="54"/>
        <v>-14.717727512495646</v>
      </c>
    </row>
    <row r="309" spans="2:17" ht="13.5">
      <c r="B309" s="10">
        <v>292</v>
      </c>
      <c r="C309" s="25">
        <f t="shared" si="44"/>
        <v>292</v>
      </c>
      <c r="D309" s="25">
        <f t="shared" si="45"/>
        <v>257.5661401611175</v>
      </c>
      <c r="E309" s="13">
        <f t="shared" si="46"/>
        <v>-4.901659769150607</v>
      </c>
      <c r="F309" s="13">
        <f t="shared" si="47"/>
        <v>-12.132033654544227</v>
      </c>
      <c r="G309" s="13" t="e">
        <f t="shared" si="48"/>
        <v>#REF!</v>
      </c>
      <c r="H309" s="13" t="e">
        <f t="shared" si="49"/>
        <v>#REF!</v>
      </c>
      <c r="M309" s="53">
        <f t="shared" si="50"/>
        <v>-13.795979580213036</v>
      </c>
      <c r="N309" s="54">
        <f t="shared" si="51"/>
        <v>-4.053910319703801</v>
      </c>
      <c r="O309" s="54">
        <f t="shared" si="52"/>
        <v>-16.50956726022215</v>
      </c>
      <c r="P309" s="54">
        <f t="shared" si="53"/>
        <v>-8.689829592537738</v>
      </c>
      <c r="Q309" s="54">
        <f t="shared" si="54"/>
        <v>-14.636534293142589</v>
      </c>
    </row>
    <row r="310" spans="2:17" ht="13.5">
      <c r="B310" s="10">
        <v>293</v>
      </c>
      <c r="C310" s="25">
        <f t="shared" si="44"/>
        <v>293</v>
      </c>
      <c r="D310" s="25">
        <f t="shared" si="45"/>
        <v>258.84862588941775</v>
      </c>
      <c r="E310" s="13">
        <f t="shared" si="46"/>
        <v>-5.17386573757798</v>
      </c>
      <c r="F310" s="13">
        <f t="shared" si="47"/>
        <v>-12.188863838327547</v>
      </c>
      <c r="G310" s="13" t="e">
        <f t="shared" si="48"/>
        <v>#REF!</v>
      </c>
      <c r="H310" s="13" t="e">
        <f t="shared" si="49"/>
        <v>#REF!</v>
      </c>
      <c r="M310" s="53">
        <f t="shared" si="50"/>
        <v>-13.795979580213036</v>
      </c>
      <c r="N310" s="54">
        <f t="shared" si="51"/>
        <v>-4.053910319703801</v>
      </c>
      <c r="O310" s="54">
        <f t="shared" si="52"/>
        <v>-16.50956726022215</v>
      </c>
      <c r="P310" s="54">
        <f t="shared" si="53"/>
        <v>-8.656434586966004</v>
      </c>
      <c r="Q310" s="54">
        <f t="shared" si="54"/>
        <v>-14.55591161777578</v>
      </c>
    </row>
    <row r="311" spans="2:17" ht="13.5">
      <c r="B311" s="10">
        <v>294</v>
      </c>
      <c r="C311" s="25">
        <f t="shared" si="44"/>
        <v>294</v>
      </c>
      <c r="D311" s="25">
        <f t="shared" si="45"/>
        <v>260.1419692702748</v>
      </c>
      <c r="E311" s="13">
        <f t="shared" si="46"/>
        <v>-5.4495949374715815</v>
      </c>
      <c r="F311" s="13">
        <f t="shared" si="47"/>
        <v>-12.239990632443421</v>
      </c>
      <c r="G311" s="13" t="e">
        <f t="shared" si="48"/>
        <v>#REF!</v>
      </c>
      <c r="H311" s="13" t="e">
        <f t="shared" si="49"/>
        <v>#REF!</v>
      </c>
      <c r="M311" s="53">
        <f t="shared" si="50"/>
        <v>-13.795979580213036</v>
      </c>
      <c r="N311" s="54">
        <f t="shared" si="51"/>
        <v>-4.053910319703801</v>
      </c>
      <c r="O311" s="54">
        <f t="shared" si="52"/>
        <v>-16.50956726022215</v>
      </c>
      <c r="P311" s="54">
        <f t="shared" si="53"/>
        <v>-8.621637607916806</v>
      </c>
      <c r="Q311" s="54">
        <f t="shared" si="54"/>
        <v>-14.475884044843149</v>
      </c>
    </row>
    <row r="312" spans="2:17" ht="13.5">
      <c r="B312" s="10">
        <v>295</v>
      </c>
      <c r="C312" s="25">
        <f t="shared" si="44"/>
        <v>295</v>
      </c>
      <c r="D312" s="25">
        <f t="shared" si="45"/>
        <v>261.4459771679183</v>
      </c>
      <c r="E312" s="13">
        <f t="shared" si="46"/>
        <v>-5.7286945127463795</v>
      </c>
      <c r="F312" s="13">
        <f t="shared" si="47"/>
        <v>-12.285225028069734</v>
      </c>
      <c r="G312" s="13" t="e">
        <f t="shared" si="48"/>
        <v>#REF!</v>
      </c>
      <c r="H312" s="13" t="e">
        <f t="shared" si="49"/>
        <v>#REF!</v>
      </c>
      <c r="M312" s="53">
        <f t="shared" si="50"/>
        <v>-13.795979580213036</v>
      </c>
      <c r="N312" s="54">
        <f t="shared" si="51"/>
        <v>-4.053910319703801</v>
      </c>
      <c r="O312" s="54">
        <f t="shared" si="52"/>
        <v>-16.50956726022215</v>
      </c>
      <c r="P312" s="54">
        <f t="shared" si="53"/>
        <v>-8.58544925488705</v>
      </c>
      <c r="Q312" s="54">
        <f t="shared" si="54"/>
        <v>-14.39647595151865</v>
      </c>
    </row>
    <row r="313" spans="2:17" ht="13.5">
      <c r="B313" s="10">
        <v>296</v>
      </c>
      <c r="C313" s="25">
        <f t="shared" si="44"/>
        <v>296</v>
      </c>
      <c r="D313" s="25">
        <f t="shared" si="45"/>
        <v>262.760453374856</v>
      </c>
      <c r="E313" s="13">
        <f t="shared" si="46"/>
        <v>-6.011002936167394</v>
      </c>
      <c r="F313" s="13">
        <f t="shared" si="47"/>
        <v>-12.324382411768436</v>
      </c>
      <c r="G313" s="13" t="e">
        <f t="shared" si="48"/>
        <v>#REF!</v>
      </c>
      <c r="H313" s="13" t="e">
        <f t="shared" si="49"/>
        <v>#REF!</v>
      </c>
      <c r="M313" s="53">
        <f t="shared" si="50"/>
        <v>-13.795979580213036</v>
      </c>
      <c r="N313" s="54">
        <f t="shared" si="51"/>
        <v>-4.053910319703801</v>
      </c>
      <c r="O313" s="54">
        <f t="shared" si="52"/>
        <v>-16.50956726022215</v>
      </c>
      <c r="P313" s="54">
        <f t="shared" si="53"/>
        <v>-8.547880551199636</v>
      </c>
      <c r="Q313" s="54">
        <f t="shared" si="54"/>
        <v>-14.317711526276762</v>
      </c>
    </row>
    <row r="314" spans="2:17" ht="13.5">
      <c r="B314" s="10">
        <v>297</v>
      </c>
      <c r="C314" s="25">
        <f t="shared" si="44"/>
        <v>297</v>
      </c>
      <c r="D314" s="25">
        <f t="shared" si="45"/>
        <v>264.0851990418642</v>
      </c>
      <c r="E314" s="13">
        <f t="shared" si="46"/>
        <v>-6.296350184304976</v>
      </c>
      <c r="F314" s="13">
        <f t="shared" si="47"/>
        <v>-12.35728301805625</v>
      </c>
      <c r="G314" s="13" t="e">
        <f t="shared" si="48"/>
        <v>#REF!</v>
      </c>
      <c r="H314" s="13" t="e">
        <f t="shared" si="49"/>
        <v>#REF!</v>
      </c>
      <c r="M314" s="53">
        <f t="shared" si="50"/>
        <v>-13.795979580213036</v>
      </c>
      <c r="N314" s="54">
        <f t="shared" si="51"/>
        <v>-4.053910319703801</v>
      </c>
      <c r="O314" s="54">
        <f t="shared" si="52"/>
        <v>-16.50956726022215</v>
      </c>
      <c r="P314" s="54">
        <f t="shared" si="53"/>
        <v>-8.50894294064564</v>
      </c>
      <c r="Q314" s="54">
        <f t="shared" si="54"/>
        <v>-14.239614761524415</v>
      </c>
    </row>
    <row r="315" spans="2:17" ht="13.5">
      <c r="B315" s="10">
        <v>298</v>
      </c>
      <c r="C315" s="25">
        <f t="shared" si="44"/>
        <v>298</v>
      </c>
      <c r="D315" s="25">
        <f t="shared" si="45"/>
        <v>265.4200130937972</v>
      </c>
      <c r="E315" s="13">
        <f t="shared" si="46"/>
        <v>-6.584557934721053</v>
      </c>
      <c r="F315" s="13">
        <f t="shared" si="47"/>
        <v>-12.383752370436085</v>
      </c>
      <c r="G315" s="13" t="e">
        <f t="shared" si="48"/>
        <v>#REF!</v>
      </c>
      <c r="H315" s="13" t="e">
        <f t="shared" si="49"/>
        <v>#REF!</v>
      </c>
      <c r="M315" s="53">
        <f t="shared" si="50"/>
        <v>-13.795979580213036</v>
      </c>
      <c r="N315" s="54">
        <f t="shared" si="51"/>
        <v>-4.053910319703801</v>
      </c>
      <c r="O315" s="54">
        <f t="shared" si="52"/>
        <v>-16.50956726022215</v>
      </c>
      <c r="P315" s="54">
        <f t="shared" si="53"/>
        <v>-8.468648283998437</v>
      </c>
      <c r="Q315" s="54">
        <f t="shared" si="54"/>
        <v>-14.162209446292696</v>
      </c>
    </row>
    <row r="316" spans="2:17" ht="13.5">
      <c r="B316" s="10">
        <v>299</v>
      </c>
      <c r="C316" s="25">
        <f t="shared" si="44"/>
        <v>299</v>
      </c>
      <c r="D316" s="25">
        <f t="shared" si="45"/>
        <v>266.7646926298818</v>
      </c>
      <c r="E316" s="13">
        <f t="shared" si="46"/>
        <v>-6.875439784457514</v>
      </c>
      <c r="F316" s="13">
        <f t="shared" si="47"/>
        <v>-12.403621709654397</v>
      </c>
      <c r="G316" s="13" t="e">
        <f t="shared" si="48"/>
        <v>#REF!</v>
      </c>
      <c r="H316" s="13" t="e">
        <f t="shared" si="49"/>
        <v>#REF!</v>
      </c>
      <c r="M316" s="53">
        <f t="shared" si="50"/>
        <v>-13.795979580213036</v>
      </c>
      <c r="N316" s="54">
        <f t="shared" si="51"/>
        <v>-4.053910319703801</v>
      </c>
      <c r="O316" s="54">
        <f t="shared" si="52"/>
        <v>-16.50956726022215</v>
      </c>
      <c r="P316" s="54">
        <f t="shared" si="53"/>
        <v>-8.427008855400778</v>
      </c>
      <c r="Q316" s="54">
        <f t="shared" si="54"/>
        <v>-14.085519158990461</v>
      </c>
    </row>
    <row r="317" spans="2:17" ht="13.5">
      <c r="B317" s="10">
        <v>300</v>
      </c>
      <c r="C317" s="25">
        <f t="shared" si="44"/>
        <v>300</v>
      </c>
      <c r="D317" s="25">
        <f t="shared" si="45"/>
        <v>268.1190333073706</v>
      </c>
      <c r="E317" s="13">
        <f t="shared" si="46"/>
        <v>-7.168801488846686</v>
      </c>
      <c r="F317" s="13">
        <f t="shared" si="47"/>
        <v>-12.416728408057876</v>
      </c>
      <c r="G317" s="13" t="e">
        <f t="shared" si="48"/>
        <v>#REF!</v>
      </c>
      <c r="H317" s="13" t="e">
        <f t="shared" si="49"/>
        <v>#REF!</v>
      </c>
      <c r="M317" s="53">
        <f t="shared" si="50"/>
        <v>-13.795979580213036</v>
      </c>
      <c r="N317" s="54">
        <f t="shared" si="51"/>
        <v>-4.053910319703801</v>
      </c>
      <c r="O317" s="54">
        <f t="shared" si="52"/>
        <v>-16.50956726022215</v>
      </c>
      <c r="P317" s="54">
        <f t="shared" si="53"/>
        <v>-8.384037338625994</v>
      </c>
      <c r="Q317" s="54">
        <f t="shared" si="54"/>
        <v>-14.009567260222148</v>
      </c>
    </row>
    <row r="318" spans="2:17" ht="13.5">
      <c r="B318" s="10">
        <v>301</v>
      </c>
      <c r="C318" s="25">
        <f t="shared" si="44"/>
        <v>301</v>
      </c>
      <c r="D318" s="25">
        <f t="shared" si="45"/>
        <v>269.48282970763455</v>
      </c>
      <c r="E318" s="13">
        <f t="shared" si="46"/>
        <v>-7.464441219623095</v>
      </c>
      <c r="F318" s="13">
        <f t="shared" si="47"/>
        <v>-12.422916369030188</v>
      </c>
      <c r="G318" s="13" t="e">
        <f t="shared" si="48"/>
        <v>#REF!</v>
      </c>
      <c r="H318" s="13" t="e">
        <f t="shared" si="49"/>
        <v>#REF!</v>
      </c>
      <c r="M318" s="53">
        <f t="shared" si="50"/>
        <v>-13.795979580213036</v>
      </c>
      <c r="N318" s="54">
        <f t="shared" si="51"/>
        <v>-4.053910319703801</v>
      </c>
      <c r="O318" s="54">
        <f t="shared" si="52"/>
        <v>-16.50956726022215</v>
      </c>
      <c r="P318" s="54">
        <f t="shared" si="53"/>
        <v>-8.339746823214362</v>
      </c>
      <c r="Q318" s="54">
        <f t="shared" si="54"/>
        <v>-13.934376885671877</v>
      </c>
    </row>
    <row r="319" spans="2:17" ht="13.5">
      <c r="B319" s="10">
        <v>302</v>
      </c>
      <c r="C319" s="25">
        <f t="shared" si="44"/>
        <v>302</v>
      </c>
      <c r="D319" s="25">
        <f t="shared" si="45"/>
        <v>270.8558756839655</v>
      </c>
      <c r="E319" s="13">
        <f t="shared" si="46"/>
        <v>-7.762149841282744</v>
      </c>
      <c r="F319" s="13">
        <f t="shared" si="47"/>
        <v>-12.422036410595286</v>
      </c>
      <c r="G319" s="13" t="e">
        <f t="shared" si="48"/>
        <v>#REF!</v>
      </c>
      <c r="H319" s="13" t="e">
        <f t="shared" si="49"/>
        <v>#REF!</v>
      </c>
      <c r="M319" s="53">
        <f t="shared" si="50"/>
        <v>-13.795979580213036</v>
      </c>
      <c r="N319" s="54">
        <f t="shared" si="51"/>
        <v>-4.053910319703801</v>
      </c>
      <c r="O319" s="54">
        <f t="shared" si="52"/>
        <v>-16.50956726022215</v>
      </c>
      <c r="P319" s="54">
        <f t="shared" si="53"/>
        <v>-8.294150800485932</v>
      </c>
      <c r="Q319" s="54">
        <f t="shared" si="54"/>
        <v>-13.859970939056126</v>
      </c>
    </row>
    <row r="320" spans="2:17" ht="13.5">
      <c r="B320" s="10">
        <v>303</v>
      </c>
      <c r="C320" s="25">
        <f t="shared" si="44"/>
        <v>303</v>
      </c>
      <c r="D320" s="25">
        <f t="shared" si="45"/>
        <v>272.23796469055253</v>
      </c>
      <c r="E320" s="13">
        <f t="shared" si="46"/>
        <v>-8.061711204614216</v>
      </c>
      <c r="F320" s="13">
        <f t="shared" si="47"/>
        <v>-12.413946632376907</v>
      </c>
      <c r="G320" s="13" t="e">
        <f t="shared" si="48"/>
        <v>#REF!</v>
      </c>
      <c r="H320" s="13" t="e">
        <f t="shared" si="49"/>
        <v>#REF!</v>
      </c>
      <c r="M320" s="53">
        <f t="shared" si="50"/>
        <v>-13.795979580213036</v>
      </c>
      <c r="N320" s="54">
        <f t="shared" si="51"/>
        <v>-4.053910319703801</v>
      </c>
      <c r="O320" s="54">
        <f t="shared" si="52"/>
        <v>-16.50956726022215</v>
      </c>
      <c r="P320" s="54">
        <f t="shared" si="53"/>
        <v>-8.247263159430922</v>
      </c>
      <c r="Q320" s="54">
        <f t="shared" si="54"/>
        <v>-13.786372085147015</v>
      </c>
    </row>
    <row r="321" spans="2:17" ht="13.5">
      <c r="B321" s="10">
        <v>304</v>
      </c>
      <c r="C321" s="25">
        <f t="shared" si="44"/>
        <v>304</v>
      </c>
      <c r="D321" s="25">
        <f t="shared" si="45"/>
        <v>273.62889009226205</v>
      </c>
      <c r="E321" s="13">
        <f t="shared" si="46"/>
        <v>-8.362902456309325</v>
      </c>
      <c r="F321" s="13">
        <f t="shared" si="47"/>
        <v>-12.39851276520352</v>
      </c>
      <c r="G321" s="13" t="e">
        <f t="shared" si="48"/>
        <v>#REF!</v>
      </c>
      <c r="H321" s="13" t="e">
        <f t="shared" si="49"/>
        <v>#REF!</v>
      </c>
      <c r="M321" s="53">
        <f t="shared" si="50"/>
        <v>-13.795979580213036</v>
      </c>
      <c r="N321" s="54">
        <f t="shared" si="51"/>
        <v>-4.053910319703801</v>
      </c>
      <c r="O321" s="54">
        <f t="shared" si="52"/>
        <v>-16.50956726022215</v>
      </c>
      <c r="P321" s="54">
        <f t="shared" si="53"/>
        <v>-8.199098182479009</v>
      </c>
      <c r="Q321" s="54">
        <f t="shared" si="54"/>
        <v>-13.713602742868414</v>
      </c>
    </row>
    <row r="322" spans="2:17" ht="13.5">
      <c r="B322" s="10">
        <v>305</v>
      </c>
      <c r="C322" s="25">
        <f t="shared" si="44"/>
        <v>305</v>
      </c>
      <c r="D322" s="25">
        <f t="shared" si="45"/>
        <v>275.0284454550178</v>
      </c>
      <c r="E322" s="13">
        <f t="shared" si="46"/>
        <v>-8.665494363553286</v>
      </c>
      <c r="F322" s="13">
        <f t="shared" si="47"/>
        <v>-12.375608502743631</v>
      </c>
      <c r="G322" s="13" t="e">
        <f t="shared" si="48"/>
        <v>#REF!</v>
      </c>
      <c r="H322" s="13" t="e">
        <f t="shared" si="49"/>
        <v>#REF!</v>
      </c>
      <c r="M322" s="53">
        <f t="shared" si="50"/>
        <v>-13.795979580213036</v>
      </c>
      <c r="N322" s="54">
        <f t="shared" si="51"/>
        <v>-4.053910319703801</v>
      </c>
      <c r="O322" s="54">
        <f t="shared" si="52"/>
        <v>-16.50956726022215</v>
      </c>
      <c r="P322" s="54">
        <f t="shared" si="53"/>
        <v>-8.14967054114876</v>
      </c>
      <c r="Q322" s="54">
        <f t="shared" si="54"/>
        <v>-13.641685078466917</v>
      </c>
    </row>
    <row r="323" spans="2:17" ht="13.5">
      <c r="B323" s="10">
        <v>306</v>
      </c>
      <c r="C323" s="25">
        <f t="shared" si="44"/>
        <v>306</v>
      </c>
      <c r="D323" s="25">
        <f t="shared" si="45"/>
        <v>276.4364248167239</v>
      </c>
      <c r="E323" s="13">
        <f t="shared" si="46"/>
        <v>-8.969251652492947</v>
      </c>
      <c r="F323" s="13">
        <f t="shared" si="47"/>
        <v>-12.345115814647501</v>
      </c>
      <c r="G323" s="13" t="e">
        <f t="shared" si="48"/>
        <v>#REF!</v>
      </c>
      <c r="H323" s="13" t="e">
        <f t="shared" si="49"/>
        <v>#REF!</v>
      </c>
      <c r="M323" s="53">
        <f t="shared" si="50"/>
        <v>-13.795979580213036</v>
      </c>
      <c r="N323" s="54">
        <f t="shared" si="51"/>
        <v>-4.053910319703801</v>
      </c>
      <c r="O323" s="54">
        <f t="shared" si="52"/>
        <v>-16.50956726022215</v>
      </c>
      <c r="P323" s="54">
        <f t="shared" si="53"/>
        <v>-8.09899529157854</v>
      </c>
      <c r="Q323" s="54">
        <f t="shared" si="54"/>
        <v>-13.570640998759783</v>
      </c>
    </row>
    <row r="324" spans="2:17" ht="13.5">
      <c r="B324" s="10">
        <v>307</v>
      </c>
      <c r="C324" s="25">
        <f t="shared" si="44"/>
        <v>307</v>
      </c>
      <c r="D324" s="25">
        <f t="shared" si="45"/>
        <v>277.85262293880817</v>
      </c>
      <c r="E324" s="13">
        <f t="shared" si="46"/>
        <v>-9.273933359485127</v>
      </c>
      <c r="F324" s="13">
        <f t="shared" si="47"/>
        <v>-12.306925240757513</v>
      </c>
      <c r="G324" s="13" t="e">
        <f t="shared" si="48"/>
        <v>#REF!</v>
      </c>
      <c r="H324" s="13" t="e">
        <f t="shared" si="49"/>
        <v>#REF!</v>
      </c>
      <c r="M324" s="53">
        <f t="shared" si="50"/>
        <v>-13.795979580213036</v>
      </c>
      <c r="N324" s="54">
        <f t="shared" si="51"/>
        <v>-4.053910319703801</v>
      </c>
      <c r="O324" s="54">
        <f t="shared" si="52"/>
        <v>-16.50956726022215</v>
      </c>
      <c r="P324" s="54">
        <f t="shared" si="53"/>
        <v>-8.047087869940267</v>
      </c>
      <c r="Q324" s="54">
        <f t="shared" si="54"/>
        <v>-13.500492144461909</v>
      </c>
    </row>
    <row r="325" spans="2:17" ht="13.5">
      <c r="B325" s="10">
        <v>308</v>
      </c>
      <c r="C325" s="25">
        <f t="shared" si="44"/>
        <v>308</v>
      </c>
      <c r="D325" s="25">
        <f t="shared" si="45"/>
        <v>279.2768355385822</v>
      </c>
      <c r="E325" s="13">
        <f t="shared" si="46"/>
        <v>-9.579293194036097</v>
      </c>
      <c r="F325" s="13">
        <f t="shared" si="47"/>
        <v>-12.260936166030604</v>
      </c>
      <c r="G325" s="13" t="e">
        <f t="shared" si="48"/>
        <v>#REF!</v>
      </c>
      <c r="H325" s="13" t="e">
        <f t="shared" si="49"/>
        <v>#REF!</v>
      </c>
      <c r="M325" s="53">
        <f t="shared" si="50"/>
        <v>-13.795979580213036</v>
      </c>
      <c r="N325" s="54">
        <f t="shared" si="51"/>
        <v>-4.053910319703801</v>
      </c>
      <c r="O325" s="54">
        <f t="shared" si="52"/>
        <v>-16.50956726022215</v>
      </c>
      <c r="P325" s="54">
        <f t="shared" si="53"/>
        <v>-7.99396408773741</v>
      </c>
      <c r="Q325" s="54">
        <f t="shared" si="54"/>
        <v>-13.431259883593857</v>
      </c>
    </row>
    <row r="326" spans="2:17" ht="13.5">
      <c r="B326" s="10">
        <v>309</v>
      </c>
      <c r="C326" s="25">
        <f t="shared" si="44"/>
        <v>309</v>
      </c>
      <c r="D326" s="25">
        <f>180/PI()*(ASIN(-$C$5/$C$4*TAN(PI()/180*$C326)/(1+TAN(PI()/180*$C326)^2)^0.5)+PI()/180*$C326)</f>
        <v>280.7088595027264</v>
      </c>
      <c r="E326" s="13">
        <f t="shared" si="46"/>
        <v>-9.885079912357359</v>
      </c>
      <c r="F326" s="13">
        <f t="shared" si="47"/>
        <v>-12.207057075891852</v>
      </c>
      <c r="G326" s="13" t="e">
        <f t="shared" si="48"/>
        <v>#REF!</v>
      </c>
      <c r="H326" s="13" t="e">
        <f t="shared" si="49"/>
        <v>#REF!</v>
      </c>
      <c r="M326" s="53">
        <f t="shared" si="50"/>
        <v>-13.795979580213036</v>
      </c>
      <c r="N326" s="54">
        <f t="shared" si="51"/>
        <v>-4.053910319703801</v>
      </c>
      <c r="O326" s="54">
        <f t="shared" si="52"/>
        <v>-16.50956726022215</v>
      </c>
      <c r="P326" s="54">
        <f t="shared" si="53"/>
        <v>-7.939640126988655</v>
      </c>
      <c r="Q326" s="54">
        <f t="shared" si="54"/>
        <v>-13.36296530497296</v>
      </c>
    </row>
    <row r="327" spans="2:17" ht="13.5">
      <c r="B327" s="10">
        <v>310</v>
      </c>
      <c r="C327" s="25">
        <f t="shared" si="44"/>
        <v>310</v>
      </c>
      <c r="D327" s="25">
        <f t="shared" si="45"/>
        <v>282.14849308229566</v>
      </c>
      <c r="E327" s="13">
        <f t="shared" si="46"/>
        <v>-10.19103770047908</v>
      </c>
      <c r="F327" s="13">
        <f t="shared" si="47"/>
        <v>-12.14520579180898</v>
      </c>
      <c r="G327" s="13" t="e">
        <f t="shared" si="48"/>
        <v>#REF!</v>
      </c>
      <c r="H327" s="13" t="e">
        <f t="shared" si="49"/>
        <v>#REF!</v>
      </c>
      <c r="M327" s="53">
        <f t="shared" si="50"/>
        <v>-13.795979580213036</v>
      </c>
      <c r="N327" s="54">
        <f t="shared" si="51"/>
        <v>-4.053910319703801</v>
      </c>
      <c r="O327" s="54">
        <f t="shared" si="52"/>
        <v>-16.50956726022215</v>
      </c>
      <c r="P327" s="54">
        <f t="shared" si="53"/>
        <v>-7.884132535298692</v>
      </c>
      <c r="Q327" s="54">
        <f t="shared" si="54"/>
        <v>-13.295629211789452</v>
      </c>
    </row>
    <row r="328" spans="2:17" ht="13.5">
      <c r="B328" s="10">
        <v>311</v>
      </c>
      <c r="C328" s="25">
        <f t="shared" si="44"/>
        <v>311</v>
      </c>
      <c r="D328" s="25">
        <f t="shared" si="45"/>
        <v>283.5955360697266</v>
      </c>
      <c r="E328" s="13">
        <f t="shared" si="46"/>
        <v>-10.496906565883016</v>
      </c>
      <c r="F328" s="13">
        <f t="shared" si="47"/>
        <v>-12.075309686942608</v>
      </c>
      <c r="G328" s="13" t="e">
        <f t="shared" si="48"/>
        <v>#REF!</v>
      </c>
      <c r="H328" s="13" t="e">
        <f t="shared" si="49"/>
        <v>#REF!</v>
      </c>
      <c r="M328" s="53">
        <f t="shared" si="50"/>
        <v>-13.795979580213036</v>
      </c>
      <c r="N328" s="54">
        <f t="shared" si="51"/>
        <v>-4.053910319703801</v>
      </c>
      <c r="O328" s="54">
        <f t="shared" si="52"/>
        <v>-16.50956726022215</v>
      </c>
      <c r="P328" s="54">
        <f t="shared" si="53"/>
        <v>-7.827458220817663</v>
      </c>
      <c r="Q328" s="54">
        <f t="shared" si="54"/>
        <v>-13.229272115269612</v>
      </c>
    </row>
    <row r="329" spans="2:17" ht="13.5">
      <c r="B329" s="10">
        <v>312</v>
      </c>
      <c r="C329" s="25">
        <f t="shared" si="44"/>
        <v>312</v>
      </c>
      <c r="D329" s="25">
        <f t="shared" si="45"/>
        <v>285.0497899583925</v>
      </c>
      <c r="E329" s="13">
        <f t="shared" si="46"/>
        <v>-10.802422736639468</v>
      </c>
      <c r="F329" s="13">
        <f t="shared" si="47"/>
        <v>-11.997305881787225</v>
      </c>
      <c r="G329" s="13" t="e">
        <f t="shared" si="48"/>
        <v>#REF!</v>
      </c>
      <c r="H329" s="13" t="e">
        <f t="shared" si="49"/>
        <v>#REF!</v>
      </c>
      <c r="M329" s="53">
        <f t="shared" si="50"/>
        <v>-13.795979580213036</v>
      </c>
      <c r="N329" s="54">
        <f t="shared" si="51"/>
        <v>-4.053910319703801</v>
      </c>
      <c r="O329" s="54">
        <f t="shared" si="52"/>
        <v>-16.50956726022215</v>
      </c>
      <c r="P329" s="54">
        <f t="shared" si="53"/>
        <v>-7.769634447090774</v>
      </c>
      <c r="Q329" s="54">
        <f t="shared" si="54"/>
        <v>-13.16391422842786</v>
      </c>
    </row>
    <row r="330" spans="2:17" ht="13.5">
      <c r="B330" s="10">
        <v>313</v>
      </c>
      <c r="C330" s="25">
        <f t="shared" si="44"/>
        <v>313</v>
      </c>
      <c r="D330" s="25">
        <f t="shared" si="45"/>
        <v>286.5110580853098</v>
      </c>
      <c r="E330" s="13">
        <f t="shared" si="46"/>
        <v>-11.107319067057308</v>
      </c>
      <c r="F330" s="13">
        <f t="shared" si="47"/>
        <v>-11.911141419772795</v>
      </c>
      <c r="G330" s="13" t="e">
        <f t="shared" si="48"/>
        <v>#REF!</v>
      </c>
      <c r="H330" s="13" t="e">
        <f t="shared" si="49"/>
        <v>#REF!</v>
      </c>
      <c r="M330" s="53">
        <f t="shared" si="50"/>
        <v>-13.795979580213036</v>
      </c>
      <c r="N330" s="54">
        <f t="shared" si="51"/>
        <v>-4.053910319703801</v>
      </c>
      <c r="O330" s="54">
        <f t="shared" si="52"/>
        <v>-16.50956726022215</v>
      </c>
      <c r="P330" s="54">
        <f t="shared" si="53"/>
        <v>-7.7106788277996525</v>
      </c>
      <c r="Q330" s="54">
        <f t="shared" si="54"/>
        <v>-13.099575459909655</v>
      </c>
    </row>
    <row r="331" spans="2:17" ht="13.5">
      <c r="B331" s="10">
        <v>314</v>
      </c>
      <c r="C331" s="25">
        <f t="shared" si="44"/>
        <v>314</v>
      </c>
      <c r="D331" s="25">
        <f t="shared" si="45"/>
        <v>287.97914575764423</v>
      </c>
      <c r="E331" s="13">
        <f t="shared" si="46"/>
        <v>-11.41132544888209</v>
      </c>
      <c r="F331" s="13">
        <f t="shared" si="47"/>
        <v>-11.816773422847183</v>
      </c>
      <c r="G331" s="13" t="e">
        <f t="shared" si="48"/>
        <v>#REF!</v>
      </c>
      <c r="H331" s="13" t="e">
        <f t="shared" si="49"/>
        <v>#REF!</v>
      </c>
      <c r="M331" s="53">
        <f t="shared" si="50"/>
        <v>-13.795979580213036</v>
      </c>
      <c r="N331" s="54">
        <f t="shared" si="51"/>
        <v>-4.053910319703801</v>
      </c>
      <c r="O331" s="54">
        <f t="shared" si="52"/>
        <v>-16.50956726022215</v>
      </c>
      <c r="P331" s="54">
        <f t="shared" si="53"/>
        <v>-7.650609321397058</v>
      </c>
      <c r="Q331" s="54">
        <f t="shared" si="54"/>
        <v>-13.036275407927162</v>
      </c>
    </row>
    <row r="332" spans="2:17" ht="13.5">
      <c r="B332" s="10">
        <v>315</v>
      </c>
      <c r="C332" s="25">
        <f t="shared" si="44"/>
        <v>315</v>
      </c>
      <c r="D332" s="25">
        <f t="shared" si="45"/>
        <v>289.4538603637013</v>
      </c>
      <c r="E332" s="13">
        <f t="shared" si="46"/>
        <v>-11.71416922710507</v>
      </c>
      <c r="F332" s="13">
        <f t="shared" si="47"/>
        <v>-11.714169227105074</v>
      </c>
      <c r="G332" s="13" t="e">
        <f t="shared" si="48"/>
        <v>#REF!</v>
      </c>
      <c r="H332" s="13" t="e">
        <f t="shared" si="49"/>
        <v>#REF!</v>
      </c>
      <c r="M332" s="53">
        <f t="shared" si="50"/>
        <v>-13.795979580213036</v>
      </c>
      <c r="N332" s="54">
        <f t="shared" si="51"/>
        <v>-4.053910319703801</v>
      </c>
      <c r="O332" s="54">
        <f t="shared" si="52"/>
        <v>-16.50956726022215</v>
      </c>
      <c r="P332" s="54">
        <f t="shared" si="53"/>
        <v>-7.58944422563654</v>
      </c>
      <c r="Q332" s="54">
        <f t="shared" si="54"/>
        <v>-12.97403335428941</v>
      </c>
    </row>
    <row r="333" spans="2:17" ht="13.5">
      <c r="B333" s="10">
        <v>316</v>
      </c>
      <c r="C333" s="25">
        <f t="shared" si="44"/>
        <v>316</v>
      </c>
      <c r="D333" s="25">
        <f t="shared" si="45"/>
        <v>290.9350114691077</v>
      </c>
      <c r="E333" s="13">
        <f t="shared" si="46"/>
        <v>-12.015575619472967</v>
      </c>
      <c r="F333" s="13">
        <f t="shared" si="47"/>
        <v>-11.603306498570593</v>
      </c>
      <c r="G333" s="13" t="e">
        <f t="shared" si="48"/>
        <v>#REF!</v>
      </c>
      <c r="H333" s="13" t="e">
        <f t="shared" si="49"/>
        <v>#REF!</v>
      </c>
      <c r="M333" s="53">
        <f t="shared" si="50"/>
        <v>-13.795979580213036</v>
      </c>
      <c r="N333" s="54">
        <f t="shared" si="51"/>
        <v>-4.053910319703801</v>
      </c>
      <c r="O333" s="54">
        <f t="shared" si="52"/>
        <v>-16.50956726022215</v>
      </c>
      <c r="P333" s="54">
        <f t="shared" si="53"/>
        <v>-7.527202171998789</v>
      </c>
      <c r="Q333" s="54">
        <f t="shared" si="54"/>
        <v>-12.912868258528894</v>
      </c>
    </row>
    <row r="334" spans="2:17" ht="13.5">
      <c r="B334" s="10">
        <v>317</v>
      </c>
      <c r="C334" s="25">
        <f t="shared" si="44"/>
        <v>317</v>
      </c>
      <c r="D334" s="25">
        <f t="shared" si="45"/>
        <v>292.4224108989119</v>
      </c>
      <c r="E334" s="13">
        <f t="shared" si="46"/>
        <v>-12.315268138817625</v>
      </c>
      <c r="F334" s="13">
        <f t="shared" si="47"/>
        <v>-11.484173329277898</v>
      </c>
      <c r="G334" s="13" t="e">
        <f t="shared" si="48"/>
        <v>#REF!</v>
      </c>
      <c r="H334" s="13" t="e">
        <f t="shared" si="49"/>
        <v>#REF!</v>
      </c>
      <c r="M334" s="53">
        <f t="shared" si="50"/>
        <v>-13.795979580213036</v>
      </c>
      <c r="N334" s="54">
        <f t="shared" si="51"/>
        <v>-4.053910319703801</v>
      </c>
      <c r="O334" s="54">
        <f t="shared" si="52"/>
        <v>-16.50956726022215</v>
      </c>
      <c r="P334" s="54">
        <f t="shared" si="53"/>
        <v>-7.463902120016293</v>
      </c>
      <c r="Q334" s="54">
        <f t="shared" si="54"/>
        <v>-12.852798752126295</v>
      </c>
    </row>
    <row r="335" spans="2:17" ht="13.5">
      <c r="B335" s="10">
        <v>318</v>
      </c>
      <c r="C335" s="25">
        <f t="shared" si="44"/>
        <v>318</v>
      </c>
      <c r="D335" s="25">
        <f t="shared" si="45"/>
        <v>293.915872806338</v>
      </c>
      <c r="E335" s="13">
        <f t="shared" si="46"/>
        <v>-12.61296901735272</v>
      </c>
      <c r="F335" s="13">
        <f t="shared" si="47"/>
        <v>-11.356768313827741</v>
      </c>
      <c r="G335" s="13" t="e">
        <f t="shared" si="48"/>
        <v>#REF!</v>
      </c>
      <c r="H335" s="13" t="e">
        <f t="shared" si="49"/>
        <v>#REF!</v>
      </c>
      <c r="M335" s="53">
        <f t="shared" si="50"/>
        <v>-13.795979580213036</v>
      </c>
      <c r="N335" s="54">
        <f t="shared" si="51"/>
        <v>-4.053910319703801</v>
      </c>
      <c r="O335" s="54">
        <f t="shared" si="52"/>
        <v>-16.50956726022215</v>
      </c>
      <c r="P335" s="54">
        <f t="shared" si="53"/>
        <v>-7.399563351498092</v>
      </c>
      <c r="Q335" s="54">
        <f t="shared" si="54"/>
        <v>-12.793843132835178</v>
      </c>
    </row>
    <row r="336" spans="2:17" ht="13.5">
      <c r="B336" s="10">
        <v>319</v>
      </c>
      <c r="C336" s="25">
        <f t="shared" si="44"/>
        <v>319</v>
      </c>
      <c r="D336" s="25">
        <f t="shared" si="45"/>
        <v>295.41521372893095</v>
      </c>
      <c r="E336" s="13">
        <f t="shared" si="46"/>
        <v>-12.908399632113305</v>
      </c>
      <c r="F336" s="13">
        <f t="shared" si="47"/>
        <v>-11.221100606627958</v>
      </c>
      <c r="G336" s="13" t="e">
        <f t="shared" si="48"/>
        <v>#REF!</v>
      </c>
      <c r="H336" s="13" t="e">
        <f t="shared" si="49"/>
        <v>#REF!</v>
      </c>
      <c r="M336" s="53">
        <f t="shared" si="50"/>
        <v>-13.795979580213036</v>
      </c>
      <c r="N336" s="54">
        <f t="shared" si="51"/>
        <v>-4.053910319703801</v>
      </c>
      <c r="O336" s="54">
        <f t="shared" si="52"/>
        <v>-16.50956726022215</v>
      </c>
      <c r="P336" s="54">
        <f t="shared" si="53"/>
        <v>-7.334205464656338</v>
      </c>
      <c r="Q336" s="54">
        <f t="shared" si="54"/>
        <v>-12.736019359108289</v>
      </c>
    </row>
    <row r="337" spans="2:17" ht="13.5">
      <c r="B337" s="10">
        <v>320</v>
      </c>
      <c r="C337" s="25">
        <f t="shared" si="44"/>
        <v>320</v>
      </c>
      <c r="D337" s="25">
        <f t="shared" si="45"/>
        <v>296.92025263282625</v>
      </c>
      <c r="E337" s="13">
        <f t="shared" si="46"/>
        <v>-13.20128093074182</v>
      </c>
      <c r="F337" s="13">
        <f t="shared" si="47"/>
        <v>-11.077189960053126</v>
      </c>
      <c r="G337" s="13" t="e">
        <f t="shared" si="48"/>
        <v>#REF!</v>
      </c>
      <c r="H337" s="13" t="e">
        <f t="shared" si="49"/>
        <v>#REF!</v>
      </c>
      <c r="M337" s="53">
        <f t="shared" si="50"/>
        <v>-13.795979580213036</v>
      </c>
      <c r="N337" s="54">
        <f t="shared" si="51"/>
        <v>-4.053910319703801</v>
      </c>
      <c r="O337" s="54">
        <f t="shared" si="52"/>
        <v>-16.50956726022215</v>
      </c>
      <c r="P337" s="54">
        <f t="shared" si="53"/>
        <v>-7.2678483681365</v>
      </c>
      <c r="Q337" s="54">
        <f t="shared" si="54"/>
        <v>-12.67934504462726</v>
      </c>
    </row>
    <row r="338" spans="2:17" ht="13.5">
      <c r="B338" s="10">
        <v>321</v>
      </c>
      <c r="C338" s="25">
        <f aca="true" t="shared" si="55" ref="C338:C377">B338</f>
        <v>321</v>
      </c>
      <c r="D338" s="25">
        <f aca="true" t="shared" si="56" ref="D338:D377">180/PI()*(ASIN(-$C$5/$C$4*TAN(PI()/180*C338)/(1+TAN(PI()/180*C338)^2)^0.5)+PI()/180*C338)</f>
        <v>298.4308109458703</v>
      </c>
      <c r="E338" s="13">
        <f aca="true" t="shared" si="57" ref="E338:E377">IF(C338&lt;$C$1/2,-($C$4*COS(PI()/180*$D338)-$C$5),IF(C338&gt;360-$C$1/2,-($C$4*COS(PI()/180*$D338)-$C$5),-$C$3*COS(PI()/180*$C338)))</f>
        <v>-13.491333856852462</v>
      </c>
      <c r="F338" s="13">
        <f aca="true" t="shared" si="58" ref="F338:F377">IF($C338&lt;$C$1/2,$C$4*SIN(PI()/180*$D338),IF($C338&gt;360-$C$1/2,$C$4*SIN(PI()/180*$D338),$C$3*SIN(PI()/180*$C338)))</f>
        <v>-10.925066743782354</v>
      </c>
      <c r="G338" s="13" t="e">
        <f aca="true" t="shared" si="59" ref="G338:G377">($E338^2+$F338^2)^0.5*COS(PI()/180*($C338+$C$15-180))</f>
        <v>#REF!</v>
      </c>
      <c r="H338" s="13" t="e">
        <f aca="true" t="shared" si="60" ref="H338:H377">($E338^2+$F338^2)^0.5*SIN(PI()/180*($C338+$C$15-180))</f>
        <v>#REF!</v>
      </c>
      <c r="M338" s="53">
        <f aca="true" t="shared" si="61" ref="M338:M377">180/PI()*(ASIN(($C$8^2-$C$12^2-$C$11^2-($C$3+$C$7)^2)/(2*($C$3+$C$7)*($C$12^2+$C$11^2)^0.5))+ATAN($C$11/$C$12))</f>
        <v>-13.795979580213036</v>
      </c>
      <c r="N338" s="54">
        <f aca="true" t="shared" si="62" ref="N338:N377">($C$3+$C$7)*SIN(PI()/180*M338)</f>
        <v>-4.053910319703801</v>
      </c>
      <c r="O338" s="54">
        <f aca="true" t="shared" si="63" ref="O338:O377">-($C$3+$C$7)*COS(PI()/180*M338)</f>
        <v>-16.50956726022215</v>
      </c>
      <c r="P338" s="54">
        <f aca="true" t="shared" si="64" ref="P338:P377">$N338+$C$7*SIN(PI()/180*$C338)</f>
        <v>-7.20051227495299</v>
      </c>
      <c r="Q338" s="54">
        <f aca="true" t="shared" si="65" ref="Q338:Q377">$O338+$C$7*COS(PI()/180*$C338)</f>
        <v>-12.623837452937295</v>
      </c>
    </row>
    <row r="339" spans="2:17" ht="13.5">
      <c r="B339" s="10">
        <v>322</v>
      </c>
      <c r="C339" s="25">
        <f t="shared" si="55"/>
        <v>322</v>
      </c>
      <c r="D339" s="25">
        <f t="shared" si="56"/>
        <v>299.9467125803028</v>
      </c>
      <c r="E339" s="13">
        <f t="shared" si="57"/>
        <v>-13.778279774232542</v>
      </c>
      <c r="F339" s="13">
        <f t="shared" si="58"/>
        <v>-10.764771945596102</v>
      </c>
      <c r="G339" s="13" t="e">
        <f t="shared" si="59"/>
        <v>#REF!</v>
      </c>
      <c r="H339" s="13" t="e">
        <f t="shared" si="60"/>
        <v>#REF!</v>
      </c>
      <c r="M339" s="53">
        <f t="shared" si="61"/>
        <v>-13.795979580213036</v>
      </c>
      <c r="N339" s="54">
        <f t="shared" si="62"/>
        <v>-4.053910319703801</v>
      </c>
      <c r="O339" s="54">
        <f t="shared" si="63"/>
        <v>-16.50956726022215</v>
      </c>
      <c r="P339" s="54">
        <f t="shared" si="64"/>
        <v>-7.132217696332092</v>
      </c>
      <c r="Q339" s="54">
        <f t="shared" si="65"/>
        <v>-12.569513492188538</v>
      </c>
    </row>
    <row r="340" spans="2:17" ht="13.5">
      <c r="B340" s="10">
        <v>323</v>
      </c>
      <c r="C340" s="25">
        <f t="shared" si="55"/>
        <v>323</v>
      </c>
      <c r="D340" s="25">
        <f t="shared" si="56"/>
        <v>301.46778394569435</v>
      </c>
      <c r="E340" s="13">
        <f t="shared" si="57"/>
        <v>-14.06184088916596</v>
      </c>
      <c r="F340" s="13">
        <f t="shared" si="58"/>
        <v>-10.596357153932082</v>
      </c>
      <c r="G340" s="13" t="e">
        <f t="shared" si="59"/>
        <v>#REF!</v>
      </c>
      <c r="H340" s="13" t="e">
        <f t="shared" si="60"/>
        <v>#REF!</v>
      </c>
      <c r="M340" s="53">
        <f t="shared" si="61"/>
        <v>-13.795979580213036</v>
      </c>
      <c r="N340" s="54">
        <f t="shared" si="62"/>
        <v>-4.053910319703801</v>
      </c>
      <c r="O340" s="54">
        <f t="shared" si="63"/>
        <v>-16.50956726022215</v>
      </c>
      <c r="P340" s="54">
        <f t="shared" si="64"/>
        <v>-7.062985435464043</v>
      </c>
      <c r="Q340" s="54">
        <f t="shared" si="65"/>
        <v>-12.516389709985685</v>
      </c>
    </row>
    <row r="341" spans="2:17" ht="13.5">
      <c r="B341" s="10">
        <v>324</v>
      </c>
      <c r="C341" s="25">
        <f t="shared" si="55"/>
        <v>324</v>
      </c>
      <c r="D341" s="25">
        <f t="shared" si="56"/>
        <v>302.99385395281575</v>
      </c>
      <c r="E341" s="13">
        <f t="shared" si="57"/>
        <v>-14.341740670190248</v>
      </c>
      <c r="F341" s="13">
        <f t="shared" si="58"/>
        <v>-10.419884522517329</v>
      </c>
      <c r="G341" s="13" t="e">
        <f t="shared" si="59"/>
        <v>#REF!</v>
      </c>
      <c r="H341" s="13" t="e">
        <f t="shared" si="60"/>
        <v>#REF!</v>
      </c>
      <c r="M341" s="53">
        <f t="shared" si="61"/>
        <v>-13.795979580213036</v>
      </c>
      <c r="N341" s="54">
        <f t="shared" si="62"/>
        <v>-4.053910319703801</v>
      </c>
      <c r="O341" s="54">
        <f t="shared" si="63"/>
        <v>-16.50956726022215</v>
      </c>
      <c r="P341" s="54">
        <f t="shared" si="64"/>
        <v>-6.992836581166168</v>
      </c>
      <c r="Q341" s="54">
        <f t="shared" si="65"/>
        <v>-12.464482288347412</v>
      </c>
    </row>
    <row r="342" spans="2:17" ht="13.5">
      <c r="B342" s="10">
        <v>325</v>
      </c>
      <c r="C342" s="25">
        <f t="shared" si="55"/>
        <v>325</v>
      </c>
      <c r="D342" s="25">
        <f t="shared" si="56"/>
        <v>304.5247540090869</v>
      </c>
      <c r="E342" s="13">
        <f t="shared" si="57"/>
        <v>-14.617704264622983</v>
      </c>
      <c r="F342" s="13">
        <f t="shared" si="58"/>
        <v>-10.235426717409249</v>
      </c>
      <c r="G342" s="13" t="e">
        <f t="shared" si="59"/>
        <v>#REF!</v>
      </c>
      <c r="H342" s="13" t="e">
        <f t="shared" si="60"/>
        <v>#REF!</v>
      </c>
      <c r="M342" s="53">
        <f t="shared" si="61"/>
        <v>-13.795979580213036</v>
      </c>
      <c r="N342" s="54">
        <f t="shared" si="62"/>
        <v>-4.053910319703801</v>
      </c>
      <c r="O342" s="54">
        <f t="shared" si="63"/>
        <v>-16.50956726022215</v>
      </c>
      <c r="P342" s="54">
        <f t="shared" si="64"/>
        <v>-6.921792501459034</v>
      </c>
      <c r="Q342" s="54">
        <f t="shared" si="65"/>
        <v>-12.41380703877719</v>
      </c>
    </row>
    <row r="343" spans="2:17" ht="13.5">
      <c r="B343" s="10">
        <v>326</v>
      </c>
      <c r="C343" s="25">
        <f t="shared" si="55"/>
        <v>326</v>
      </c>
      <c r="D343" s="25">
        <f t="shared" si="56"/>
        <v>306.0603180062334</v>
      </c>
      <c r="E343" s="13">
        <f t="shared" si="57"/>
        <v>-14.889458911218227</v>
      </c>
      <c r="F343" s="13">
        <f t="shared" si="58"/>
        <v>-10.043066846792048</v>
      </c>
      <c r="G343" s="13" t="e">
        <f t="shared" si="59"/>
        <v>#REF!</v>
      </c>
      <c r="H343" s="13" t="e">
        <f t="shared" si="60"/>
        <v>#REF!</v>
      </c>
      <c r="M343" s="53">
        <f t="shared" si="61"/>
        <v>-13.795979580213036</v>
      </c>
      <c r="N343" s="54">
        <f t="shared" si="62"/>
        <v>-4.053910319703801</v>
      </c>
      <c r="O343" s="54">
        <f t="shared" si="63"/>
        <v>-16.50956726022215</v>
      </c>
      <c r="P343" s="54">
        <f t="shared" si="64"/>
        <v>-6.849874837057534</v>
      </c>
      <c r="Q343" s="54">
        <f t="shared" si="65"/>
        <v>-12.364379397446939</v>
      </c>
    </row>
    <row r="344" spans="2:17" ht="13.5">
      <c r="B344" s="10">
        <v>327</v>
      </c>
      <c r="C344" s="25">
        <f t="shared" si="55"/>
        <v>327</v>
      </c>
      <c r="D344" s="25">
        <f t="shared" si="56"/>
        <v>307.60038230074736</v>
      </c>
      <c r="E344" s="13">
        <f t="shared" si="57"/>
        <v>-15.15673434833677</v>
      </c>
      <c r="F344" s="13">
        <f t="shared" si="58"/>
        <v>-9.842898373887417</v>
      </c>
      <c r="G344" s="13" t="e">
        <f t="shared" si="59"/>
        <v>#REF!</v>
      </c>
      <c r="H344" s="13" t="e">
        <f t="shared" si="60"/>
        <v>#REF!</v>
      </c>
      <c r="M344" s="53">
        <f t="shared" si="61"/>
        <v>-13.795979580213036</v>
      </c>
      <c r="N344" s="54">
        <f t="shared" si="62"/>
        <v>-4.053910319703801</v>
      </c>
      <c r="O344" s="54">
        <f t="shared" si="63"/>
        <v>-16.50956726022215</v>
      </c>
      <c r="P344" s="54">
        <f t="shared" si="64"/>
        <v>-6.777105494778937</v>
      </c>
      <c r="Q344" s="54">
        <f t="shared" si="65"/>
        <v>-12.316214420495028</v>
      </c>
    </row>
    <row r="345" spans="2:17" ht="13.5">
      <c r="B345" s="10">
        <v>328</v>
      </c>
      <c r="C345" s="25">
        <f t="shared" si="55"/>
        <v>328</v>
      </c>
      <c r="D345" s="25">
        <f t="shared" si="56"/>
        <v>309.14478568772705</v>
      </c>
      <c r="E345" s="13">
        <f t="shared" si="57"/>
        <v>-15.419263217037226</v>
      </c>
      <c r="F345" s="13">
        <f t="shared" si="58"/>
        <v>-9.635025013349388</v>
      </c>
      <c r="G345" s="13" t="e">
        <f t="shared" si="59"/>
        <v>#REF!</v>
      </c>
      <c r="H345" s="13" t="e">
        <f t="shared" si="60"/>
        <v>#REF!</v>
      </c>
      <c r="M345" s="53">
        <f t="shared" si="61"/>
        <v>-13.795979580213036</v>
      </c>
      <c r="N345" s="54">
        <f t="shared" si="62"/>
        <v>-4.053910319703801</v>
      </c>
      <c r="O345" s="54">
        <f t="shared" si="63"/>
        <v>-16.50956726022215</v>
      </c>
      <c r="P345" s="54">
        <f t="shared" si="64"/>
        <v>-6.7035066408698265</v>
      </c>
      <c r="Q345" s="54">
        <f t="shared" si="65"/>
        <v>-12.269326779440018</v>
      </c>
    </row>
    <row r="346" spans="2:17" ht="13.5">
      <c r="B346" s="10">
        <v>329</v>
      </c>
      <c r="C346" s="25">
        <f t="shared" si="55"/>
        <v>329</v>
      </c>
      <c r="D346" s="25">
        <f t="shared" si="56"/>
        <v>310.69336936863357</v>
      </c>
      <c r="E346" s="13">
        <f t="shared" si="57"/>
        <v>-15.676781458516155</v>
      </c>
      <c r="F346" s="13">
        <f t="shared" si="58"/>
        <v>-9.419560611523806</v>
      </c>
      <c r="G346" s="13" t="e">
        <f t="shared" si="59"/>
        <v>#REF!</v>
      </c>
      <c r="H346" s="13" t="e">
        <f t="shared" si="60"/>
        <v>#REF!</v>
      </c>
      <c r="M346" s="53">
        <f t="shared" si="61"/>
        <v>-13.795979580213036</v>
      </c>
      <c r="N346" s="54">
        <f t="shared" si="62"/>
        <v>-4.053910319703801</v>
      </c>
      <c r="O346" s="54">
        <f t="shared" si="63"/>
        <v>-16.50956726022215</v>
      </c>
      <c r="P346" s="54">
        <f t="shared" si="64"/>
        <v>-6.629100694254074</v>
      </c>
      <c r="Q346" s="54">
        <f t="shared" si="65"/>
        <v>-12.223730756711587</v>
      </c>
    </row>
    <row r="347" spans="2:17" ht="13.5">
      <c r="B347" s="10">
        <v>330</v>
      </c>
      <c r="C347" s="25">
        <f t="shared" si="55"/>
        <v>330</v>
      </c>
      <c r="D347" s="25">
        <f t="shared" si="56"/>
        <v>312.2459769134815</v>
      </c>
      <c r="E347" s="13">
        <f t="shared" si="57"/>
        <v>-15.929028705347509</v>
      </c>
      <c r="F347" s="13">
        <f t="shared" si="58"/>
        <v>-9.196629010961674</v>
      </c>
      <c r="G347" s="13" t="e">
        <f t="shared" si="59"/>
        <v>#REF!</v>
      </c>
      <c r="H347" s="13" t="e">
        <f t="shared" si="60"/>
        <v>#REF!</v>
      </c>
      <c r="M347" s="53">
        <f t="shared" si="61"/>
        <v>-13.795979580213036</v>
      </c>
      <c r="N347" s="54">
        <f t="shared" si="62"/>
        <v>-4.053910319703801</v>
      </c>
      <c r="O347" s="54">
        <f t="shared" si="63"/>
        <v>-16.50956726022215</v>
      </c>
      <c r="P347" s="54">
        <f t="shared" si="64"/>
        <v>-6.553910319703803</v>
      </c>
      <c r="Q347" s="54">
        <f t="shared" si="65"/>
        <v>-12.179440241299957</v>
      </c>
    </row>
    <row r="348" spans="2:17" ht="13.5">
      <c r="B348" s="10">
        <v>331</v>
      </c>
      <c r="C348" s="25">
        <f t="shared" si="55"/>
        <v>331</v>
      </c>
      <c r="D348" s="25">
        <f t="shared" si="56"/>
        <v>313.80245421794547</v>
      </c>
      <c r="E348" s="13">
        <f t="shared" si="57"/>
        <v>-16.17574866599177</v>
      </c>
      <c r="F348" s="13">
        <f t="shared" si="58"/>
        <v>-8.966363899584293</v>
      </c>
      <c r="G348" s="13" t="e">
        <f t="shared" si="59"/>
        <v>#REF!</v>
      </c>
      <c r="H348" s="13" t="e">
        <f t="shared" si="60"/>
        <v>#REF!</v>
      </c>
      <c r="M348" s="53">
        <f t="shared" si="61"/>
        <v>-13.795979580213036</v>
      </c>
      <c r="N348" s="54">
        <f t="shared" si="62"/>
        <v>-4.053910319703801</v>
      </c>
      <c r="O348" s="54">
        <f t="shared" si="63"/>
        <v>-16.50956726022215</v>
      </c>
      <c r="P348" s="54">
        <f t="shared" si="64"/>
        <v>-6.477958420935486</v>
      </c>
      <c r="Q348" s="54">
        <f t="shared" si="65"/>
        <v>-12.13646872452517</v>
      </c>
    </row>
    <row r="349" spans="2:17" ht="13.5">
      <c r="B349" s="10">
        <v>332</v>
      </c>
      <c r="C349" s="25">
        <f t="shared" si="55"/>
        <v>332</v>
      </c>
      <c r="D349" s="25">
        <f t="shared" si="56"/>
        <v>315.36264945583883</v>
      </c>
      <c r="E349" s="13">
        <f t="shared" si="57"/>
        <v>-16.416689502065154</v>
      </c>
      <c r="F349" s="13">
        <f t="shared" si="58"/>
        <v>-8.728908644906031</v>
      </c>
      <c r="G349" s="13" t="e">
        <f t="shared" si="59"/>
        <v>#REF!</v>
      </c>
      <c r="H349" s="13" t="e">
        <f t="shared" si="60"/>
        <v>#REF!</v>
      </c>
      <c r="M349" s="53">
        <f t="shared" si="61"/>
        <v>-13.795979580213036</v>
      </c>
      <c r="N349" s="54">
        <f t="shared" si="62"/>
        <v>-4.053910319703801</v>
      </c>
      <c r="O349" s="54">
        <f t="shared" si="63"/>
        <v>-16.50956726022215</v>
      </c>
      <c r="P349" s="54">
        <f t="shared" si="64"/>
        <v>-6.4012681336332555</v>
      </c>
      <c r="Q349" s="54">
        <f t="shared" si="65"/>
        <v>-12.094829295927514</v>
      </c>
    </row>
    <row r="350" spans="2:17" ht="13.5">
      <c r="B350" s="10">
        <v>333</v>
      </c>
      <c r="C350" s="25">
        <f t="shared" si="55"/>
        <v>333</v>
      </c>
      <c r="D350" s="25">
        <f t="shared" si="56"/>
        <v>316.9264130273913</v>
      </c>
      <c r="E350" s="13">
        <f t="shared" si="57"/>
        <v>-16.651604197878754</v>
      </c>
      <c r="F350" s="13">
        <f t="shared" si="58"/>
        <v>-8.484416113727494</v>
      </c>
      <c r="G350" s="13" t="e">
        <f t="shared" si="59"/>
        <v>#REF!</v>
      </c>
      <c r="H350" s="13" t="e">
        <f t="shared" si="60"/>
        <v>#REF!</v>
      </c>
      <c r="M350" s="53">
        <f t="shared" si="61"/>
        <v>-13.795979580213036</v>
      </c>
      <c r="N350" s="54">
        <f t="shared" si="62"/>
        <v>-4.053910319703801</v>
      </c>
      <c r="O350" s="54">
        <f t="shared" si="63"/>
        <v>-16.50956726022215</v>
      </c>
      <c r="P350" s="54">
        <f t="shared" si="64"/>
        <v>-6.323862818401536</v>
      </c>
      <c r="Q350" s="54">
        <f t="shared" si="65"/>
        <v>-12.054534639280309</v>
      </c>
    </row>
    <row r="351" spans="2:17" ht="13.5">
      <c r="B351" s="10">
        <v>334</v>
      </c>
      <c r="C351" s="25">
        <f t="shared" si="55"/>
        <v>334</v>
      </c>
      <c r="D351" s="25">
        <f t="shared" si="56"/>
        <v>318.49359750372247</v>
      </c>
      <c r="E351" s="13">
        <f t="shared" si="57"/>
        <v>-16.880250921775943</v>
      </c>
      <c r="F351" s="13">
        <f t="shared" si="58"/>
        <v>-8.233048477719052</v>
      </c>
      <c r="G351" s="13" t="e">
        <f t="shared" si="59"/>
        <v>#REF!</v>
      </c>
      <c r="H351" s="13" t="e">
        <f t="shared" si="60"/>
        <v>#REF!</v>
      </c>
      <c r="M351" s="53">
        <f t="shared" si="61"/>
        <v>-13.795979580213036</v>
      </c>
      <c r="N351" s="54">
        <f t="shared" si="62"/>
        <v>-4.053910319703801</v>
      </c>
      <c r="O351" s="54">
        <f t="shared" si="63"/>
        <v>-16.50956726022215</v>
      </c>
      <c r="P351" s="54">
        <f t="shared" si="64"/>
        <v>-6.24576605364919</v>
      </c>
      <c r="Q351" s="54">
        <f t="shared" si="65"/>
        <v>-12.015597028726315</v>
      </c>
    </row>
    <row r="352" spans="2:17" ht="13.5">
      <c r="B352" s="10">
        <v>335</v>
      </c>
      <c r="C352" s="25">
        <f t="shared" si="55"/>
        <v>335</v>
      </c>
      <c r="D352" s="25">
        <f t="shared" si="56"/>
        <v>320.06405756788405</v>
      </c>
      <c r="E352" s="13">
        <f t="shared" si="57"/>
        <v>-17.102393378814927</v>
      </c>
      <c r="F352" s="13">
        <f t="shared" si="58"/>
        <v>-7.974977005320734</v>
      </c>
      <c r="G352" s="13" t="e">
        <f t="shared" si="59"/>
        <v>#REF!</v>
      </c>
      <c r="H352" s="13" t="e">
        <f t="shared" si="60"/>
        <v>#REF!</v>
      </c>
      <c r="M352" s="53">
        <f t="shared" si="61"/>
        <v>-13.795979580213036</v>
      </c>
      <c r="N352" s="54">
        <f t="shared" si="62"/>
        <v>-4.053910319703801</v>
      </c>
      <c r="O352" s="54">
        <f t="shared" si="63"/>
        <v>-16.50956726022215</v>
      </c>
      <c r="P352" s="54">
        <f t="shared" si="64"/>
        <v>-6.167001628407297</v>
      </c>
      <c r="Q352" s="54">
        <f t="shared" si="65"/>
        <v>-11.978028325038899</v>
      </c>
    </row>
    <row r="353" spans="2:17" ht="13.5">
      <c r="B353" s="10">
        <v>336</v>
      </c>
      <c r="C353" s="25">
        <f t="shared" si="55"/>
        <v>336</v>
      </c>
      <c r="D353" s="25">
        <f t="shared" si="56"/>
        <v>321.6376499528129</v>
      </c>
      <c r="E353" s="13">
        <f t="shared" si="57"/>
        <v>-17.31780115436092</v>
      </c>
      <c r="F353" s="13">
        <f t="shared" si="58"/>
        <v>-7.710381840390764</v>
      </c>
      <c r="G353" s="13" t="e">
        <f t="shared" si="59"/>
        <v>#REF!</v>
      </c>
      <c r="H353" s="13" t="e">
        <f t="shared" si="60"/>
        <v>#REF!</v>
      </c>
      <c r="M353" s="53">
        <f t="shared" si="61"/>
        <v>-13.795979580213036</v>
      </c>
      <c r="N353" s="54">
        <f t="shared" si="62"/>
        <v>-4.053910319703801</v>
      </c>
      <c r="O353" s="54">
        <f t="shared" si="63"/>
        <v>-16.50956726022215</v>
      </c>
      <c r="P353" s="54">
        <f t="shared" si="64"/>
        <v>-6.087593535082802</v>
      </c>
      <c r="Q353" s="54">
        <f t="shared" si="65"/>
        <v>-11.941839972009143</v>
      </c>
    </row>
    <row r="354" spans="2:17" ht="13.5">
      <c r="B354" s="10">
        <v>337</v>
      </c>
      <c r="C354" s="25">
        <f t="shared" si="55"/>
        <v>337</v>
      </c>
      <c r="D354" s="25">
        <f t="shared" si="56"/>
        <v>323.2142333765167</v>
      </c>
      <c r="E354" s="13">
        <f t="shared" si="57"/>
        <v>-17.526250048169988</v>
      </c>
      <c r="F354" s="13">
        <f t="shared" si="58"/>
        <v>-7.439451768040531</v>
      </c>
      <c r="G354" s="13" t="e">
        <f t="shared" si="59"/>
        <v>#REF!</v>
      </c>
      <c r="H354" s="13" t="e">
        <f t="shared" si="60"/>
        <v>#REF!</v>
      </c>
      <c r="M354" s="53">
        <f t="shared" si="61"/>
        <v>-13.795979580213036</v>
      </c>
      <c r="N354" s="54">
        <f t="shared" si="62"/>
        <v>-4.053910319703801</v>
      </c>
      <c r="O354" s="54">
        <f t="shared" si="63"/>
        <v>-16.50956726022215</v>
      </c>
      <c r="P354" s="54">
        <f t="shared" si="64"/>
        <v>-6.007565962150171</v>
      </c>
      <c r="Q354" s="54">
        <f t="shared" si="65"/>
        <v>-11.907042992959948</v>
      </c>
    </row>
    <row r="355" spans="2:17" ht="13.5">
      <c r="B355" s="10">
        <v>338</v>
      </c>
      <c r="C355" s="25">
        <f t="shared" si="55"/>
        <v>338</v>
      </c>
      <c r="D355" s="25">
        <f t="shared" si="56"/>
        <v>324.7936684747819</v>
      </c>
      <c r="E355" s="13">
        <f t="shared" si="57"/>
        <v>-17.72752239856335</v>
      </c>
      <c r="F355" s="13">
        <f t="shared" si="58"/>
        <v>-7.162383968099766</v>
      </c>
      <c r="G355" s="13" t="e">
        <f t="shared" si="59"/>
        <v>#REF!</v>
      </c>
      <c r="H355" s="13" t="e">
        <f t="shared" si="60"/>
        <v>#REF!</v>
      </c>
      <c r="M355" s="53">
        <f t="shared" si="61"/>
        <v>-13.795979580213036</v>
      </c>
      <c r="N355" s="54">
        <f t="shared" si="62"/>
        <v>-4.053910319703801</v>
      </c>
      <c r="O355" s="54">
        <f t="shared" si="63"/>
        <v>-16.50956726022215</v>
      </c>
      <c r="P355" s="54">
        <f t="shared" si="64"/>
        <v>-5.926943286783363</v>
      </c>
      <c r="Q355" s="54">
        <f t="shared" si="65"/>
        <v>-11.873647987388212</v>
      </c>
    </row>
    <row r="356" spans="2:17" ht="13.5">
      <c r="B356" s="10">
        <v>339</v>
      </c>
      <c r="C356" s="25">
        <f t="shared" si="55"/>
        <v>339</v>
      </c>
      <c r="D356" s="25">
        <f t="shared" si="56"/>
        <v>326.3758177316793</v>
      </c>
      <c r="E356" s="13">
        <f t="shared" si="57"/>
        <v>-17.92140739630805</v>
      </c>
      <c r="F356" s="13">
        <f t="shared" si="58"/>
        <v>-6.87938375666037</v>
      </c>
      <c r="G356" s="13" t="e">
        <f t="shared" si="59"/>
        <v>#REF!</v>
      </c>
      <c r="H356" s="13" t="e">
        <f t="shared" si="60"/>
        <v>#REF!</v>
      </c>
      <c r="M356" s="53">
        <f t="shared" si="61"/>
        <v>-13.795979580213036</v>
      </c>
      <c r="N356" s="54">
        <f t="shared" si="62"/>
        <v>-4.053910319703801</v>
      </c>
      <c r="O356" s="54">
        <f t="shared" si="63"/>
        <v>-16.50956726022215</v>
      </c>
      <c r="P356" s="54">
        <f t="shared" si="64"/>
        <v>-5.845750067430306</v>
      </c>
      <c r="Q356" s="54">
        <f t="shared" si="65"/>
        <v>-11.84166512773614</v>
      </c>
    </row>
    <row r="357" spans="2:17" ht="13.5">
      <c r="B357" s="10">
        <v>340</v>
      </c>
      <c r="C357" s="25">
        <f t="shared" si="55"/>
        <v>340</v>
      </c>
      <c r="D357" s="25">
        <f t="shared" si="56"/>
        <v>327.9605454081108</v>
      </c>
      <c r="E357" s="13">
        <f t="shared" si="57"/>
        <v>-18.107701387835924</v>
      </c>
      <c r="F357" s="13">
        <f t="shared" si="58"/>
        <v>-6.590664316153073</v>
      </c>
      <c r="G357" s="13" t="e">
        <f t="shared" si="59"/>
        <v>#REF!</v>
      </c>
      <c r="H357" s="13" t="e">
        <f t="shared" si="60"/>
        <v>#REF!</v>
      </c>
      <c r="M357" s="53">
        <f t="shared" si="61"/>
        <v>-13.795979580213036</v>
      </c>
      <c r="N357" s="54">
        <f t="shared" si="62"/>
        <v>-4.053910319703801</v>
      </c>
      <c r="O357" s="54">
        <f t="shared" si="63"/>
        <v>-16.50956726022215</v>
      </c>
      <c r="P357" s="54">
        <f t="shared" si="64"/>
        <v>-5.764011036332144</v>
      </c>
      <c r="Q357" s="54">
        <f t="shared" si="65"/>
        <v>-11.811104156292606</v>
      </c>
    </row>
    <row r="358" spans="2:17" ht="13.5">
      <c r="B358" s="10">
        <v>341</v>
      </c>
      <c r="C358" s="25">
        <f t="shared" si="55"/>
        <v>341</v>
      </c>
      <c r="D358" s="25">
        <f t="shared" si="56"/>
        <v>329.54771746862605</v>
      </c>
      <c r="E358" s="13">
        <f t="shared" si="57"/>
        <v>-18.28620816744923</v>
      </c>
      <c r="F358" s="13">
        <f t="shared" si="58"/>
        <v>-6.296446414415776</v>
      </c>
      <c r="G358" s="13" t="e">
        <f t="shared" si="59"/>
        <v>#REF!</v>
      </c>
      <c r="H358" s="13" t="e">
        <f t="shared" si="60"/>
        <v>#REF!</v>
      </c>
      <c r="M358" s="53">
        <f t="shared" si="61"/>
        <v>-13.795979580213036</v>
      </c>
      <c r="N358" s="54">
        <f t="shared" si="62"/>
        <v>-4.053910319703801</v>
      </c>
      <c r="O358" s="54">
        <f t="shared" si="63"/>
        <v>-16.50956726022215</v>
      </c>
      <c r="P358" s="54">
        <f t="shared" si="64"/>
        <v>-5.681751091989585</v>
      </c>
      <c r="Q358" s="54">
        <f t="shared" si="65"/>
        <v>-11.781974382225563</v>
      </c>
    </row>
    <row r="359" spans="2:17" ht="13.5">
      <c r="B359" s="10">
        <v>342</v>
      </c>
      <c r="C359" s="25">
        <f t="shared" si="55"/>
        <v>342</v>
      </c>
      <c r="D359" s="25">
        <f t="shared" si="56"/>
        <v>331.1372015067157</v>
      </c>
      <c r="E359" s="13">
        <f t="shared" si="57"/>
        <v>-18.45673925817747</v>
      </c>
      <c r="F359" s="13">
        <f t="shared" si="58"/>
        <v>-5.996958113216984</v>
      </c>
      <c r="G359" s="13" t="e">
        <f t="shared" si="59"/>
        <v>#REF!</v>
      </c>
      <c r="H359" s="13" t="e">
        <f t="shared" si="60"/>
        <v>#REF!</v>
      </c>
      <c r="M359" s="53">
        <f t="shared" si="61"/>
        <v>-13.795979580213036</v>
      </c>
      <c r="N359" s="54">
        <f t="shared" si="62"/>
        <v>-4.053910319703801</v>
      </c>
      <c r="O359" s="54">
        <f t="shared" si="63"/>
        <v>-16.50956726022215</v>
      </c>
      <c r="P359" s="54">
        <f t="shared" si="64"/>
        <v>-5.5989952915785395</v>
      </c>
      <c r="Q359" s="54">
        <f t="shared" si="65"/>
        <v>-11.75428467874638</v>
      </c>
    </row>
    <row r="360" spans="2:17" ht="13.5">
      <c r="B360" s="10">
        <v>343</v>
      </c>
      <c r="C360" s="25">
        <f t="shared" si="55"/>
        <v>343</v>
      </c>
      <c r="D360" s="25">
        <f t="shared" si="56"/>
        <v>332.7288666687667</v>
      </c>
      <c r="E360" s="13">
        <f t="shared" si="57"/>
        <v>-18.619114180965237</v>
      </c>
      <c r="F360" s="13">
        <f t="shared" si="58"/>
        <v>-5.692434466703122</v>
      </c>
      <c r="G360" s="13" t="e">
        <f t="shared" si="59"/>
        <v>#REF!</v>
      </c>
      <c r="H360" s="13" t="e">
        <f t="shared" si="60"/>
        <v>#REF!</v>
      </c>
      <c r="M360" s="53">
        <f t="shared" si="61"/>
        <v>-13.795979580213036</v>
      </c>
      <c r="N360" s="54">
        <f t="shared" si="62"/>
        <v>-4.053910319703801</v>
      </c>
      <c r="O360" s="54">
        <f t="shared" si="63"/>
        <v>-16.50956726022215</v>
      </c>
      <c r="P360" s="54">
        <f t="shared" si="64"/>
        <v>-5.515768843317487</v>
      </c>
      <c r="Q360" s="54">
        <f t="shared" si="65"/>
        <v>-11.72804348040697</v>
      </c>
    </row>
    <row r="361" spans="2:17" ht="13.5">
      <c r="B361" s="10">
        <v>344</v>
      </c>
      <c r="C361" s="25">
        <f t="shared" si="55"/>
        <v>344</v>
      </c>
      <c r="D361" s="25">
        <f t="shared" si="56"/>
        <v>334.3225835768507</v>
      </c>
      <c r="E361" s="13">
        <f t="shared" si="57"/>
        <v>-18.773160711887325</v>
      </c>
      <c r="F361" s="13">
        <f t="shared" si="58"/>
        <v>-5.383117210242219</v>
      </c>
      <c r="G361" s="13" t="e">
        <f t="shared" si="59"/>
        <v>#REF!</v>
      </c>
      <c r="H361" s="13" t="e">
        <f t="shared" si="60"/>
        <v>#REF!</v>
      </c>
      <c r="M361" s="53">
        <f t="shared" si="61"/>
        <v>-13.795979580213036</v>
      </c>
      <c r="N361" s="54">
        <f t="shared" si="62"/>
        <v>-4.053910319703801</v>
      </c>
      <c r="O361" s="54">
        <f t="shared" si="63"/>
        <v>-16.50956726022215</v>
      </c>
      <c r="P361" s="54">
        <f t="shared" si="64"/>
        <v>-5.432097098788796</v>
      </c>
      <c r="Q361" s="54">
        <f t="shared" si="65"/>
        <v>-11.703258780530554</v>
      </c>
    </row>
    <row r="362" spans="2:17" ht="13.5">
      <c r="B362" s="10">
        <v>345</v>
      </c>
      <c r="C362" s="25">
        <f t="shared" si="55"/>
        <v>345</v>
      </c>
      <c r="D362" s="25">
        <f t="shared" si="56"/>
        <v>335.918224250496</v>
      </c>
      <c r="E362" s="13">
        <f t="shared" si="57"/>
        <v>-18.91871512710236</v>
      </c>
      <c r="F362" s="13">
        <f t="shared" si="58"/>
        <v>-5.069254440141544</v>
      </c>
      <c r="G362" s="13" t="e">
        <f t="shared" si="59"/>
        <v>#REF!</v>
      </c>
      <c r="H362" s="13" t="e">
        <f t="shared" si="60"/>
        <v>#REF!</v>
      </c>
      <c r="M362" s="53">
        <f t="shared" si="61"/>
        <v>-13.795979580213036</v>
      </c>
      <c r="N362" s="54">
        <f t="shared" si="62"/>
        <v>-4.053910319703801</v>
      </c>
      <c r="O362" s="54">
        <f t="shared" si="63"/>
        <v>-16.50956726022215</v>
      </c>
      <c r="P362" s="54">
        <f t="shared" si="64"/>
        <v>-5.348005545216405</v>
      </c>
      <c r="Q362" s="54">
        <f t="shared" si="65"/>
        <v>-11.679938128776808</v>
      </c>
    </row>
    <row r="363" spans="2:17" ht="13.5">
      <c r="B363" s="10">
        <v>346</v>
      </c>
      <c r="C363" s="25">
        <f t="shared" si="55"/>
        <v>346</v>
      </c>
      <c r="D363" s="25">
        <f t="shared" si="56"/>
        <v>337.5156620275833</v>
      </c>
      <c r="E363" s="13">
        <f t="shared" si="57"/>
        <v>-19.055622435272333</v>
      </c>
      <c r="F363" s="13">
        <f t="shared" si="58"/>
        <v>-4.751100284720145</v>
      </c>
      <c r="G363" s="13" t="e">
        <f t="shared" si="59"/>
        <v>#REF!</v>
      </c>
      <c r="H363" s="13" t="e">
        <f t="shared" si="60"/>
        <v>#REF!</v>
      </c>
      <c r="M363" s="53">
        <f t="shared" si="61"/>
        <v>-13.795979580213036</v>
      </c>
      <c r="N363" s="54">
        <f t="shared" si="62"/>
        <v>-4.053910319703801</v>
      </c>
      <c r="O363" s="54">
        <f t="shared" si="63"/>
        <v>-16.50956726022215</v>
      </c>
      <c r="P363" s="54">
        <f t="shared" si="64"/>
        <v>-5.26351979770214</v>
      </c>
      <c r="Q363" s="54">
        <f t="shared" si="65"/>
        <v>-11.658088628842165</v>
      </c>
    </row>
    <row r="364" spans="2:17" ht="13.5">
      <c r="B364" s="10">
        <v>347</v>
      </c>
      <c r="C364" s="25">
        <f t="shared" si="55"/>
        <v>347</v>
      </c>
      <c r="D364" s="25">
        <f t="shared" si="56"/>
        <v>339.11477148448347</v>
      </c>
      <c r="E364" s="13">
        <f t="shared" si="57"/>
        <v>-19.18373659719021</v>
      </c>
      <c r="F364" s="13">
        <f t="shared" si="58"/>
        <v>-4.428914567222563</v>
      </c>
      <c r="G364" s="13" t="e">
        <f t="shared" si="59"/>
        <v>#REF!</v>
      </c>
      <c r="H364" s="13" t="e">
        <f t="shared" si="60"/>
        <v>#REF!</v>
      </c>
      <c r="M364" s="53">
        <f t="shared" si="61"/>
        <v>-13.795979580213036</v>
      </c>
      <c r="N364" s="54">
        <f t="shared" si="62"/>
        <v>-4.053910319703801</v>
      </c>
      <c r="O364" s="54">
        <f t="shared" si="63"/>
        <v>-16.50956726022215</v>
      </c>
      <c r="P364" s="54">
        <f t="shared" si="64"/>
        <v>-5.178665591423128</v>
      </c>
      <c r="Q364" s="54">
        <f t="shared" si="65"/>
        <v>-11.637716936295973</v>
      </c>
    </row>
    <row r="365" spans="2:17" ht="13.5">
      <c r="B365" s="10">
        <v>348</v>
      </c>
      <c r="C365" s="25">
        <f t="shared" si="55"/>
        <v>348</v>
      </c>
      <c r="D365" s="25">
        <f t="shared" si="56"/>
        <v>340.7154283555493</v>
      </c>
      <c r="E365" s="13">
        <f t="shared" si="57"/>
        <v>-19.302920732374094</v>
      </c>
      <c r="F365" s="13">
        <f t="shared" si="58"/>
        <v>-4.10296246106242</v>
      </c>
      <c r="G365" s="13" t="e">
        <f t="shared" si="59"/>
        <v>#REF!</v>
      </c>
      <c r="H365" s="13" t="e">
        <f t="shared" si="60"/>
        <v>#REF!</v>
      </c>
      <c r="M365" s="53">
        <f t="shared" si="61"/>
        <v>-13.795979580213036</v>
      </c>
      <c r="N365" s="54">
        <f t="shared" si="62"/>
        <v>-4.053910319703801</v>
      </c>
      <c r="O365" s="54">
        <f t="shared" si="63"/>
        <v>-16.50956726022215</v>
      </c>
      <c r="P365" s="54">
        <f t="shared" si="64"/>
        <v>-5.093468773792601</v>
      </c>
      <c r="Q365" s="54">
        <f t="shared" si="65"/>
        <v>-11.61882925655312</v>
      </c>
    </row>
    <row r="366" spans="2:17" ht="13.5">
      <c r="B366" s="10">
        <v>349</v>
      </c>
      <c r="C366" s="25">
        <f t="shared" si="55"/>
        <v>349</v>
      </c>
      <c r="D366" s="25">
        <f t="shared" si="56"/>
        <v>342.3175094520558</v>
      </c>
      <c r="E366" s="13">
        <f t="shared" si="57"/>
        <v>-19.413047312401012</v>
      </c>
      <c r="F366" s="13">
        <f t="shared" si="58"/>
        <v>-3.773514137889658</v>
      </c>
      <c r="G366" s="13" t="e">
        <f t="shared" si="59"/>
        <v>#REF!</v>
      </c>
      <c r="H366" s="13" t="e">
        <f t="shared" si="60"/>
        <v>#REF!</v>
      </c>
      <c r="M366" s="53">
        <f t="shared" si="61"/>
        <v>-13.795979580213036</v>
      </c>
      <c r="N366" s="54">
        <f t="shared" si="62"/>
        <v>-4.053910319703801</v>
      </c>
      <c r="O366" s="54">
        <f t="shared" si="63"/>
        <v>-16.50956726022215</v>
      </c>
      <c r="P366" s="54">
        <f t="shared" si="64"/>
        <v>-5.007955296586525</v>
      </c>
      <c r="Q366" s="54">
        <f t="shared" si="65"/>
        <v>-11.60143134298383</v>
      </c>
    </row>
    <row r="367" spans="2:17" ht="13.5">
      <c r="B367" s="10">
        <v>350</v>
      </c>
      <c r="C367" s="25">
        <f t="shared" si="55"/>
        <v>350</v>
      </c>
      <c r="D367" s="25">
        <f t="shared" si="56"/>
        <v>343.9208925806741</v>
      </c>
      <c r="E367" s="13">
        <f t="shared" si="57"/>
        <v>-19.513998340769568</v>
      </c>
      <c r="F367" s="13">
        <f t="shared" si="58"/>
        <v>-3.4408444089778967</v>
      </c>
      <c r="G367" s="13" t="e">
        <f t="shared" si="59"/>
        <v>#REF!</v>
      </c>
      <c r="H367" s="13" t="e">
        <f t="shared" si="60"/>
        <v>#REF!</v>
      </c>
      <c r="M367" s="53">
        <f t="shared" si="61"/>
        <v>-13.795979580213036</v>
      </c>
      <c r="N367" s="54">
        <f t="shared" si="62"/>
        <v>-4.053910319703801</v>
      </c>
      <c r="O367" s="54">
        <f t="shared" si="63"/>
        <v>-16.50956726022215</v>
      </c>
      <c r="P367" s="54">
        <f t="shared" si="64"/>
        <v>-4.9221512080384535</v>
      </c>
      <c r="Q367" s="54">
        <f t="shared" si="65"/>
        <v>-11.585528495161109</v>
      </c>
    </row>
    <row r="368" spans="2:17" ht="13.5">
      <c r="B368" s="10">
        <v>351</v>
      </c>
      <c r="C368" s="25">
        <f t="shared" si="55"/>
        <v>351</v>
      </c>
      <c r="D368" s="25">
        <f t="shared" si="56"/>
        <v>345.5254564615549</v>
      </c>
      <c r="E368" s="13">
        <f t="shared" si="57"/>
        <v>-19.605665519095716</v>
      </c>
      <c r="F368" s="13">
        <f t="shared" si="58"/>
        <v>-3.105232360432035</v>
      </c>
      <c r="G368" s="13" t="e">
        <f t="shared" si="59"/>
        <v>#REF!</v>
      </c>
      <c r="H368" s="13" t="e">
        <f t="shared" si="60"/>
        <v>#REF!</v>
      </c>
      <c r="M368" s="53">
        <f t="shared" si="61"/>
        <v>-13.795979580213036</v>
      </c>
      <c r="N368" s="54">
        <f t="shared" si="62"/>
        <v>-4.053910319703801</v>
      </c>
      <c r="O368" s="54">
        <f t="shared" si="63"/>
        <v>-16.50956726022215</v>
      </c>
      <c r="P368" s="54">
        <f t="shared" si="64"/>
        <v>-4.836082644904957</v>
      </c>
      <c r="Q368" s="54">
        <f t="shared" si="65"/>
        <v>-11.57112555724646</v>
      </c>
    </row>
    <row r="369" spans="2:17" ht="13.5">
      <c r="B369" s="10">
        <v>352</v>
      </c>
      <c r="C369" s="25">
        <f t="shared" si="55"/>
        <v>352</v>
      </c>
      <c r="D369" s="25">
        <f t="shared" si="56"/>
        <v>347.1310806460831</v>
      </c>
      <c r="E369" s="13">
        <f t="shared" si="57"/>
        <v>-19.6879503994615</v>
      </c>
      <c r="F369" s="13">
        <f t="shared" si="58"/>
        <v>-2.7669609827196084</v>
      </c>
      <c r="G369" s="13" t="e">
        <f t="shared" si="59"/>
        <v>#REF!</v>
      </c>
      <c r="H369" s="13" t="e">
        <f t="shared" si="60"/>
        <v>#REF!</v>
      </c>
      <c r="M369" s="53">
        <f t="shared" si="61"/>
        <v>-13.795979580213036</v>
      </c>
      <c r="N369" s="54">
        <f t="shared" si="62"/>
        <v>-4.053910319703801</v>
      </c>
      <c r="O369" s="54">
        <f t="shared" si="63"/>
        <v>-16.50956726022215</v>
      </c>
      <c r="P369" s="54">
        <f t="shared" si="64"/>
        <v>-4.74977582450413</v>
      </c>
      <c r="Q369" s="54">
        <f t="shared" si="65"/>
        <v>-11.558226916514297</v>
      </c>
    </row>
    <row r="370" spans="2:17" ht="13.5">
      <c r="B370" s="10">
        <v>353</v>
      </c>
      <c r="C370" s="25">
        <f t="shared" si="55"/>
        <v>353</v>
      </c>
      <c r="D370" s="25">
        <f t="shared" si="56"/>
        <v>348.73764543436346</v>
      </c>
      <c r="E370" s="13">
        <f t="shared" si="57"/>
        <v>-19.760764522752233</v>
      </c>
      <c r="F370" s="13">
        <f t="shared" si="58"/>
        <v>-2.4263167950318234</v>
      </c>
      <c r="G370" s="13" t="e">
        <f t="shared" si="59"/>
        <v>#REF!</v>
      </c>
      <c r="H370" s="13" t="e">
        <f t="shared" si="60"/>
        <v>#REF!</v>
      </c>
      <c r="M370" s="53">
        <f t="shared" si="61"/>
        <v>-13.795979580213036</v>
      </c>
      <c r="N370" s="54">
        <f t="shared" si="62"/>
        <v>-4.053910319703801</v>
      </c>
      <c r="O370" s="54">
        <f t="shared" si="63"/>
        <v>-16.50956726022215</v>
      </c>
      <c r="P370" s="54">
        <f t="shared" si="64"/>
        <v>-4.663257036729537</v>
      </c>
      <c r="Q370" s="54">
        <f t="shared" si="65"/>
        <v>-11.546836502015537</v>
      </c>
    </row>
    <row r="371" spans="2:17" ht="13.5">
      <c r="B371" s="10">
        <v>354</v>
      </c>
      <c r="C371" s="25">
        <f t="shared" si="55"/>
        <v>354</v>
      </c>
      <c r="D371" s="25">
        <f t="shared" si="56"/>
        <v>350.3450317924826</v>
      </c>
      <c r="E371" s="13">
        <f t="shared" si="57"/>
        <v>-19.82402954283293</v>
      </c>
      <c r="F371" s="13">
        <f t="shared" si="58"/>
        <v>-2.083589464983635</v>
      </c>
      <c r="G371" s="13" t="e">
        <f t="shared" si="59"/>
        <v>#REF!</v>
      </c>
      <c r="H371" s="13" t="e">
        <f t="shared" si="60"/>
        <v>#REF!</v>
      </c>
      <c r="M371" s="53">
        <f t="shared" si="61"/>
        <v>-13.795979580213036</v>
      </c>
      <c r="N371" s="54">
        <f t="shared" si="62"/>
        <v>-4.053910319703801</v>
      </c>
      <c r="O371" s="54">
        <f t="shared" si="63"/>
        <v>-16.50956726022215</v>
      </c>
      <c r="P371" s="54">
        <f t="shared" si="64"/>
        <v>-4.576552636042068</v>
      </c>
      <c r="Q371" s="54">
        <f t="shared" si="65"/>
        <v>-11.536957783380782</v>
      </c>
    </row>
    <row r="372" spans="2:17" ht="13.5">
      <c r="B372" s="10">
        <v>355</v>
      </c>
      <c r="C372" s="25">
        <f t="shared" si="55"/>
        <v>355</v>
      </c>
      <c r="D372" s="25">
        <f t="shared" si="56"/>
        <v>351.95312126959124</v>
      </c>
      <c r="E372" s="13">
        <f t="shared" si="57"/>
        <v>-19.87767733643057</v>
      </c>
      <c r="F372" s="13">
        <f t="shared" si="58"/>
        <v>-1.7390714241638643</v>
      </c>
      <c r="G372" s="13" t="e">
        <f t="shared" si="59"/>
        <v>#REF!</v>
      </c>
      <c r="H372" s="13" t="e">
        <f t="shared" si="60"/>
        <v>#REF!</v>
      </c>
      <c r="M372" s="53">
        <f t="shared" si="61"/>
        <v>-13.795979580213036</v>
      </c>
      <c r="N372" s="54">
        <f t="shared" si="62"/>
        <v>-4.053910319703801</v>
      </c>
      <c r="O372" s="54">
        <f t="shared" si="63"/>
        <v>-16.50956726022215</v>
      </c>
      <c r="P372" s="54">
        <f t="shared" si="64"/>
        <v>-4.489689033442093</v>
      </c>
      <c r="Q372" s="54">
        <f t="shared" si="65"/>
        <v>-11.528593769763422</v>
      </c>
    </row>
    <row r="373" spans="2:17" ht="13.5">
      <c r="B373" s="10">
        <v>356</v>
      </c>
      <c r="C373" s="25">
        <f t="shared" si="55"/>
        <v>356</v>
      </c>
      <c r="D373" s="25">
        <f t="shared" si="56"/>
        <v>353.5617959148408</v>
      </c>
      <c r="E373" s="13">
        <f t="shared" si="57"/>
        <v>-19.921650098604182</v>
      </c>
      <c r="F373" s="13">
        <f t="shared" si="58"/>
        <v>-1.393057480049513</v>
      </c>
      <c r="G373" s="13" t="e">
        <f t="shared" si="59"/>
        <v>#REF!</v>
      </c>
      <c r="H373" s="13" t="e">
        <f t="shared" si="60"/>
        <v>#REF!</v>
      </c>
      <c r="M373" s="53">
        <f t="shared" si="61"/>
        <v>-13.795979580213036</v>
      </c>
      <c r="N373" s="54">
        <f t="shared" si="62"/>
        <v>-4.053910319703801</v>
      </c>
      <c r="O373" s="54">
        <f t="shared" si="63"/>
        <v>-16.50956726022215</v>
      </c>
      <c r="P373" s="54">
        <f t="shared" si="64"/>
        <v>-4.4026926884244295</v>
      </c>
      <c r="Q373" s="54">
        <f t="shared" si="65"/>
        <v>-11.521747008923027</v>
      </c>
    </row>
    <row r="374" spans="2:17" ht="13.5">
      <c r="B374" s="10">
        <v>357</v>
      </c>
      <c r="C374" s="25">
        <f t="shared" si="55"/>
        <v>357</v>
      </c>
      <c r="D374" s="25">
        <f t="shared" si="56"/>
        <v>355.170938194205</v>
      </c>
      <c r="E374" s="13">
        <f t="shared" si="57"/>
        <v>-19.955900423700545</v>
      </c>
      <c r="F374" s="13">
        <f t="shared" si="58"/>
        <v>-1.0458444247996568</v>
      </c>
      <c r="G374" s="13" t="e">
        <f t="shared" si="59"/>
        <v>#REF!</v>
      </c>
      <c r="H374" s="13" t="e">
        <f t="shared" si="60"/>
        <v>#REF!</v>
      </c>
      <c r="M374" s="53">
        <f t="shared" si="61"/>
        <v>-13.795979580213036</v>
      </c>
      <c r="N374" s="54">
        <f t="shared" si="62"/>
        <v>-4.053910319703801</v>
      </c>
      <c r="O374" s="54">
        <f t="shared" si="63"/>
        <v>-16.50956726022215</v>
      </c>
      <c r="P374" s="54">
        <f t="shared" si="64"/>
        <v>-4.315590100918524</v>
      </c>
      <c r="Q374" s="54">
        <f t="shared" si="65"/>
        <v>-11.51641958644928</v>
      </c>
    </row>
    <row r="375" spans="2:17" ht="13.5">
      <c r="B375" s="10">
        <v>358</v>
      </c>
      <c r="C375" s="25">
        <f t="shared" si="55"/>
        <v>358</v>
      </c>
      <c r="D375" s="25">
        <f t="shared" si="56"/>
        <v>356.78043090721303</v>
      </c>
      <c r="E375" s="13">
        <f t="shared" si="57"/>
        <v>-19.98039137170887</v>
      </c>
      <c r="F375" s="13">
        <f t="shared" si="58"/>
        <v>-0.6977306414463501</v>
      </c>
      <c r="G375" s="13" t="e">
        <f t="shared" si="59"/>
        <v>#REF!</v>
      </c>
      <c r="H375" s="13" t="e">
        <f t="shared" si="60"/>
        <v>#REF!</v>
      </c>
      <c r="M375" s="53">
        <f t="shared" si="61"/>
        <v>-13.795979580213036</v>
      </c>
      <c r="N375" s="54">
        <f t="shared" si="62"/>
        <v>-4.053910319703801</v>
      </c>
      <c r="O375" s="54">
        <f t="shared" si="63"/>
        <v>-16.50956726022215</v>
      </c>
      <c r="P375" s="54">
        <f t="shared" si="64"/>
        <v>-4.228407803216306</v>
      </c>
      <c r="Q375" s="54">
        <f t="shared" si="65"/>
        <v>-11.51261312512667</v>
      </c>
    </row>
    <row r="376" spans="2:17" ht="13.5">
      <c r="B376" s="10">
        <v>359</v>
      </c>
      <c r="C376" s="25">
        <f t="shared" si="55"/>
        <v>359</v>
      </c>
      <c r="D376" s="25">
        <f t="shared" si="56"/>
        <v>358.39015710361485</v>
      </c>
      <c r="E376" s="13">
        <f t="shared" si="57"/>
        <v>-19.995096519943576</v>
      </c>
      <c r="F376" s="13">
        <f t="shared" si="58"/>
        <v>-0.34901570800158815</v>
      </c>
      <c r="G376" s="13" t="e">
        <f t="shared" si="59"/>
        <v>#REF!</v>
      </c>
      <c r="H376" s="13" t="e">
        <f t="shared" si="60"/>
        <v>#REF!</v>
      </c>
      <c r="M376" s="53">
        <f t="shared" si="61"/>
        <v>-13.795979580213036</v>
      </c>
      <c r="N376" s="54">
        <f t="shared" si="62"/>
        <v>-4.053910319703801</v>
      </c>
      <c r="O376" s="54">
        <f t="shared" si="63"/>
        <v>-16.50956726022215</v>
      </c>
      <c r="P376" s="54">
        <f t="shared" si="64"/>
        <v>-4.141172351890219</v>
      </c>
      <c r="Q376" s="54">
        <f t="shared" si="65"/>
        <v>-11.510328784440192</v>
      </c>
    </row>
    <row r="377" spans="2:17" ht="13.5">
      <c r="B377" s="10">
        <v>360</v>
      </c>
      <c r="C377" s="25">
        <f t="shared" si="55"/>
        <v>360</v>
      </c>
      <c r="D377" s="25">
        <f t="shared" si="56"/>
        <v>360</v>
      </c>
      <c r="E377" s="13">
        <f t="shared" si="57"/>
        <v>-20</v>
      </c>
      <c r="F377" s="13">
        <f t="shared" si="58"/>
        <v>-3.044107366764976E-15</v>
      </c>
      <c r="G377" s="13" t="e">
        <f t="shared" si="59"/>
        <v>#REF!</v>
      </c>
      <c r="H377" s="13" t="e">
        <f t="shared" si="60"/>
        <v>#REF!</v>
      </c>
      <c r="M377" s="53">
        <f t="shared" si="61"/>
        <v>-13.795979580213036</v>
      </c>
      <c r="N377" s="54">
        <f t="shared" si="62"/>
        <v>-4.053910319703801</v>
      </c>
      <c r="O377" s="54">
        <f t="shared" si="63"/>
        <v>-16.50956726022215</v>
      </c>
      <c r="P377" s="54">
        <f t="shared" si="64"/>
        <v>-4.053910319703802</v>
      </c>
      <c r="Q377" s="54">
        <f t="shared" si="65"/>
        <v>-11.509567260222148</v>
      </c>
    </row>
  </sheetData>
  <sheetProtection/>
  <mergeCells count="11">
    <mergeCell ref="P15:Q15"/>
    <mergeCell ref="R14:S14"/>
    <mergeCell ref="R15:S15"/>
    <mergeCell ref="T15:U15"/>
    <mergeCell ref="K16:L16"/>
    <mergeCell ref="A17:A53"/>
    <mergeCell ref="A54:A90"/>
    <mergeCell ref="G15:H15"/>
    <mergeCell ref="I16:J16"/>
    <mergeCell ref="M14:Q14"/>
    <mergeCell ref="N15:O15"/>
  </mergeCell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Equation.3" shapeId="2177766" r:id="rId1"/>
    <oleObject progId="Equation.3" shapeId="2309814" r:id="rId2"/>
    <oleObject progId="Equation.3" shapeId="46779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tabColor indexed="11"/>
  </sheetPr>
  <dimension ref="A1:BN377"/>
  <sheetViews>
    <sheetView zoomScalePageLayoutView="0" workbookViewId="0" topLeftCell="B1">
      <pane ySplit="2688" topLeftCell="A9" activePane="bottomLeft" state="split"/>
      <selection pane="topLeft" activeCell="AI1" sqref="AI1:AI16384"/>
      <selection pane="bottomLeft" activeCell="C16" sqref="C16"/>
    </sheetView>
  </sheetViews>
  <sheetFormatPr defaultColWidth="11.421875" defaultRowHeight="12.75"/>
  <cols>
    <col min="1" max="1" width="2.140625" style="0" customWidth="1"/>
    <col min="2" max="2" width="15.421875" style="0" customWidth="1"/>
    <col min="3" max="3" width="8.421875" style="0" customWidth="1"/>
    <col min="4" max="4" width="8.57421875" style="0" customWidth="1"/>
    <col min="5" max="6" width="6.28125" style="0" bestFit="1" customWidth="1"/>
    <col min="7" max="8" width="6.7109375" style="0" bestFit="1" customWidth="1"/>
    <col min="9" max="9" width="5.421875" style="0" bestFit="1" customWidth="1"/>
    <col min="10" max="10" width="5.140625" style="0" customWidth="1"/>
    <col min="11" max="11" width="5.7109375" style="0" customWidth="1"/>
    <col min="12" max="12" width="5.421875" style="0" bestFit="1" customWidth="1"/>
    <col min="13" max="13" width="5.421875" style="0" customWidth="1"/>
    <col min="14" max="14" width="7.28125" style="0" customWidth="1"/>
    <col min="15" max="15" width="6.140625" style="0" customWidth="1"/>
    <col min="16" max="16" width="5.421875" style="0" customWidth="1"/>
    <col min="17" max="17" width="6.140625" style="0" bestFit="1" customWidth="1"/>
    <col min="18" max="18" width="6.140625" style="0" customWidth="1"/>
    <col min="19" max="19" width="7.00390625" style="0" customWidth="1"/>
    <col min="20" max="20" width="6.7109375" style="0" customWidth="1"/>
    <col min="21" max="21" width="7.57421875" style="0" customWidth="1"/>
    <col min="22" max="22" width="6.7109375" style="0" customWidth="1"/>
    <col min="23" max="24" width="5.57421875" style="0" bestFit="1" customWidth="1"/>
    <col min="25" max="25" width="6.28125" style="0" bestFit="1" customWidth="1"/>
    <col min="26" max="26" width="5.57421875" style="0" bestFit="1" customWidth="1"/>
    <col min="27" max="27" width="5.28125" style="0" bestFit="1" customWidth="1"/>
    <col min="28" max="28" width="5.421875" style="0" bestFit="1" customWidth="1"/>
    <col min="29" max="30" width="5.8515625" style="0" bestFit="1" customWidth="1"/>
    <col min="31" max="31" width="5.7109375" style="0" bestFit="1" customWidth="1"/>
    <col min="32" max="32" width="5.421875" style="0" bestFit="1" customWidth="1"/>
    <col min="33" max="33" width="5.8515625" style="0" customWidth="1"/>
    <col min="34" max="34" width="5.8515625" style="0" bestFit="1" customWidth="1"/>
    <col min="35" max="38" width="5.8515625" style="0" customWidth="1"/>
    <col min="39" max="39" width="6.28125" style="0" bestFit="1" customWidth="1"/>
    <col min="40" max="40" width="5.57421875" style="0" customWidth="1"/>
    <col min="41" max="41" width="5.421875" style="0" bestFit="1" customWidth="1"/>
    <col min="42" max="42" width="5.8515625" style="0" customWidth="1"/>
    <col min="43" max="44" width="5.421875" style="0" bestFit="1" customWidth="1"/>
    <col min="45" max="45" width="6.28125" style="0" customWidth="1"/>
    <col min="46" max="46" width="5.421875" style="0" customWidth="1"/>
    <col min="47" max="47" width="6.28125" style="0" customWidth="1"/>
    <col min="48" max="48" width="5.8515625" style="0" customWidth="1"/>
    <col min="49" max="49" width="6.28125" style="0" bestFit="1" customWidth="1"/>
    <col min="50" max="50" width="5.8515625" style="0" customWidth="1"/>
    <col min="51" max="51" width="6.28125" style="0" bestFit="1" customWidth="1"/>
    <col min="52" max="52" width="5.421875" style="0" bestFit="1" customWidth="1"/>
    <col min="53" max="53" width="6.28125" style="0" customWidth="1"/>
    <col min="54" max="54" width="6.140625" style="0" customWidth="1"/>
    <col min="55" max="55" width="5.421875" style="0" bestFit="1" customWidth="1"/>
    <col min="56" max="56" width="5.421875" style="0" customWidth="1"/>
    <col min="57" max="58" width="5.421875" style="0" bestFit="1" customWidth="1"/>
    <col min="59" max="59" width="6.140625" style="0" customWidth="1"/>
    <col min="60" max="60" width="5.57421875" style="0" customWidth="1"/>
    <col min="61" max="61" width="6.28125" style="0" customWidth="1"/>
    <col min="62" max="62" width="5.57421875" style="0" customWidth="1"/>
    <col min="63" max="63" width="6.421875" style="0" customWidth="1"/>
    <col min="64" max="64" width="7.00390625" style="0" customWidth="1"/>
    <col min="65" max="65" width="6.421875" style="0" customWidth="1"/>
    <col min="66" max="66" width="6.00390625" style="0" customWidth="1"/>
  </cols>
  <sheetData>
    <row r="1" spans="2:9" ht="12.75">
      <c r="B1" s="48" t="s">
        <v>108</v>
      </c>
      <c r="C1" s="16">
        <f>Nockenscheibe!E8</f>
        <v>150</v>
      </c>
      <c r="D1" s="4"/>
      <c r="E1" s="182" t="s">
        <v>217</v>
      </c>
      <c r="F1" s="183"/>
      <c r="G1" s="172"/>
      <c r="H1" s="105">
        <f>Nockenscheibe!K6</f>
        <v>12</v>
      </c>
      <c r="I1" s="105"/>
    </row>
    <row r="2" spans="2:9" ht="12.75">
      <c r="B2" s="48" t="s">
        <v>142</v>
      </c>
      <c r="C2" s="17">
        <f>Nockenscheibe!E6</f>
        <v>20</v>
      </c>
      <c r="D2" s="5"/>
      <c r="E2" s="179" t="s">
        <v>218</v>
      </c>
      <c r="F2" s="180"/>
      <c r="G2" s="181"/>
      <c r="H2" s="105">
        <f>Nockenscheibe!K7</f>
        <v>60</v>
      </c>
      <c r="I2" s="105"/>
    </row>
    <row r="3" spans="2:9" ht="12.75">
      <c r="B3" s="48" t="s">
        <v>139</v>
      </c>
      <c r="C3" s="17">
        <f>Nockenscheibe!E7</f>
        <v>12</v>
      </c>
      <c r="D3" s="5"/>
      <c r="E3" s="179" t="s">
        <v>219</v>
      </c>
      <c r="F3" s="180"/>
      <c r="G3" s="181"/>
      <c r="H3" s="107">
        <f>Nockenscheibe!$K$8</f>
        <v>320</v>
      </c>
      <c r="I3" s="106"/>
    </row>
    <row r="4" spans="2:24" ht="12.75">
      <c r="B4" s="48" t="s">
        <v>140</v>
      </c>
      <c r="C4" s="17">
        <f>Nockenscheibe!E28</f>
        <v>12.423422461860046</v>
      </c>
      <c r="D4" s="5"/>
      <c r="E4" s="179" t="s">
        <v>220</v>
      </c>
      <c r="F4" s="180"/>
      <c r="G4" s="181"/>
      <c r="H4" s="97">
        <f>Nockenscheibe!K10</f>
        <v>26.400000000000002</v>
      </c>
      <c r="I4" s="97"/>
      <c r="X4" s="65"/>
    </row>
    <row r="5" spans="2:9" ht="12.75">
      <c r="B5" s="48" t="s">
        <v>12</v>
      </c>
      <c r="C5" s="17">
        <f>Nockenscheibe!E29</f>
        <v>-7.576577538139954</v>
      </c>
      <c r="D5" s="101"/>
      <c r="E5" s="179" t="s">
        <v>221</v>
      </c>
      <c r="F5" s="180"/>
      <c r="G5" s="181"/>
      <c r="H5" s="97">
        <f>Nockenscheibe!K11</f>
        <v>26.400000000000002</v>
      </c>
      <c r="I5" s="97"/>
    </row>
    <row r="6" spans="2:9" ht="12.75">
      <c r="B6" s="48" t="s">
        <v>112</v>
      </c>
      <c r="C6" s="11">
        <f>Nockenscheibe!E22</f>
        <v>111.09187614631458</v>
      </c>
      <c r="D6" s="5"/>
      <c r="E6" s="179" t="s">
        <v>238</v>
      </c>
      <c r="F6" s="180"/>
      <c r="G6" s="181"/>
      <c r="H6" s="97">
        <f>Nockenscheibe!$K$12</f>
        <v>60.5</v>
      </c>
      <c r="I6" s="97"/>
    </row>
    <row r="7" spans="2:9" ht="12.75">
      <c r="B7" s="47" t="s">
        <v>141</v>
      </c>
      <c r="C7" s="57">
        <f>Nockenscheibe!E10</f>
        <v>5</v>
      </c>
      <c r="D7" s="5"/>
      <c r="E7" s="179" t="s">
        <v>222</v>
      </c>
      <c r="F7" s="180"/>
      <c r="G7" s="181"/>
      <c r="H7" s="97">
        <f>Nockenscheibe!K13</f>
        <v>28.400000000000002</v>
      </c>
      <c r="I7" s="97"/>
    </row>
    <row r="8" spans="2:9" ht="12.75">
      <c r="B8" s="47" t="s">
        <v>131</v>
      </c>
      <c r="C8" s="57">
        <f>Nockenscheibe!E11</f>
        <v>35</v>
      </c>
      <c r="D8" s="5"/>
      <c r="E8" s="179" t="s">
        <v>223</v>
      </c>
      <c r="F8" s="180"/>
      <c r="G8" s="181"/>
      <c r="H8" s="97">
        <f>Nockenscheibe!K14</f>
        <v>76.80000000000001</v>
      </c>
      <c r="I8" s="97"/>
    </row>
    <row r="9" spans="2:9" ht="12.75">
      <c r="B9" s="47" t="s">
        <v>132</v>
      </c>
      <c r="C9" s="57">
        <f>Nockenscheibe!E12</f>
        <v>108</v>
      </c>
      <c r="D9" s="5"/>
      <c r="E9" s="179" t="s">
        <v>250</v>
      </c>
      <c r="F9" s="180"/>
      <c r="G9" s="181"/>
      <c r="H9" s="99">
        <f>Nockenscheibe!K15</f>
        <v>8</v>
      </c>
      <c r="I9" s="8"/>
    </row>
    <row r="10" spans="2:9" ht="12.75">
      <c r="B10" s="47" t="s">
        <v>114</v>
      </c>
      <c r="C10" s="16">
        <f>Nockenscheibe!E13</f>
        <v>145</v>
      </c>
      <c r="D10" s="5"/>
      <c r="E10" s="179" t="s">
        <v>251</v>
      </c>
      <c r="F10" s="180"/>
      <c r="G10" s="181"/>
      <c r="H10" s="99">
        <f>Nockenscheibe!K27</f>
        <v>34</v>
      </c>
      <c r="I10" s="8"/>
    </row>
    <row r="11" spans="2:4" ht="12.75">
      <c r="B11" s="47" t="s">
        <v>115</v>
      </c>
      <c r="C11" s="57">
        <f>Nockenscheibe!E14</f>
        <v>-40</v>
      </c>
      <c r="D11" s="5"/>
    </row>
    <row r="12" spans="2:4" ht="13.5" thickBot="1">
      <c r="B12" s="51" t="s">
        <v>116</v>
      </c>
      <c r="C12" s="58">
        <f>Nockenscheibe!E15</f>
        <v>-30</v>
      </c>
      <c r="D12" s="5"/>
    </row>
    <row r="13" spans="2:4" ht="13.5" thickTop="1">
      <c r="B13" s="49" t="s">
        <v>113</v>
      </c>
      <c r="C13" s="50">
        <v>36</v>
      </c>
      <c r="D13" s="7"/>
    </row>
    <row r="14" spans="2:66" ht="12.75">
      <c r="B14" s="49" t="s">
        <v>113</v>
      </c>
      <c r="C14" s="10">
        <f>C13</f>
        <v>36</v>
      </c>
      <c r="D14" s="7"/>
      <c r="Q14" s="173" t="s">
        <v>120</v>
      </c>
      <c r="R14" s="178"/>
      <c r="S14" s="178"/>
      <c r="T14" s="178"/>
      <c r="U14" s="178"/>
      <c r="V14" s="174"/>
      <c r="W14" s="173" t="s">
        <v>224</v>
      </c>
      <c r="X14" s="178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6"/>
      <c r="AO14" s="173" t="s">
        <v>230</v>
      </c>
      <c r="AP14" s="178"/>
      <c r="AQ14" s="178"/>
      <c r="AR14" s="178"/>
      <c r="AS14" s="178"/>
      <c r="AT14" s="174"/>
      <c r="AU14" s="173" t="s">
        <v>189</v>
      </c>
      <c r="AV14" s="178"/>
      <c r="AW14" s="178"/>
      <c r="AX14" s="178"/>
      <c r="AY14" s="178"/>
      <c r="AZ14" s="178"/>
      <c r="BA14" s="178"/>
      <c r="BB14" s="174"/>
      <c r="BC14" s="173" t="s">
        <v>241</v>
      </c>
      <c r="BD14" s="178"/>
      <c r="BE14" s="178"/>
      <c r="BF14" s="178"/>
      <c r="BG14" s="178"/>
      <c r="BH14" s="178"/>
      <c r="BI14" s="178"/>
      <c r="BJ14" s="174"/>
      <c r="BK14" s="175" t="s">
        <v>253</v>
      </c>
      <c r="BL14" s="175"/>
      <c r="BM14" s="175"/>
      <c r="BN14" s="175"/>
    </row>
    <row r="15" spans="2:66" ht="13.5">
      <c r="B15" s="59" t="s">
        <v>30</v>
      </c>
      <c r="C15" s="60">
        <f>Nockenscheibe!K28</f>
        <v>270</v>
      </c>
      <c r="D15" s="7"/>
      <c r="E15" s="18">
        <v>6.19</v>
      </c>
      <c r="F15" s="18">
        <v>17.01</v>
      </c>
      <c r="G15" s="166" t="s">
        <v>31</v>
      </c>
      <c r="H15" s="166"/>
      <c r="Q15" s="127"/>
      <c r="R15" s="127"/>
      <c r="S15" s="175" t="s">
        <v>121</v>
      </c>
      <c r="T15" s="175"/>
      <c r="U15" s="178" t="s">
        <v>122</v>
      </c>
      <c r="V15" s="184"/>
      <c r="W15" s="175" t="s">
        <v>130</v>
      </c>
      <c r="X15" s="175"/>
      <c r="Y15" s="175" t="s">
        <v>129</v>
      </c>
      <c r="Z15" s="175"/>
      <c r="AA15" s="173" t="s">
        <v>146</v>
      </c>
      <c r="AB15" s="174"/>
      <c r="AC15" s="173" t="s">
        <v>147</v>
      </c>
      <c r="AD15" s="174"/>
      <c r="AE15" s="173" t="s">
        <v>148</v>
      </c>
      <c r="AF15" s="174"/>
      <c r="AG15" s="173" t="s">
        <v>149</v>
      </c>
      <c r="AH15" s="174"/>
      <c r="AI15" s="173" t="s">
        <v>258</v>
      </c>
      <c r="AJ15" s="174"/>
      <c r="AK15" s="173" t="s">
        <v>259</v>
      </c>
      <c r="AL15" s="174"/>
      <c r="AM15" s="173" t="s">
        <v>164</v>
      </c>
      <c r="AN15" s="174"/>
      <c r="AO15" s="176" t="s">
        <v>227</v>
      </c>
      <c r="AP15" s="177"/>
      <c r="AQ15" s="176" t="s">
        <v>216</v>
      </c>
      <c r="AR15" s="177"/>
      <c r="AS15" s="176" t="s">
        <v>215</v>
      </c>
      <c r="AT15" s="177"/>
      <c r="AU15" s="175" t="s">
        <v>231</v>
      </c>
      <c r="AV15" s="175"/>
      <c r="AW15" s="175" t="s">
        <v>237</v>
      </c>
      <c r="AX15" s="175"/>
      <c r="AY15" s="175" t="s">
        <v>239</v>
      </c>
      <c r="AZ15" s="175"/>
      <c r="BA15" s="175" t="s">
        <v>240</v>
      </c>
      <c r="BB15" s="175"/>
      <c r="BC15" s="175" t="s">
        <v>241</v>
      </c>
      <c r="BD15" s="175"/>
      <c r="BE15" s="175" t="s">
        <v>243</v>
      </c>
      <c r="BF15" s="175"/>
      <c r="BG15" s="175" t="s">
        <v>242</v>
      </c>
      <c r="BH15" s="175"/>
      <c r="BI15" s="175" t="s">
        <v>244</v>
      </c>
      <c r="BJ15" s="175"/>
      <c r="BK15" s="175" t="s">
        <v>252</v>
      </c>
      <c r="BL15" s="175"/>
      <c r="BM15" s="175" t="s">
        <v>253</v>
      </c>
      <c r="BN15" s="175"/>
    </row>
    <row r="16" spans="1:66" ht="28.5">
      <c r="A16" s="8"/>
      <c r="B16" s="30" t="s">
        <v>15</v>
      </c>
      <c r="C16" s="52" t="s">
        <v>117</v>
      </c>
      <c r="D16" s="52" t="s">
        <v>118</v>
      </c>
      <c r="E16" s="30" t="s">
        <v>17</v>
      </c>
      <c r="F16" s="30" t="s">
        <v>18</v>
      </c>
      <c r="G16" s="34" t="s">
        <v>32</v>
      </c>
      <c r="H16" s="34" t="s">
        <v>33</v>
      </c>
      <c r="I16" s="167" t="s">
        <v>36</v>
      </c>
      <c r="J16" s="168"/>
      <c r="K16" s="164" t="s">
        <v>34</v>
      </c>
      <c r="L16" s="165"/>
      <c r="M16" s="63" t="s">
        <v>143</v>
      </c>
      <c r="N16" s="63" t="s">
        <v>144</v>
      </c>
      <c r="O16" s="63" t="s">
        <v>145</v>
      </c>
      <c r="P16" s="64" t="s">
        <v>69</v>
      </c>
      <c r="Q16" s="66" t="s">
        <v>254</v>
      </c>
      <c r="R16" s="66" t="s">
        <v>255</v>
      </c>
      <c r="S16" s="66" t="s">
        <v>256</v>
      </c>
      <c r="T16" s="66" t="s">
        <v>257</v>
      </c>
      <c r="U16" s="66" t="s">
        <v>150</v>
      </c>
      <c r="V16" s="66" t="s">
        <v>151</v>
      </c>
      <c r="W16" s="66" t="s">
        <v>152</v>
      </c>
      <c r="X16" s="66" t="s">
        <v>153</v>
      </c>
      <c r="Y16" s="66" t="s">
        <v>154</v>
      </c>
      <c r="Z16" s="66" t="s">
        <v>155</v>
      </c>
      <c r="AA16" s="66" t="s">
        <v>156</v>
      </c>
      <c r="AB16" s="66" t="s">
        <v>157</v>
      </c>
      <c r="AC16" s="66" t="s">
        <v>158</v>
      </c>
      <c r="AD16" s="66" t="s">
        <v>159</v>
      </c>
      <c r="AE16" s="66" t="s">
        <v>160</v>
      </c>
      <c r="AF16" s="66" t="s">
        <v>161</v>
      </c>
      <c r="AG16" s="66" t="s">
        <v>162</v>
      </c>
      <c r="AH16" s="66" t="s">
        <v>163</v>
      </c>
      <c r="AI16" s="66" t="s">
        <v>260</v>
      </c>
      <c r="AJ16" s="66" t="s">
        <v>261</v>
      </c>
      <c r="AK16" s="66" t="s">
        <v>260</v>
      </c>
      <c r="AL16" s="66" t="s">
        <v>262</v>
      </c>
      <c r="AM16" s="66" t="s">
        <v>162</v>
      </c>
      <c r="AN16" s="66" t="s">
        <v>163</v>
      </c>
      <c r="AO16" s="66" t="s">
        <v>225</v>
      </c>
      <c r="AP16" s="66" t="s">
        <v>226</v>
      </c>
      <c r="AQ16" s="66" t="s">
        <v>228</v>
      </c>
      <c r="AR16" s="66" t="s">
        <v>229</v>
      </c>
      <c r="AS16" s="66" t="s">
        <v>228</v>
      </c>
      <c r="AT16" s="66" t="s">
        <v>229</v>
      </c>
      <c r="AU16" s="66" t="s">
        <v>228</v>
      </c>
      <c r="AV16" s="66" t="s">
        <v>229</v>
      </c>
      <c r="AW16" s="66" t="s">
        <v>228</v>
      </c>
      <c r="AX16" s="66" t="s">
        <v>229</v>
      </c>
      <c r="AY16" s="66" t="s">
        <v>228</v>
      </c>
      <c r="AZ16" s="66" t="s">
        <v>229</v>
      </c>
      <c r="BA16" s="66" t="s">
        <v>228</v>
      </c>
      <c r="BB16" s="66" t="s">
        <v>229</v>
      </c>
      <c r="BC16" s="66" t="s">
        <v>228</v>
      </c>
      <c r="BD16" s="66" t="s">
        <v>229</v>
      </c>
      <c r="BE16" s="66" t="s">
        <v>228</v>
      </c>
      <c r="BF16" s="66" t="s">
        <v>229</v>
      </c>
      <c r="BG16" s="66" t="s">
        <v>228</v>
      </c>
      <c r="BH16" s="66" t="s">
        <v>229</v>
      </c>
      <c r="BI16" s="66" t="s">
        <v>228</v>
      </c>
      <c r="BJ16" s="66" t="s">
        <v>229</v>
      </c>
      <c r="BK16" s="66" t="s">
        <v>228</v>
      </c>
      <c r="BL16" s="66" t="s">
        <v>229</v>
      </c>
      <c r="BM16" s="66" t="s">
        <v>228</v>
      </c>
      <c r="BN16" s="66" t="s">
        <v>229</v>
      </c>
    </row>
    <row r="17" spans="1:66" ht="13.5">
      <c r="A17" s="157" t="s">
        <v>20</v>
      </c>
      <c r="B17" s="31">
        <v>0</v>
      </c>
      <c r="C17" s="28">
        <f aca="true" t="shared" si="0" ref="C17:C80">B17</f>
        <v>0</v>
      </c>
      <c r="D17" s="28">
        <f aca="true" t="shared" si="1" ref="D17:D80">180/PI()*(ASIN(-$C$5/$C$4*TAN(PI()/180*C17)/(1+TAN(PI()/180*C17)^2)^0.5)+PI()/180*C17)</f>
        <v>0</v>
      </c>
      <c r="E17" s="29">
        <f aca="true" t="shared" si="2" ref="E17:E80">IF(C17&lt;$C$1/2,-($C$4*COS(PI()/180*$D17)-$C$5),IF(C17&gt;360-$C$1/2,-($C$4*COS(PI()/180*$D17)-$C$5),-$C$3*COS(PI()/180*$C17)))</f>
        <v>-20</v>
      </c>
      <c r="F17" s="29">
        <f aca="true" t="shared" si="3" ref="F17:F80">IF($C17&lt;$C$1/2,$C$4*SIN(PI()/180*$D17),IF($C17&gt;360-$C$1/2,$C$4*SIN(PI()/180*$D17),$C$3*SIN(PI()/180*$C17)))</f>
        <v>0</v>
      </c>
      <c r="G17" s="13">
        <f aca="true" t="shared" si="4" ref="G17:G80">($E17^2+$F17^2)^0.5*COS(PI()/180*($C17+$C$15-180))</f>
        <v>1.22514845490862E-15</v>
      </c>
      <c r="H17" s="13">
        <f aca="true" t="shared" si="5" ref="H17:H80">($E17^2+$F17^2)^0.5*SIN(PI()/180*($C17+$C$15-180))</f>
        <v>20</v>
      </c>
      <c r="I17" s="33">
        <f>G17</f>
        <v>1.22514845490862E-15</v>
      </c>
      <c r="J17" s="33">
        <f>H17</f>
        <v>20</v>
      </c>
      <c r="K17" s="33">
        <f>$C$3*COS(PI()/180*(-$C$1/2+$C$15+180))</f>
        <v>11.59110991546882</v>
      </c>
      <c r="L17" s="33">
        <f>$C$3*SIN(PI()/180*(-$C$1/2+$C$15+180))</f>
        <v>3.1058285412302427</v>
      </c>
      <c r="M17" s="62">
        <f>C2+C5+C7</f>
        <v>17.423422461860046</v>
      </c>
      <c r="N17" s="62">
        <f>C12-C5*COS(PI()/180*C15)</f>
        <v>-30</v>
      </c>
      <c r="O17" s="62">
        <f>C11-C5*SIN(PI()/180*C15)</f>
        <v>-47.57657753813996</v>
      </c>
      <c r="P17" s="62" t="e">
        <f>180/PI()*(ASIN((C8^2-N17^2-O17^2-M17^2)/(2*M17*(N17^2+O17^2)^0.5))+ATAN(O17/N17))</f>
        <v>#NUM!</v>
      </c>
      <c r="Q17" s="53">
        <f aca="true" t="shared" si="6" ref="Q17:Q80">180/PI()*(ASIN(($C$8^2-$C$12^2-$C$11^2-($C$3+$C$7)^2)/(2*($C$3+$C$7)*($C$12^2+$C$11^2)^0.5))+ATAN($C$11/$C$12))</f>
        <v>-13.795979580213036</v>
      </c>
      <c r="R17" s="53" t="e">
        <f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17" s="53">
        <f>IF($C$15&lt;(90-$C$1/2+$Q$17),($C$3+$C$7)*SIN(PI()/180*$Q$17),IF($C$15&gt;(90+$C$1/2+$Q$17),($C$3+$C$7)*SIN(PI()/180*$Q$17),+($C$2+$C$5+$C$7)*SIN(PI()/180*$R$17)+$C$5*COS(PI()/180*$C$15)))</f>
        <v>-4.053910319703801</v>
      </c>
      <c r="T17" s="53">
        <f>IF($C$15&lt;(90-$C$1/2+$Q$17),-($C$3+$C$7)*COS(PI()/180*$Q$17),IF($C$15&gt;(90+$C$1/2+$Q$17),-($C$3+$C$7)*COS(PI()/180*$Q$17),-($C$2+$C$5+$C$7)*COS(PI()/180*$R$17)+$C$5*SIN(PI()/180*$C$15)))</f>
        <v>-16.50956726022215</v>
      </c>
      <c r="U17" s="32">
        <f>$S$17+$C$7*SIN(PI()/180*$C$17)</f>
        <v>-4.053910319703801</v>
      </c>
      <c r="V17" s="32">
        <f aca="true" t="shared" si="7" ref="V17:V80">$T17+$C$7*COS(PI()/180*$C17)</f>
        <v>-11.509567260222148</v>
      </c>
      <c r="W17" s="130">
        <f>S17</f>
        <v>-4.053910319703801</v>
      </c>
      <c r="X17" s="130">
        <f>T17</f>
        <v>-16.50956726022215</v>
      </c>
      <c r="Y17" s="130">
        <f>$C$9*COS(ATAN((X18-X17)/(W18-W17))+PI()/180*$C$10)+C12</f>
        <v>-137.15868340090725</v>
      </c>
      <c r="Z17" s="130">
        <f>$C$9*SIN(ATAN((X17-X18)/(W17-W18))+PI()/180*$C$10)+$X$18</f>
        <v>-53.45423991848398</v>
      </c>
      <c r="AA17" s="130">
        <f>IF($C$15&lt;(90-$C$1/2+$Q$17),($C$3+$C$7)*SIN(PI()/180*$Q$17),IF($C$15&gt;(90+$C$1/2+$Q$17),($C$3+$C$7)*SIN(PI()/180*$Q$17),+($C$2+$C$5+$C$7)*SIN(PI()/180*$R$17)+$C$5*COS(PI()/180*$C$15)))</f>
        <v>-4.053910319703801</v>
      </c>
      <c r="AB17" s="130">
        <f>IF($C$15&lt;(90-$C$1/2+$Q$17),-($C$3+$C$7)*COS(PI()/180*$Q$17),IF($C$15&gt;(90+$C$1/2+$Q$17),-($C$3+$C$7)*COS(PI()/180*$Q$17),-($C$2+$C$5+$C$7)*COS(PI()/180*$R$17)+$C$5*SIN(PI()/180*$C$15)))</f>
        <v>-16.50956726022215</v>
      </c>
      <c r="AC17" s="130">
        <f>C12</f>
        <v>-30</v>
      </c>
      <c r="AD17" s="130">
        <f>C11-10</f>
        <v>-50</v>
      </c>
      <c r="AE17" s="130">
        <f>C12</f>
        <v>-30</v>
      </c>
      <c r="AF17" s="130">
        <f>C11-10</f>
        <v>-50</v>
      </c>
      <c r="AG17" s="131">
        <v>0</v>
      </c>
      <c r="AH17" s="131">
        <f>C11-10</f>
        <v>-50</v>
      </c>
      <c r="AI17" s="131">
        <f>AC17</f>
        <v>-30</v>
      </c>
      <c r="AJ17" s="131">
        <f>AH17</f>
        <v>-50</v>
      </c>
      <c r="AK17" s="131">
        <f>AI18</f>
        <v>-108.5</v>
      </c>
      <c r="AL17" s="131">
        <f>AJ17</f>
        <v>-50</v>
      </c>
      <c r="AM17" s="130">
        <f>C12-C9</f>
        <v>-138</v>
      </c>
      <c r="AN17" s="130">
        <f>C11</f>
        <v>-40</v>
      </c>
      <c r="AO17" s="130">
        <f>$H$1*COS(PI()/180*($C$15+$H$3))</f>
        <v>-7.713451316238468</v>
      </c>
      <c r="AP17" s="130">
        <f>$H$1*SIN(PI()/180*($C$15+$H$3))</f>
        <v>-9.192533317427738</v>
      </c>
      <c r="AQ17" s="130">
        <f>$H$1*COS(PI()/180*($C$15+$H$3))</f>
        <v>-7.713451316238468</v>
      </c>
      <c r="AR17" s="130">
        <f>$H$1*SIN(PI()/180*($C$15+$H$3))</f>
        <v>-9.192533317427738</v>
      </c>
      <c r="AS17" s="131">
        <f>-($H$2+$H$6-$H$1)</f>
        <v>-108.5</v>
      </c>
      <c r="AT17" s="131">
        <v>0</v>
      </c>
      <c r="AU17" s="130">
        <f>$AQ$18</f>
        <v>-67.00508083683759</v>
      </c>
      <c r="AV17" s="131">
        <v>0</v>
      </c>
      <c r="AW17" s="130">
        <f>$AQ$18-$H$6</f>
        <v>-127.50508083683759</v>
      </c>
      <c r="AX17" s="131">
        <f>$H$4/2</f>
        <v>13.200000000000001</v>
      </c>
      <c r="AY17" s="130">
        <f>$AQ$18-$H$6</f>
        <v>-127.50508083683759</v>
      </c>
      <c r="AZ17" s="131">
        <f>$H$4/2</f>
        <v>13.200000000000001</v>
      </c>
      <c r="BA17" s="130">
        <f>$AQ$18-$H$6</f>
        <v>-127.50508083683759</v>
      </c>
      <c r="BB17" s="131">
        <f>-$H$4/2</f>
        <v>-13.200000000000001</v>
      </c>
      <c r="BC17" s="131">
        <f>-($H$2+$H$6+$H$1)-0.1*$H$4</f>
        <v>-135.14</v>
      </c>
      <c r="BD17" s="131">
        <f>$H$4/2-0.3*$H$4/2</f>
        <v>9.240000000000002</v>
      </c>
      <c r="BE17" s="131">
        <f>-($H$2+$H$6+$H$1)-0.1*$H$4</f>
        <v>-135.14</v>
      </c>
      <c r="BF17" s="131">
        <f>-$H$4/2+0.3*$H$4/2</f>
        <v>-9.240000000000002</v>
      </c>
      <c r="BG17" s="131">
        <f>-($H$2+$H$6+$H$1)-0.1*$H$4</f>
        <v>-135.14</v>
      </c>
      <c r="BH17" s="131">
        <f>-($H$4/2+0.05*$H$4/2)</f>
        <v>-13.860000000000001</v>
      </c>
      <c r="BI17" s="131">
        <f>-($H$2+$H$6+$H$1)-0.1*$H$4</f>
        <v>-135.14</v>
      </c>
      <c r="BJ17" s="131">
        <f>BD18</f>
        <v>13.860000000000001</v>
      </c>
      <c r="BK17" s="131">
        <f>$Y$17</f>
        <v>-137.15868340090725</v>
      </c>
      <c r="BL17" s="131">
        <f>$Z$17</f>
        <v>-53.45423991848398</v>
      </c>
      <c r="BM17" s="131">
        <f>-($H$2+$H$6+$H$1)-0.15*$H$4</f>
        <v>-136.46</v>
      </c>
      <c r="BN17" s="131">
        <f>BL18</f>
        <v>-45.48480822574097</v>
      </c>
    </row>
    <row r="18" spans="1:66" ht="13.5">
      <c r="A18" s="157"/>
      <c r="B18" s="10">
        <v>1</v>
      </c>
      <c r="C18" s="25">
        <f t="shared" si="0"/>
        <v>1</v>
      </c>
      <c r="D18" s="25">
        <f t="shared" si="1"/>
        <v>1.6098428963851625</v>
      </c>
      <c r="E18" s="13">
        <f t="shared" si="2"/>
        <v>-19.995096519943576</v>
      </c>
      <c r="F18" s="13">
        <f t="shared" si="3"/>
        <v>0.3490157080015926</v>
      </c>
      <c r="G18" s="13">
        <f t="shared" si="4"/>
        <v>-0.3490157080015919</v>
      </c>
      <c r="H18" s="13">
        <f t="shared" si="5"/>
        <v>19.995096519943576</v>
      </c>
      <c r="I18" s="33">
        <v>0</v>
      </c>
      <c r="J18" s="33">
        <v>0</v>
      </c>
      <c r="K18" s="33">
        <v>0</v>
      </c>
      <c r="L18" s="33">
        <v>0</v>
      </c>
      <c r="M18" s="62"/>
      <c r="N18" s="62"/>
      <c r="O18" s="62"/>
      <c r="P18" s="62"/>
      <c r="Q18" s="53">
        <f t="shared" si="6"/>
        <v>-13.795979580213036</v>
      </c>
      <c r="R18" s="53" t="e">
        <f aca="true" t="shared" si="8" ref="R18:R81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18" s="53">
        <f aca="true" t="shared" si="9" ref="S18:S81">IF($C$15&lt;(90-$C$1/2+$Q$17),($C$3+$C$7)*SIN(PI()/180*$Q$17),IF($C$15&gt;(90+$C$1/2+$Q$17),($C$3+$C$7)*SIN(PI()/180*$Q$17),+($C$2+$C$5+$C$7)*SIN(PI()/180*$R$17)+$C$5*COS(PI()/180*$C$15)))</f>
        <v>-4.053910319703801</v>
      </c>
      <c r="T18" s="53">
        <f aca="true" t="shared" si="10" ref="T18:T81">IF($C$15&lt;(90-$C$1/2+$Q$17),-($C$3+$C$7)*COS(PI()/180*$Q$17),IF($C$15&gt;(90+$C$1/2+$Q$17),-($C$3+$C$7)*COS(PI()/180*$Q$17),-($C$2+$C$5+$C$7)*COS(PI()/180*$R$17)+$C$5*SIN(PI()/180*$C$15)))</f>
        <v>-16.50956726022215</v>
      </c>
      <c r="U18" s="32">
        <f>$S$17+$C$7*SIN(PI()/180*$C$17)</f>
        <v>-4.053910319703801</v>
      </c>
      <c r="V18" s="32">
        <f t="shared" si="7"/>
        <v>-11.510328784440192</v>
      </c>
      <c r="W18" s="130">
        <f>$C$12</f>
        <v>-30</v>
      </c>
      <c r="X18" s="130">
        <f>$C$11</f>
        <v>-40</v>
      </c>
      <c r="Y18" s="130">
        <f>$C$12</f>
        <v>-30</v>
      </c>
      <c r="Z18" s="130">
        <f>$C$11</f>
        <v>-40</v>
      </c>
      <c r="AA18" s="130">
        <f>IF($C$15&lt;(90-$C$1/2+$Q$17),($C$3+$C$7)*SIN(PI()/180*$Q$17)+$C$7*COS((-1)*($C$2*$C$1+$C$3*(360-$C$1))/360/$C$7*PI()/180*$C$15),IF($C$15&gt;(90+$C$1/2+$Q$17),($C$3+$C$7)*SIN(PI()/180*$Q$17)+$C$7*COS((-1)*(($C$2*$C$1+$C$3*(360-$C$1))/360/$C$7*PI()/180*$C$15)),($C$2+$C$5+$C$7)*SIN(PI()/180*$R$17)+$C$5*COS(PI()/180*$C$15)+$C$7*COS((-1)*($C$2*$C$1+$C$3*(360-$C$1))/360/$C$7*PI()/180*$C$15)))</f>
        <v>-5.598995291578544</v>
      </c>
      <c r="AB18" s="130">
        <f>IF($C$15&lt;(90-$C$1/2+$Q$17),-($C$3+$C$7)*COS(PI()/180*$Q$17)+$C$7*SIN(-($C$2*$C$1+$C$3*(360-$C$1))/360/$C$7*PI()/180*$C$15),IF($C$15&gt;(90+$C$1/2+$Q$17)+$C$7*SIN(-($C$2*$C$1+$C$3*(360-$C$1))/360/$C$7*PI()/180*$C$15),-($C$3+$C$7)*COS(PI()/180*$Q$17),-($C$2+$C$5+$C$7)*COS(PI()/180*$R$17)+$C$5*SIN(PI()/180*$C$15))+$C$7*SIN(-($C$2*$C$1+$C$3*(360-$C$1))/360/$C$7*PI()/180*$C$15))</f>
        <v>-21.264849841697917</v>
      </c>
      <c r="AC18" s="130">
        <f>C12</f>
        <v>-30</v>
      </c>
      <c r="AD18" s="130">
        <f>C11</f>
        <v>-40</v>
      </c>
      <c r="AE18" s="130">
        <v>0</v>
      </c>
      <c r="AF18" s="130">
        <f>C11-10</f>
        <v>-50</v>
      </c>
      <c r="AG18" s="131">
        <v>0</v>
      </c>
      <c r="AH18" s="131">
        <v>0</v>
      </c>
      <c r="AI18" s="131">
        <f>AS17</f>
        <v>-108.5</v>
      </c>
      <c r="AJ18" s="131">
        <f>AD17</f>
        <v>-50</v>
      </c>
      <c r="AK18" s="131">
        <f>AI18</f>
        <v>-108.5</v>
      </c>
      <c r="AL18" s="131">
        <f>-1.05*H4/2</f>
        <v>-13.860000000000001</v>
      </c>
      <c r="AM18" s="130">
        <f>C3</f>
        <v>12</v>
      </c>
      <c r="AN18" s="130">
        <f>C11</f>
        <v>-40</v>
      </c>
      <c r="AO18" s="131">
        <v>0</v>
      </c>
      <c r="AP18" s="131">
        <v>0</v>
      </c>
      <c r="AQ18" s="130">
        <f>-($H$2*COS(ASIN($H$1/$H$2*SIN(PI()/180*($C$15+$H$3))))-$H$1*COS(PI()/180*($C$15+$H$3)))</f>
        <v>-67.00508083683759</v>
      </c>
      <c r="AR18" s="131">
        <v>0</v>
      </c>
      <c r="AS18" s="131">
        <f>-($H$2+$H$6+$H$1)</f>
        <v>-132.5</v>
      </c>
      <c r="AT18" s="131">
        <v>0</v>
      </c>
      <c r="AU18" s="130">
        <f>$AQ$18-$H$6</f>
        <v>-127.50508083683759</v>
      </c>
      <c r="AV18" s="131">
        <v>0</v>
      </c>
      <c r="AW18" s="130">
        <f>$AQ$18-$H$6</f>
        <v>-127.50508083683759</v>
      </c>
      <c r="AX18" s="131">
        <f>-$H$4/2</f>
        <v>-13.200000000000001</v>
      </c>
      <c r="AY18" s="130">
        <f>$AQ$18-$H$6+$H$4</f>
        <v>-101.10508083683759</v>
      </c>
      <c r="AZ18" s="131">
        <f>$H$4/2</f>
        <v>13.200000000000001</v>
      </c>
      <c r="BA18" s="130">
        <f>$AQ$18-$H$6+$H$4</f>
        <v>-101.10508083683759</v>
      </c>
      <c r="BB18" s="131">
        <f>-$H$4/2</f>
        <v>-13.200000000000001</v>
      </c>
      <c r="BC18" s="131">
        <f>-($H$2+$H$6+$H$1)-0.1*$H$4</f>
        <v>-135.14</v>
      </c>
      <c r="BD18" s="131">
        <f>($H$4/2+0.05*$H$4/2)</f>
        <v>13.860000000000001</v>
      </c>
      <c r="BE18" s="131">
        <f>-($H$2+$H$6+$H$1)-0.1*$H$4</f>
        <v>-135.14</v>
      </c>
      <c r="BF18" s="131">
        <f>-($H$4/2+0.05*$H$4/2)</f>
        <v>-13.860000000000001</v>
      </c>
      <c r="BG18" s="131">
        <f>-($H$2+$H$6+$H$1)+1.9*$H$4</f>
        <v>-82.34</v>
      </c>
      <c r="BH18" s="131">
        <f>BH17</f>
        <v>-13.860000000000001</v>
      </c>
      <c r="BI18" s="131">
        <f>BG18</f>
        <v>-82.34</v>
      </c>
      <c r="BJ18" s="131">
        <f>BD18</f>
        <v>13.860000000000001</v>
      </c>
      <c r="BK18" s="131">
        <f>-($H$2+$H$6+$H$1)-0.15*$H$4</f>
        <v>-136.46</v>
      </c>
      <c r="BL18" s="131">
        <f>((H9^2-(BK18-BK17)^2)^0.5)+BL17</f>
        <v>-45.48480822574097</v>
      </c>
      <c r="BM18" s="131">
        <f>-($H$2+$H$6+$H$1)-0.15*$H$4</f>
        <v>-136.46</v>
      </c>
      <c r="BN18" s="131">
        <f>BN17+H10</f>
        <v>-11.48480822574097</v>
      </c>
    </row>
    <row r="19" spans="1:50" ht="13.5">
      <c r="A19" s="157"/>
      <c r="B19" s="10">
        <v>2</v>
      </c>
      <c r="C19" s="25">
        <f t="shared" si="0"/>
        <v>2</v>
      </c>
      <c r="D19" s="25">
        <f t="shared" si="1"/>
        <v>3.219569092786978</v>
      </c>
      <c r="E19" s="13">
        <f t="shared" si="2"/>
        <v>-19.98039137170887</v>
      </c>
      <c r="F19" s="13">
        <f t="shared" si="3"/>
        <v>0.6977306414463507</v>
      </c>
      <c r="G19" s="13">
        <f t="shared" si="4"/>
        <v>-0.6977306414463502</v>
      </c>
      <c r="H19" s="13">
        <f t="shared" si="5"/>
        <v>19.98039137170887</v>
      </c>
      <c r="I19" s="33">
        <f>G197</f>
        <v>-2.205267218835516E-15</v>
      </c>
      <c r="J19" s="33">
        <f>H197</f>
        <v>-12</v>
      </c>
      <c r="K19" s="33">
        <f>$C$3*COS(PI()/180*($C$1/2+$C$15-180))</f>
        <v>-11.591109915468818</v>
      </c>
      <c r="L19" s="33">
        <f>$C$3*SIN(PI()/180*($C$1/2+$C$15-180))</f>
        <v>3.1058285412302524</v>
      </c>
      <c r="M19" s="33"/>
      <c r="N19" s="33"/>
      <c r="O19" s="33"/>
      <c r="P19" s="33"/>
      <c r="Q19" s="53">
        <f t="shared" si="6"/>
        <v>-13.795979580213036</v>
      </c>
      <c r="R19" s="53" t="e">
        <f t="shared" si="8"/>
        <v>#NUM!</v>
      </c>
      <c r="S19" s="53">
        <f t="shared" si="9"/>
        <v>-4.053910319703801</v>
      </c>
      <c r="T19" s="53">
        <f t="shared" si="10"/>
        <v>-16.50956726022215</v>
      </c>
      <c r="U19" s="32">
        <f aca="true" t="shared" si="11" ref="U19:U80">$S19+$C$7*SIN(PI()/180*$C19)</f>
        <v>-3.8794128361912965</v>
      </c>
      <c r="V19" s="32">
        <f t="shared" si="7"/>
        <v>-11.51261312512667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W19" s="128"/>
      <c r="AX19" s="129"/>
    </row>
    <row r="20" spans="1:50" ht="13.5">
      <c r="A20" s="157"/>
      <c r="B20" s="10">
        <v>3</v>
      </c>
      <c r="C20" s="25">
        <f t="shared" si="0"/>
        <v>3</v>
      </c>
      <c r="D20" s="25">
        <f t="shared" si="1"/>
        <v>4.829061805794953</v>
      </c>
      <c r="E20" s="13">
        <f t="shared" si="2"/>
        <v>-19.955900423700548</v>
      </c>
      <c r="F20" s="13">
        <f t="shared" si="3"/>
        <v>1.0458444247996468</v>
      </c>
      <c r="G20" s="13">
        <f t="shared" si="4"/>
        <v>-1.0458444247996468</v>
      </c>
      <c r="H20" s="13">
        <f t="shared" si="5"/>
        <v>19.955900423700545</v>
      </c>
      <c r="I20" s="6" t="s">
        <v>0</v>
      </c>
      <c r="J20" s="6" t="s">
        <v>0</v>
      </c>
      <c r="K20" s="6" t="s">
        <v>0</v>
      </c>
      <c r="L20" s="6" t="s">
        <v>0</v>
      </c>
      <c r="M20" s="6"/>
      <c r="N20" s="6"/>
      <c r="O20" s="6"/>
      <c r="P20" s="6"/>
      <c r="Q20" s="53">
        <f t="shared" si="6"/>
        <v>-13.795979580213036</v>
      </c>
      <c r="R20" s="53" t="e">
        <f t="shared" si="8"/>
        <v>#NUM!</v>
      </c>
      <c r="S20" s="53">
        <f t="shared" si="9"/>
        <v>-4.053910319703801</v>
      </c>
      <c r="T20" s="53">
        <f t="shared" si="10"/>
        <v>-16.50956726022215</v>
      </c>
      <c r="U20" s="32">
        <f t="shared" si="11"/>
        <v>-3.792230538489082</v>
      </c>
      <c r="V20" s="32">
        <f t="shared" si="7"/>
        <v>-11.51641958644928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W20" s="128"/>
      <c r="AX20" s="129"/>
    </row>
    <row r="21" spans="1:50" ht="13.5">
      <c r="A21" s="157"/>
      <c r="B21" s="10">
        <v>4</v>
      </c>
      <c r="C21" s="25">
        <f t="shared" si="0"/>
        <v>4</v>
      </c>
      <c r="D21" s="25">
        <f t="shared" si="1"/>
        <v>6.438204085159206</v>
      </c>
      <c r="E21" s="13">
        <f t="shared" si="2"/>
        <v>-19.921650098604182</v>
      </c>
      <c r="F21" s="13">
        <f t="shared" si="3"/>
        <v>1.3930574800495104</v>
      </c>
      <c r="G21" s="13">
        <f t="shared" si="4"/>
        <v>-1.3930574800495108</v>
      </c>
      <c r="H21" s="13">
        <f t="shared" si="5"/>
        <v>19.921650098604182</v>
      </c>
      <c r="I21" s="6" t="s">
        <v>0</v>
      </c>
      <c r="J21" s="6" t="s">
        <v>0</v>
      </c>
      <c r="K21" s="6" t="s">
        <v>0</v>
      </c>
      <c r="L21" s="6" t="s">
        <v>0</v>
      </c>
      <c r="M21" s="6"/>
      <c r="N21" s="6"/>
      <c r="O21" s="6"/>
      <c r="P21" s="6"/>
      <c r="Q21" s="53">
        <f t="shared" si="6"/>
        <v>-13.795979580213036</v>
      </c>
      <c r="R21" s="53" t="e">
        <f t="shared" si="8"/>
        <v>#NUM!</v>
      </c>
      <c r="S21" s="53">
        <f t="shared" si="9"/>
        <v>-4.053910319703801</v>
      </c>
      <c r="T21" s="53">
        <f t="shared" si="10"/>
        <v>-16.50956726022215</v>
      </c>
      <c r="U21" s="53">
        <f t="shared" si="11"/>
        <v>-3.705127950983175</v>
      </c>
      <c r="V21" s="53">
        <f t="shared" si="7"/>
        <v>-11.521747008923027</v>
      </c>
      <c r="AW21" s="128"/>
      <c r="AX21" s="129"/>
    </row>
    <row r="22" spans="1:50" ht="13.5">
      <c r="A22" s="157"/>
      <c r="B22" s="10">
        <v>5</v>
      </c>
      <c r="C22" s="25">
        <f t="shared" si="0"/>
        <v>5</v>
      </c>
      <c r="D22" s="25">
        <f t="shared" si="1"/>
        <v>8.046878730408753</v>
      </c>
      <c r="E22" s="13">
        <f t="shared" si="2"/>
        <v>-19.87767733643057</v>
      </c>
      <c r="F22" s="13">
        <f t="shared" si="3"/>
        <v>1.7390714241638592</v>
      </c>
      <c r="G22" s="13">
        <f t="shared" si="4"/>
        <v>-1.7390714241638605</v>
      </c>
      <c r="H22" s="13">
        <f t="shared" si="5"/>
        <v>19.87767733643057</v>
      </c>
      <c r="I22" s="6" t="s">
        <v>0</v>
      </c>
      <c r="J22" s="6" t="s">
        <v>0</v>
      </c>
      <c r="K22" s="6" t="s">
        <v>0</v>
      </c>
      <c r="L22" s="6" t="s">
        <v>0</v>
      </c>
      <c r="M22" s="6"/>
      <c r="N22" s="6"/>
      <c r="O22" s="6"/>
      <c r="P22" s="6"/>
      <c r="Q22" s="53">
        <f t="shared" si="6"/>
        <v>-13.795979580213036</v>
      </c>
      <c r="R22" s="53" t="e">
        <f t="shared" si="8"/>
        <v>#NUM!</v>
      </c>
      <c r="S22" s="53">
        <f t="shared" si="9"/>
        <v>-4.053910319703801</v>
      </c>
      <c r="T22" s="53">
        <f t="shared" si="10"/>
        <v>-16.50956726022215</v>
      </c>
      <c r="U22" s="53">
        <f t="shared" si="11"/>
        <v>-3.6181316059655106</v>
      </c>
      <c r="V22" s="53">
        <f t="shared" si="7"/>
        <v>-11.528593769763422</v>
      </c>
      <c r="AW22" s="128"/>
      <c r="AX22" s="129"/>
    </row>
    <row r="23" spans="1:22" ht="13.5">
      <c r="A23" s="157"/>
      <c r="B23" s="10">
        <v>6</v>
      </c>
      <c r="C23" s="25">
        <f t="shared" si="0"/>
        <v>6</v>
      </c>
      <c r="D23" s="25">
        <f t="shared" si="1"/>
        <v>9.654968207517415</v>
      </c>
      <c r="E23" s="13">
        <f t="shared" si="2"/>
        <v>-19.82402954283293</v>
      </c>
      <c r="F23" s="13">
        <f t="shared" si="3"/>
        <v>2.083589464983633</v>
      </c>
      <c r="G23" s="13">
        <f t="shared" si="4"/>
        <v>-2.083589464983634</v>
      </c>
      <c r="H23" s="13">
        <f t="shared" si="5"/>
        <v>19.82402954283293</v>
      </c>
      <c r="I23" s="6" t="s">
        <v>0</v>
      </c>
      <c r="J23" s="6" t="s">
        <v>0</v>
      </c>
      <c r="K23" s="6" t="s">
        <v>0</v>
      </c>
      <c r="L23" s="6" t="s">
        <v>0</v>
      </c>
      <c r="M23" s="6"/>
      <c r="N23" s="6"/>
      <c r="O23" s="6"/>
      <c r="P23" s="6"/>
      <c r="Q23" s="53">
        <f t="shared" si="6"/>
        <v>-13.795979580213036</v>
      </c>
      <c r="R23" s="53" t="e">
        <f t="shared" si="8"/>
        <v>#NUM!</v>
      </c>
      <c r="S23" s="53">
        <f t="shared" si="9"/>
        <v>-4.053910319703801</v>
      </c>
      <c r="T23" s="53">
        <f t="shared" si="10"/>
        <v>-16.50956726022215</v>
      </c>
      <c r="U23" s="53">
        <f t="shared" si="11"/>
        <v>-3.531268003365534</v>
      </c>
      <c r="V23" s="53">
        <f t="shared" si="7"/>
        <v>-11.536957783380782</v>
      </c>
    </row>
    <row r="24" spans="1:22" ht="13.5">
      <c r="A24" s="157"/>
      <c r="B24" s="10">
        <v>7</v>
      </c>
      <c r="C24" s="25">
        <f t="shared" si="0"/>
        <v>7</v>
      </c>
      <c r="D24" s="25">
        <f t="shared" si="1"/>
        <v>11.262354565636551</v>
      </c>
      <c r="E24" s="13">
        <f t="shared" si="2"/>
        <v>-19.760764522752233</v>
      </c>
      <c r="F24" s="13">
        <f t="shared" si="3"/>
        <v>2.426316795031828</v>
      </c>
      <c r="G24" s="13">
        <f t="shared" si="4"/>
        <v>-2.426316795031825</v>
      </c>
      <c r="H24" s="13">
        <f t="shared" si="5"/>
        <v>19.760764522752233</v>
      </c>
      <c r="I24" s="6" t="s">
        <v>0</v>
      </c>
      <c r="J24" s="6" t="s">
        <v>0</v>
      </c>
      <c r="K24" s="6" t="s">
        <v>0</v>
      </c>
      <c r="L24" s="6" t="s">
        <v>0</v>
      </c>
      <c r="M24" s="6"/>
      <c r="N24" s="6"/>
      <c r="O24" s="6"/>
      <c r="P24" s="6"/>
      <c r="Q24" s="53">
        <f t="shared" si="6"/>
        <v>-13.795979580213036</v>
      </c>
      <c r="R24" s="53" t="e">
        <f t="shared" si="8"/>
        <v>#NUM!</v>
      </c>
      <c r="S24" s="53">
        <f t="shared" si="9"/>
        <v>-4.053910319703801</v>
      </c>
      <c r="T24" s="53">
        <f t="shared" si="10"/>
        <v>-16.50956726022215</v>
      </c>
      <c r="U24" s="54">
        <f t="shared" si="11"/>
        <v>-3.444563602678064</v>
      </c>
      <c r="V24" s="54">
        <f t="shared" si="7"/>
        <v>-11.546836502015537</v>
      </c>
    </row>
    <row r="25" spans="1:22" ht="13.5">
      <c r="A25" s="157"/>
      <c r="B25" s="10">
        <v>8</v>
      </c>
      <c r="C25" s="25">
        <f t="shared" si="0"/>
        <v>8</v>
      </c>
      <c r="D25" s="25">
        <f t="shared" si="1"/>
        <v>12.868919353916874</v>
      </c>
      <c r="E25" s="13">
        <f t="shared" si="2"/>
        <v>-19.687950399461503</v>
      </c>
      <c r="F25" s="13">
        <f t="shared" si="3"/>
        <v>2.7669609827196004</v>
      </c>
      <c r="G25" s="13">
        <f t="shared" si="4"/>
        <v>-2.766960982719599</v>
      </c>
      <c r="H25" s="13">
        <f t="shared" si="5"/>
        <v>19.687950399461503</v>
      </c>
      <c r="I25" s="6" t="s">
        <v>0</v>
      </c>
      <c r="J25" s="6" t="s">
        <v>0</v>
      </c>
      <c r="K25" s="6" t="s">
        <v>0</v>
      </c>
      <c r="L25" s="6" t="s">
        <v>0</v>
      </c>
      <c r="M25" s="6"/>
      <c r="N25" s="6"/>
      <c r="O25" s="6"/>
      <c r="P25" s="6"/>
      <c r="Q25" s="53">
        <f t="shared" si="6"/>
        <v>-13.795979580213036</v>
      </c>
      <c r="R25" s="53" t="e">
        <f t="shared" si="8"/>
        <v>#NUM!</v>
      </c>
      <c r="S25" s="53">
        <f t="shared" si="9"/>
        <v>-4.053910319703801</v>
      </c>
      <c r="T25" s="53">
        <f t="shared" si="10"/>
        <v>-16.50956726022215</v>
      </c>
      <c r="U25" s="54">
        <f t="shared" si="11"/>
        <v>-3.358044814903474</v>
      </c>
      <c r="V25" s="54">
        <f t="shared" si="7"/>
        <v>-11.558226916514297</v>
      </c>
    </row>
    <row r="26" spans="1:22" ht="13.5">
      <c r="A26" s="157"/>
      <c r="B26" s="10">
        <v>9</v>
      </c>
      <c r="C26" s="25">
        <f t="shared" si="0"/>
        <v>9</v>
      </c>
      <c r="D26" s="25">
        <f t="shared" si="1"/>
        <v>14.474543538445111</v>
      </c>
      <c r="E26" s="13">
        <f t="shared" si="2"/>
        <v>-19.605665519095716</v>
      </c>
      <c r="F26" s="13">
        <f t="shared" si="3"/>
        <v>3.105232360432035</v>
      </c>
      <c r="G26" s="13">
        <f t="shared" si="4"/>
        <v>-3.1052323604320335</v>
      </c>
      <c r="H26" s="13">
        <f t="shared" si="5"/>
        <v>19.60566551909572</v>
      </c>
      <c r="I26" s="6" t="s">
        <v>0</v>
      </c>
      <c r="J26" s="6" t="s">
        <v>0</v>
      </c>
      <c r="K26" s="6" t="s">
        <v>0</v>
      </c>
      <c r="L26" s="6" t="s">
        <v>0</v>
      </c>
      <c r="M26" s="6"/>
      <c r="N26" s="6"/>
      <c r="O26" s="6"/>
      <c r="P26" s="6"/>
      <c r="Q26" s="53">
        <f t="shared" si="6"/>
        <v>-13.795979580213036</v>
      </c>
      <c r="R26" s="53" t="e">
        <f t="shared" si="8"/>
        <v>#NUM!</v>
      </c>
      <c r="S26" s="53">
        <f t="shared" si="9"/>
        <v>-4.053910319703801</v>
      </c>
      <c r="T26" s="53">
        <f t="shared" si="10"/>
        <v>-16.50956726022215</v>
      </c>
      <c r="U26" s="54">
        <f t="shared" si="11"/>
        <v>-3.2717379945026472</v>
      </c>
      <c r="V26" s="54">
        <f t="shared" si="7"/>
        <v>-11.571125557246459</v>
      </c>
    </row>
    <row r="27" spans="1:22" ht="13.5">
      <c r="A27" s="157"/>
      <c r="B27" s="10">
        <v>10</v>
      </c>
      <c r="C27" s="25">
        <f t="shared" si="0"/>
        <v>10</v>
      </c>
      <c r="D27" s="25">
        <f t="shared" si="1"/>
        <v>16.07910741932588</v>
      </c>
      <c r="E27" s="13">
        <f t="shared" si="2"/>
        <v>-19.513998340769568</v>
      </c>
      <c r="F27" s="13">
        <f t="shared" si="3"/>
        <v>3.440844408977893</v>
      </c>
      <c r="G27" s="13">
        <f t="shared" si="4"/>
        <v>-3.4408444089778927</v>
      </c>
      <c r="H27" s="13">
        <f t="shared" si="5"/>
        <v>19.513998340769568</v>
      </c>
      <c r="I27" s="6" t="s">
        <v>0</v>
      </c>
      <c r="J27" s="6" t="s">
        <v>0</v>
      </c>
      <c r="K27" s="6" t="s">
        <v>0</v>
      </c>
      <c r="L27" s="6" t="s">
        <v>0</v>
      </c>
      <c r="M27" s="6"/>
      <c r="N27" s="6"/>
      <c r="O27" s="6"/>
      <c r="P27" s="6"/>
      <c r="Q27" s="53">
        <f t="shared" si="6"/>
        <v>-13.795979580213036</v>
      </c>
      <c r="R27" s="53" t="e">
        <f t="shared" si="8"/>
        <v>#NUM!</v>
      </c>
      <c r="S27" s="53">
        <f t="shared" si="9"/>
        <v>-4.053910319703801</v>
      </c>
      <c r="T27" s="53">
        <f t="shared" si="10"/>
        <v>-16.50956726022215</v>
      </c>
      <c r="U27" s="54">
        <f t="shared" si="11"/>
        <v>-3.1856694313691496</v>
      </c>
      <c r="V27" s="54">
        <f t="shared" si="7"/>
        <v>-11.585528495161109</v>
      </c>
    </row>
    <row r="28" spans="1:22" ht="13.5">
      <c r="A28" s="157"/>
      <c r="B28" s="10">
        <v>11</v>
      </c>
      <c r="C28" s="25">
        <f t="shared" si="0"/>
        <v>11</v>
      </c>
      <c r="D28" s="25">
        <f t="shared" si="1"/>
        <v>17.682490547944262</v>
      </c>
      <c r="E28" s="13">
        <f t="shared" si="2"/>
        <v>-19.41304731240101</v>
      </c>
      <c r="F28" s="13">
        <f t="shared" si="3"/>
        <v>3.773514137889663</v>
      </c>
      <c r="G28" s="13">
        <f t="shared" si="4"/>
        <v>-3.773514137889663</v>
      </c>
      <c r="H28" s="13">
        <f t="shared" si="5"/>
        <v>19.41304731240101</v>
      </c>
      <c r="I28" s="6" t="s">
        <v>0</v>
      </c>
      <c r="J28" s="6" t="s">
        <v>0</v>
      </c>
      <c r="K28" s="6" t="s">
        <v>0</v>
      </c>
      <c r="L28" s="6" t="s">
        <v>0</v>
      </c>
      <c r="M28" s="6"/>
      <c r="N28" s="6"/>
      <c r="O28" s="6"/>
      <c r="P28" s="6"/>
      <c r="Q28" s="53">
        <f t="shared" si="6"/>
        <v>-13.795979580213036</v>
      </c>
      <c r="R28" s="53" t="e">
        <f t="shared" si="8"/>
        <v>#NUM!</v>
      </c>
      <c r="S28" s="53">
        <f t="shared" si="9"/>
        <v>-4.053910319703801</v>
      </c>
      <c r="T28" s="53">
        <f t="shared" si="10"/>
        <v>-16.50956726022215</v>
      </c>
      <c r="U28" s="54">
        <f t="shared" si="11"/>
        <v>-3.099865342821077</v>
      </c>
      <c r="V28" s="54">
        <f t="shared" si="7"/>
        <v>-11.60143134298383</v>
      </c>
    </row>
    <row r="29" spans="1:22" ht="13.5">
      <c r="A29" s="157"/>
      <c r="B29" s="10">
        <v>12</v>
      </c>
      <c r="C29" s="25">
        <f t="shared" si="0"/>
        <v>12</v>
      </c>
      <c r="D29" s="25">
        <f t="shared" si="1"/>
        <v>19.28457164445069</v>
      </c>
      <c r="E29" s="13">
        <f t="shared" si="2"/>
        <v>-19.30292073237409</v>
      </c>
      <c r="F29" s="13">
        <f t="shared" si="3"/>
        <v>4.102962461062423</v>
      </c>
      <c r="G29" s="13">
        <f t="shared" si="4"/>
        <v>-4.102962461062423</v>
      </c>
      <c r="H29" s="13">
        <f t="shared" si="5"/>
        <v>19.30292073237409</v>
      </c>
      <c r="I29" s="6" t="s">
        <v>0</v>
      </c>
      <c r="J29" s="6" t="s">
        <v>0</v>
      </c>
      <c r="K29" s="6" t="s">
        <v>0</v>
      </c>
      <c r="L29" s="6" t="s">
        <v>0</v>
      </c>
      <c r="M29" s="6"/>
      <c r="N29" s="6"/>
      <c r="O29" s="6"/>
      <c r="P29" s="6"/>
      <c r="Q29" s="53">
        <f t="shared" si="6"/>
        <v>-13.795979580213036</v>
      </c>
      <c r="R29" s="53" t="e">
        <f t="shared" si="8"/>
        <v>#NUM!</v>
      </c>
      <c r="S29" s="53">
        <f t="shared" si="9"/>
        <v>-4.053910319703801</v>
      </c>
      <c r="T29" s="53">
        <f t="shared" si="10"/>
        <v>-16.50956726022215</v>
      </c>
      <c r="U29" s="54">
        <f t="shared" si="11"/>
        <v>-3.0143518656150046</v>
      </c>
      <c r="V29" s="54">
        <f t="shared" si="7"/>
        <v>-11.61882925655312</v>
      </c>
    </row>
    <row r="30" spans="1:22" ht="13.5">
      <c r="A30" s="157"/>
      <c r="B30" s="10">
        <v>13</v>
      </c>
      <c r="C30" s="25">
        <f t="shared" si="0"/>
        <v>13</v>
      </c>
      <c r="D30" s="25">
        <f t="shared" si="1"/>
        <v>20.88522851551655</v>
      </c>
      <c r="E30" s="13">
        <f t="shared" si="2"/>
        <v>-19.18373659719021</v>
      </c>
      <c r="F30" s="13">
        <f t="shared" si="3"/>
        <v>4.428914567222569</v>
      </c>
      <c r="G30" s="13">
        <f t="shared" si="4"/>
        <v>-4.42891456722257</v>
      </c>
      <c r="H30" s="13">
        <f t="shared" si="5"/>
        <v>19.18373659719021</v>
      </c>
      <c r="I30" s="6" t="s">
        <v>0</v>
      </c>
      <c r="J30" s="6" t="s">
        <v>0</v>
      </c>
      <c r="K30" s="6" t="s">
        <v>0</v>
      </c>
      <c r="L30" s="6" t="s">
        <v>0</v>
      </c>
      <c r="M30" s="6"/>
      <c r="N30" s="6"/>
      <c r="O30" s="6"/>
      <c r="P30" s="6"/>
      <c r="Q30" s="53">
        <f t="shared" si="6"/>
        <v>-13.795979580213036</v>
      </c>
      <c r="R30" s="53" t="e">
        <f t="shared" si="8"/>
        <v>#NUM!</v>
      </c>
      <c r="S30" s="53">
        <f t="shared" si="9"/>
        <v>-4.053910319703801</v>
      </c>
      <c r="T30" s="53">
        <f t="shared" si="10"/>
        <v>-16.50956726022215</v>
      </c>
      <c r="U30" s="54">
        <f t="shared" si="11"/>
        <v>-2.9291550479844766</v>
      </c>
      <c r="V30" s="54">
        <f t="shared" si="7"/>
        <v>-11.637716936295973</v>
      </c>
    </row>
    <row r="31" spans="1:22" ht="13.5">
      <c r="A31" s="157"/>
      <c r="B31" s="10">
        <v>14</v>
      </c>
      <c r="C31" s="25">
        <f t="shared" si="0"/>
        <v>14</v>
      </c>
      <c r="D31" s="25">
        <f t="shared" si="1"/>
        <v>22.484337972416753</v>
      </c>
      <c r="E31" s="13">
        <f t="shared" si="2"/>
        <v>-19.055622435272326</v>
      </c>
      <c r="F31" s="13">
        <f t="shared" si="3"/>
        <v>4.751100284720158</v>
      </c>
      <c r="G31" s="13">
        <f t="shared" si="4"/>
        <v>-4.751100284720158</v>
      </c>
      <c r="H31" s="13">
        <f t="shared" si="5"/>
        <v>19.05562243527233</v>
      </c>
      <c r="I31" s="6" t="s">
        <v>0</v>
      </c>
      <c r="J31" s="6" t="s">
        <v>0</v>
      </c>
      <c r="K31" s="6" t="s">
        <v>0</v>
      </c>
      <c r="L31" s="6" t="s">
        <v>0</v>
      </c>
      <c r="M31" s="6"/>
      <c r="N31" s="6"/>
      <c r="O31" s="6"/>
      <c r="P31" s="6"/>
      <c r="Q31" s="53">
        <f t="shared" si="6"/>
        <v>-13.795979580213036</v>
      </c>
      <c r="R31" s="53" t="e">
        <f t="shared" si="8"/>
        <v>#NUM!</v>
      </c>
      <c r="S31" s="53">
        <f t="shared" si="9"/>
        <v>-4.053910319703801</v>
      </c>
      <c r="T31" s="53">
        <f t="shared" si="10"/>
        <v>-16.50956726022215</v>
      </c>
      <c r="U31" s="54">
        <f t="shared" si="11"/>
        <v>-2.8443008417054627</v>
      </c>
      <c r="V31" s="54">
        <f t="shared" si="7"/>
        <v>-11.658088628842165</v>
      </c>
    </row>
    <row r="32" spans="1:22" ht="13.5">
      <c r="A32" s="157"/>
      <c r="B32" s="10">
        <v>15</v>
      </c>
      <c r="C32" s="25">
        <f t="shared" si="0"/>
        <v>15</v>
      </c>
      <c r="D32" s="25">
        <f t="shared" si="1"/>
        <v>24.08177574950403</v>
      </c>
      <c r="E32" s="13">
        <f t="shared" si="2"/>
        <v>-18.91871512710236</v>
      </c>
      <c r="F32" s="13">
        <f t="shared" si="3"/>
        <v>5.069254440141543</v>
      </c>
      <c r="G32" s="13">
        <f t="shared" si="4"/>
        <v>-5.069254440141544</v>
      </c>
      <c r="H32" s="13">
        <f t="shared" si="5"/>
        <v>18.91871512710236</v>
      </c>
      <c r="I32" s="6" t="s">
        <v>0</v>
      </c>
      <c r="J32" s="6" t="s">
        <v>0</v>
      </c>
      <c r="K32" s="6" t="s">
        <v>0</v>
      </c>
      <c r="L32" s="6" t="s">
        <v>0</v>
      </c>
      <c r="M32" s="6"/>
      <c r="N32" s="6"/>
      <c r="O32" s="6"/>
      <c r="P32" s="6"/>
      <c r="Q32" s="53">
        <f t="shared" si="6"/>
        <v>-13.795979580213036</v>
      </c>
      <c r="R32" s="53" t="e">
        <f t="shared" si="8"/>
        <v>#NUM!</v>
      </c>
      <c r="S32" s="53">
        <f t="shared" si="9"/>
        <v>-4.053910319703801</v>
      </c>
      <c r="T32" s="53">
        <f t="shared" si="10"/>
        <v>-16.50956726022215</v>
      </c>
      <c r="U32" s="54">
        <f t="shared" si="11"/>
        <v>-2.7598150941911976</v>
      </c>
      <c r="V32" s="54">
        <f t="shared" si="7"/>
        <v>-11.679938128776808</v>
      </c>
    </row>
    <row r="33" spans="1:22" ht="13.5">
      <c r="A33" s="157"/>
      <c r="B33" s="10">
        <v>16</v>
      </c>
      <c r="C33" s="25">
        <f t="shared" si="0"/>
        <v>16</v>
      </c>
      <c r="D33" s="25">
        <f t="shared" si="1"/>
        <v>25.677416423149342</v>
      </c>
      <c r="E33" s="13">
        <f t="shared" si="2"/>
        <v>-18.77316071188732</v>
      </c>
      <c r="F33" s="13">
        <f t="shared" si="3"/>
        <v>5.383117210242228</v>
      </c>
      <c r="G33" s="13">
        <f t="shared" si="4"/>
        <v>-5.383117210242224</v>
      </c>
      <c r="H33" s="13">
        <f t="shared" si="5"/>
        <v>18.77316071188732</v>
      </c>
      <c r="I33" s="6" t="s">
        <v>0</v>
      </c>
      <c r="J33" s="6" t="s">
        <v>0</v>
      </c>
      <c r="K33" s="6" t="s">
        <v>0</v>
      </c>
      <c r="L33" s="6" t="s">
        <v>0</v>
      </c>
      <c r="M33" s="6"/>
      <c r="N33" s="6"/>
      <c r="O33" s="6"/>
      <c r="P33" s="6"/>
      <c r="Q33" s="53">
        <f t="shared" si="6"/>
        <v>-13.795979580213036</v>
      </c>
      <c r="R33" s="53" t="e">
        <f t="shared" si="8"/>
        <v>#NUM!</v>
      </c>
      <c r="S33" s="53">
        <f t="shared" si="9"/>
        <v>-4.053910319703801</v>
      </c>
      <c r="T33" s="53">
        <f t="shared" si="10"/>
        <v>-16.50956726022215</v>
      </c>
      <c r="U33" s="54">
        <f t="shared" si="11"/>
        <v>-2.6757235406188054</v>
      </c>
      <c r="V33" s="54">
        <f t="shared" si="7"/>
        <v>-11.703258780530554</v>
      </c>
    </row>
    <row r="34" spans="1:22" ht="13.5">
      <c r="A34" s="157"/>
      <c r="B34" s="10">
        <v>17</v>
      </c>
      <c r="C34" s="25">
        <f t="shared" si="0"/>
        <v>17</v>
      </c>
      <c r="D34" s="25">
        <f t="shared" si="1"/>
        <v>27.27113333123321</v>
      </c>
      <c r="E34" s="13">
        <f t="shared" si="2"/>
        <v>-18.61911418096524</v>
      </c>
      <c r="F34" s="13">
        <f t="shared" si="3"/>
        <v>5.69243446670311</v>
      </c>
      <c r="G34" s="13">
        <f t="shared" si="4"/>
        <v>-5.6924344667031095</v>
      </c>
      <c r="H34" s="13">
        <f t="shared" si="5"/>
        <v>18.619114180965244</v>
      </c>
      <c r="I34" s="6" t="s">
        <v>0</v>
      </c>
      <c r="J34" s="6" t="s">
        <v>0</v>
      </c>
      <c r="K34" s="6" t="s">
        <v>0</v>
      </c>
      <c r="L34" s="6" t="s">
        <v>0</v>
      </c>
      <c r="M34" s="6"/>
      <c r="N34" s="6"/>
      <c r="O34" s="6"/>
      <c r="P34" s="6"/>
      <c r="Q34" s="53">
        <f t="shared" si="6"/>
        <v>-13.795979580213036</v>
      </c>
      <c r="R34" s="53" t="e">
        <f t="shared" si="8"/>
        <v>#NUM!</v>
      </c>
      <c r="S34" s="53">
        <f t="shared" si="9"/>
        <v>-4.053910319703801</v>
      </c>
      <c r="T34" s="53">
        <f t="shared" si="10"/>
        <v>-16.50956726022215</v>
      </c>
      <c r="U34" s="54">
        <f t="shared" si="11"/>
        <v>-2.5920517960901175</v>
      </c>
      <c r="V34" s="54">
        <f t="shared" si="7"/>
        <v>-11.72804348040697</v>
      </c>
    </row>
    <row r="35" spans="1:22" ht="12.75">
      <c r="A35" s="157"/>
      <c r="B35" s="10">
        <v>18</v>
      </c>
      <c r="C35" s="25">
        <f t="shared" si="0"/>
        <v>18</v>
      </c>
      <c r="D35" s="25">
        <f t="shared" si="1"/>
        <v>28.86279849328429</v>
      </c>
      <c r="E35" s="13">
        <f t="shared" si="2"/>
        <v>-18.45673925817747</v>
      </c>
      <c r="F35" s="13">
        <f t="shared" si="3"/>
        <v>5.996958113216981</v>
      </c>
      <c r="G35" s="13">
        <f t="shared" si="4"/>
        <v>-5.996958113216979</v>
      </c>
      <c r="H35" s="13">
        <f t="shared" si="5"/>
        <v>18.456739258177475</v>
      </c>
      <c r="I35" s="6" t="s">
        <v>0</v>
      </c>
      <c r="J35" s="6" t="s">
        <v>0</v>
      </c>
      <c r="K35" s="6" t="s">
        <v>0</v>
      </c>
      <c r="L35" s="6" t="s">
        <v>0</v>
      </c>
      <c r="M35" s="6"/>
      <c r="N35" s="6"/>
      <c r="O35" s="6"/>
      <c r="P35" s="6"/>
      <c r="Q35" s="53">
        <f t="shared" si="6"/>
        <v>-13.795979580213036</v>
      </c>
      <c r="R35" s="53" t="e">
        <f t="shared" si="8"/>
        <v>#NUM!</v>
      </c>
      <c r="S35" s="53">
        <f t="shared" si="9"/>
        <v>-4.053910319703801</v>
      </c>
      <c r="T35" s="53">
        <f t="shared" si="10"/>
        <v>-16.50956726022215</v>
      </c>
      <c r="U35" s="54">
        <f t="shared" si="11"/>
        <v>-2.508825347829064</v>
      </c>
      <c r="V35" s="54">
        <f t="shared" si="7"/>
        <v>-11.75428467874638</v>
      </c>
    </row>
    <row r="36" spans="1:22" ht="12.75">
      <c r="A36" s="157"/>
      <c r="B36" s="10">
        <v>19</v>
      </c>
      <c r="C36" s="25">
        <f t="shared" si="0"/>
        <v>19</v>
      </c>
      <c r="D36" s="25">
        <f t="shared" si="1"/>
        <v>30.452282531373978</v>
      </c>
      <c r="E36" s="13">
        <f t="shared" si="2"/>
        <v>-18.28620816744923</v>
      </c>
      <c r="F36" s="13">
        <f t="shared" si="3"/>
        <v>6.296446414415779</v>
      </c>
      <c r="G36" s="13">
        <f t="shared" si="4"/>
        <v>-6.296446414415778</v>
      </c>
      <c r="H36" s="13">
        <f t="shared" si="5"/>
        <v>18.286208167449235</v>
      </c>
      <c r="I36" s="6" t="s">
        <v>0</v>
      </c>
      <c r="J36" s="6" t="s">
        <v>0</v>
      </c>
      <c r="K36" s="6" t="s">
        <v>0</v>
      </c>
      <c r="L36" s="6" t="s">
        <v>0</v>
      </c>
      <c r="M36" s="6"/>
      <c r="N36" s="6"/>
      <c r="O36" s="6"/>
      <c r="P36" s="6"/>
      <c r="Q36" s="53">
        <f t="shared" si="6"/>
        <v>-13.795979580213036</v>
      </c>
      <c r="R36" s="53" t="e">
        <f t="shared" si="8"/>
        <v>#NUM!</v>
      </c>
      <c r="S36" s="53">
        <f t="shared" si="9"/>
        <v>-4.053910319703801</v>
      </c>
      <c r="T36" s="53">
        <f t="shared" si="10"/>
        <v>-16.50956726022215</v>
      </c>
      <c r="U36" s="54">
        <f t="shared" si="11"/>
        <v>-2.4260695474180176</v>
      </c>
      <c r="V36" s="54">
        <f t="shared" si="7"/>
        <v>-11.781974382225563</v>
      </c>
    </row>
    <row r="37" spans="1:22" ht="12.75">
      <c r="A37" s="157"/>
      <c r="B37" s="10">
        <v>20</v>
      </c>
      <c r="C37" s="25">
        <f t="shared" si="0"/>
        <v>20</v>
      </c>
      <c r="D37" s="25">
        <f t="shared" si="1"/>
        <v>32.039454591889225</v>
      </c>
      <c r="E37" s="13">
        <f t="shared" si="2"/>
        <v>-18.10770138783592</v>
      </c>
      <c r="F37" s="13">
        <f t="shared" si="3"/>
        <v>6.5906643161530765</v>
      </c>
      <c r="G37" s="13">
        <f t="shared" si="4"/>
        <v>-6.5906643161530765</v>
      </c>
      <c r="H37" s="13">
        <f t="shared" si="5"/>
        <v>18.10770138783592</v>
      </c>
      <c r="I37" s="6" t="s">
        <v>0</v>
      </c>
      <c r="J37" s="6" t="s">
        <v>0</v>
      </c>
      <c r="K37" s="6" t="s">
        <v>0</v>
      </c>
      <c r="L37" s="6" t="s">
        <v>0</v>
      </c>
      <c r="M37" s="6"/>
      <c r="N37" s="6"/>
      <c r="O37" s="6"/>
      <c r="P37" s="6"/>
      <c r="Q37" s="53">
        <f t="shared" si="6"/>
        <v>-13.795979580213036</v>
      </c>
      <c r="R37" s="53" t="e">
        <f t="shared" si="8"/>
        <v>#NUM!</v>
      </c>
      <c r="S37" s="53">
        <f t="shared" si="9"/>
        <v>-4.053910319703801</v>
      </c>
      <c r="T37" s="53">
        <f t="shared" si="10"/>
        <v>-16.50956726022215</v>
      </c>
      <c r="U37" s="54">
        <f t="shared" si="11"/>
        <v>-2.343809603075458</v>
      </c>
      <c r="V37" s="54">
        <f t="shared" si="7"/>
        <v>-11.811104156292606</v>
      </c>
    </row>
    <row r="38" spans="1:22" ht="12.75">
      <c r="A38" s="157"/>
      <c r="B38" s="10">
        <v>21</v>
      </c>
      <c r="C38" s="25">
        <f t="shared" si="0"/>
        <v>21</v>
      </c>
      <c r="D38" s="25">
        <f t="shared" si="1"/>
        <v>33.62418226832064</v>
      </c>
      <c r="E38" s="13">
        <f t="shared" si="2"/>
        <v>-17.921407396308062</v>
      </c>
      <c r="F38" s="13">
        <f t="shared" si="3"/>
        <v>6.879383756660357</v>
      </c>
      <c r="G38" s="13">
        <f t="shared" si="4"/>
        <v>-6.879383756660357</v>
      </c>
      <c r="H38" s="13">
        <f t="shared" si="5"/>
        <v>17.921407396308062</v>
      </c>
      <c r="I38" s="6" t="s">
        <v>0</v>
      </c>
      <c r="J38" s="6" t="s">
        <v>0</v>
      </c>
      <c r="K38" s="6" t="s">
        <v>0</v>
      </c>
      <c r="L38" s="6" t="s">
        <v>0</v>
      </c>
      <c r="M38" s="6"/>
      <c r="N38" s="6"/>
      <c r="O38" s="6"/>
      <c r="P38" s="6"/>
      <c r="Q38" s="53">
        <f t="shared" si="6"/>
        <v>-13.795979580213036</v>
      </c>
      <c r="R38" s="53" t="e">
        <f t="shared" si="8"/>
        <v>#NUM!</v>
      </c>
      <c r="S38" s="53">
        <f t="shared" si="9"/>
        <v>-4.053910319703801</v>
      </c>
      <c r="T38" s="53">
        <f t="shared" si="10"/>
        <v>-16.50956726022215</v>
      </c>
      <c r="U38" s="54">
        <f t="shared" si="11"/>
        <v>-2.2620705719772998</v>
      </c>
      <c r="V38" s="54">
        <f t="shared" si="7"/>
        <v>-11.841665127736139</v>
      </c>
    </row>
    <row r="39" spans="1:22" ht="12.75">
      <c r="A39" s="157"/>
      <c r="B39" s="10">
        <v>22</v>
      </c>
      <c r="C39" s="25">
        <f t="shared" si="0"/>
        <v>22</v>
      </c>
      <c r="D39" s="25">
        <f t="shared" si="1"/>
        <v>35.20633152521807</v>
      </c>
      <c r="E39" s="13">
        <f t="shared" si="2"/>
        <v>-17.72752239856336</v>
      </c>
      <c r="F39" s="13">
        <f t="shared" si="3"/>
        <v>7.162383968099759</v>
      </c>
      <c r="G39" s="13">
        <f t="shared" si="4"/>
        <v>-7.1623839680997605</v>
      </c>
      <c r="H39" s="13">
        <f t="shared" si="5"/>
        <v>17.72752239856336</v>
      </c>
      <c r="I39" s="6" t="s">
        <v>0</v>
      </c>
      <c r="J39" s="6" t="s">
        <v>0</v>
      </c>
      <c r="K39" s="6" t="s">
        <v>0</v>
      </c>
      <c r="L39" s="6" t="s">
        <v>0</v>
      </c>
      <c r="M39" s="6"/>
      <c r="N39" s="6"/>
      <c r="O39" s="6"/>
      <c r="P39" s="6"/>
      <c r="Q39" s="53">
        <f t="shared" si="6"/>
        <v>-13.795979580213036</v>
      </c>
      <c r="R39" s="53" t="e">
        <f t="shared" si="8"/>
        <v>#NUM!</v>
      </c>
      <c r="S39" s="53">
        <f t="shared" si="9"/>
        <v>-4.053910319703801</v>
      </c>
      <c r="T39" s="53">
        <f t="shared" si="10"/>
        <v>-16.50956726022215</v>
      </c>
      <c r="U39" s="54">
        <f t="shared" si="11"/>
        <v>-2.1808773526242415</v>
      </c>
      <c r="V39" s="54">
        <f t="shared" si="7"/>
        <v>-11.87364798738821</v>
      </c>
    </row>
    <row r="40" spans="1:22" ht="12.75">
      <c r="A40" s="157"/>
      <c r="B40" s="10">
        <v>23</v>
      </c>
      <c r="C40" s="25">
        <f t="shared" si="0"/>
        <v>23</v>
      </c>
      <c r="D40" s="25">
        <f t="shared" si="1"/>
        <v>36.78576662348333</v>
      </c>
      <c r="E40" s="13">
        <f t="shared" si="2"/>
        <v>-17.526250048169988</v>
      </c>
      <c r="F40" s="13">
        <f t="shared" si="3"/>
        <v>7.439451768040531</v>
      </c>
      <c r="G40" s="13">
        <f t="shared" si="4"/>
        <v>-7.4394517680405325</v>
      </c>
      <c r="H40" s="13">
        <f t="shared" si="5"/>
        <v>17.526250048169988</v>
      </c>
      <c r="I40" s="6" t="s">
        <v>0</v>
      </c>
      <c r="J40" s="6" t="s">
        <v>0</v>
      </c>
      <c r="K40" s="6" t="s">
        <v>0</v>
      </c>
      <c r="L40" s="6" t="s">
        <v>0</v>
      </c>
      <c r="M40" s="6"/>
      <c r="N40" s="6"/>
      <c r="O40" s="6"/>
      <c r="P40" s="6"/>
      <c r="Q40" s="53">
        <f t="shared" si="6"/>
        <v>-13.795979580213036</v>
      </c>
      <c r="R40" s="53" t="e">
        <f t="shared" si="8"/>
        <v>#NUM!</v>
      </c>
      <c r="S40" s="53">
        <f t="shared" si="9"/>
        <v>-4.053910319703801</v>
      </c>
      <c r="T40" s="53">
        <f t="shared" si="10"/>
        <v>-16.50956726022215</v>
      </c>
      <c r="U40" s="54">
        <f t="shared" si="11"/>
        <v>-2.1002546772574324</v>
      </c>
      <c r="V40" s="54">
        <f t="shared" si="7"/>
        <v>-11.907042992959948</v>
      </c>
    </row>
    <row r="41" spans="1:22" ht="12.75">
      <c r="A41" s="157"/>
      <c r="B41" s="10">
        <v>24</v>
      </c>
      <c r="C41" s="25">
        <f t="shared" si="0"/>
        <v>24</v>
      </c>
      <c r="D41" s="25">
        <f t="shared" si="1"/>
        <v>38.362350047187064</v>
      </c>
      <c r="E41" s="13">
        <f t="shared" si="2"/>
        <v>-17.31780115436092</v>
      </c>
      <c r="F41" s="13">
        <f t="shared" si="3"/>
        <v>7.710381840390764</v>
      </c>
      <c r="G41" s="13">
        <f t="shared" si="4"/>
        <v>-7.710381840390764</v>
      </c>
      <c r="H41" s="13">
        <f t="shared" si="5"/>
        <v>17.31780115436092</v>
      </c>
      <c r="I41" s="6" t="s">
        <v>0</v>
      </c>
      <c r="J41" s="6" t="s">
        <v>0</v>
      </c>
      <c r="K41" s="6" t="s">
        <v>0</v>
      </c>
      <c r="L41" s="6" t="s">
        <v>0</v>
      </c>
      <c r="M41" s="6"/>
      <c r="N41" s="6"/>
      <c r="O41" s="6"/>
      <c r="P41" s="6"/>
      <c r="Q41" s="53">
        <f t="shared" si="6"/>
        <v>-13.795979580213036</v>
      </c>
      <c r="R41" s="53" t="e">
        <f t="shared" si="8"/>
        <v>#NUM!</v>
      </c>
      <c r="S41" s="53">
        <f t="shared" si="9"/>
        <v>-4.053910319703801</v>
      </c>
      <c r="T41" s="53">
        <f t="shared" si="10"/>
        <v>-16.50956726022215</v>
      </c>
      <c r="U41" s="54">
        <f t="shared" si="11"/>
        <v>-2.0202271043248</v>
      </c>
      <c r="V41" s="54">
        <f t="shared" si="7"/>
        <v>-11.941839972009145</v>
      </c>
    </row>
    <row r="42" spans="1:22" ht="12.75">
      <c r="A42" s="157"/>
      <c r="B42" s="10">
        <v>25</v>
      </c>
      <c r="C42" s="25">
        <f t="shared" si="0"/>
        <v>25</v>
      </c>
      <c r="D42" s="25">
        <f t="shared" si="1"/>
        <v>39.93594243211601</v>
      </c>
      <c r="E42" s="13">
        <f t="shared" si="2"/>
        <v>-17.102393378814924</v>
      </c>
      <c r="F42" s="13">
        <f t="shared" si="3"/>
        <v>7.974977005320743</v>
      </c>
      <c r="G42" s="13">
        <f t="shared" si="4"/>
        <v>-7.974977005320739</v>
      </c>
      <c r="H42" s="13">
        <f t="shared" si="5"/>
        <v>17.102393378814927</v>
      </c>
      <c r="I42" s="6" t="s">
        <v>0</v>
      </c>
      <c r="J42" s="6" t="s">
        <v>0</v>
      </c>
      <c r="K42" s="6" t="s">
        <v>0</v>
      </c>
      <c r="L42" s="6" t="s">
        <v>0</v>
      </c>
      <c r="M42" s="6"/>
      <c r="N42" s="6"/>
      <c r="O42" s="6"/>
      <c r="P42" s="6"/>
      <c r="Q42" s="53">
        <f t="shared" si="6"/>
        <v>-13.795979580213036</v>
      </c>
      <c r="R42" s="53" t="e">
        <f t="shared" si="8"/>
        <v>#NUM!</v>
      </c>
      <c r="S42" s="53">
        <f t="shared" si="9"/>
        <v>-4.053910319703801</v>
      </c>
      <c r="T42" s="53">
        <f t="shared" si="10"/>
        <v>-16.50956726022215</v>
      </c>
      <c r="U42" s="54">
        <f t="shared" si="11"/>
        <v>-1.940819011000304</v>
      </c>
      <c r="V42" s="54">
        <f t="shared" si="7"/>
        <v>-11.978028325038899</v>
      </c>
    </row>
    <row r="43" spans="1:22" ht="12.75">
      <c r="A43" s="157"/>
      <c r="B43" s="10">
        <v>26</v>
      </c>
      <c r="C43" s="25">
        <f t="shared" si="0"/>
        <v>26</v>
      </c>
      <c r="D43" s="25">
        <f t="shared" si="1"/>
        <v>41.50640249627751</v>
      </c>
      <c r="E43" s="13">
        <f t="shared" si="2"/>
        <v>-16.880250921775946</v>
      </c>
      <c r="F43" s="13">
        <f t="shared" si="3"/>
        <v>8.23304847771905</v>
      </c>
      <c r="G43" s="13">
        <f t="shared" si="4"/>
        <v>-8.233048477719052</v>
      </c>
      <c r="H43" s="13">
        <f t="shared" si="5"/>
        <v>16.880250921775946</v>
      </c>
      <c r="I43" s="6" t="s">
        <v>0</v>
      </c>
      <c r="J43" s="6" t="s">
        <v>0</v>
      </c>
      <c r="K43" s="6" t="s">
        <v>0</v>
      </c>
      <c r="L43" s="6" t="s">
        <v>0</v>
      </c>
      <c r="M43" s="6"/>
      <c r="N43" s="6"/>
      <c r="O43" s="6"/>
      <c r="P43" s="6"/>
      <c r="Q43" s="53">
        <f t="shared" si="6"/>
        <v>-13.795979580213036</v>
      </c>
      <c r="R43" s="53" t="e">
        <f t="shared" si="8"/>
        <v>#NUM!</v>
      </c>
      <c r="S43" s="53">
        <f t="shared" si="9"/>
        <v>-4.053910319703801</v>
      </c>
      <c r="T43" s="53">
        <f t="shared" si="10"/>
        <v>-16.50956726022215</v>
      </c>
      <c r="U43" s="54">
        <f t="shared" si="11"/>
        <v>-1.8620545857584143</v>
      </c>
      <c r="V43" s="54">
        <f t="shared" si="7"/>
        <v>-12.015597028726313</v>
      </c>
    </row>
    <row r="44" spans="1:22" ht="12.75">
      <c r="A44" s="157"/>
      <c r="B44" s="10">
        <v>27</v>
      </c>
      <c r="C44" s="25">
        <f t="shared" si="0"/>
        <v>27</v>
      </c>
      <c r="D44" s="25">
        <f t="shared" si="1"/>
        <v>43.07358697260873</v>
      </c>
      <c r="E44" s="13">
        <f t="shared" si="2"/>
        <v>-16.651604197878758</v>
      </c>
      <c r="F44" s="13">
        <f t="shared" si="3"/>
        <v>8.484416113727491</v>
      </c>
      <c r="G44" s="13">
        <f t="shared" si="4"/>
        <v>-8.48441611372749</v>
      </c>
      <c r="H44" s="13">
        <f t="shared" si="5"/>
        <v>16.651604197878758</v>
      </c>
      <c r="I44" s="6" t="s">
        <v>0</v>
      </c>
      <c r="J44" s="6" t="s">
        <v>0</v>
      </c>
      <c r="K44" s="6" t="s">
        <v>0</v>
      </c>
      <c r="L44" s="6" t="s">
        <v>0</v>
      </c>
      <c r="M44" s="6"/>
      <c r="N44" s="6"/>
      <c r="O44" s="6"/>
      <c r="P44" s="6"/>
      <c r="Q44" s="53">
        <f t="shared" si="6"/>
        <v>-13.795979580213036</v>
      </c>
      <c r="R44" s="53" t="e">
        <f t="shared" si="8"/>
        <v>#NUM!</v>
      </c>
      <c r="S44" s="53">
        <f t="shared" si="9"/>
        <v>-4.053910319703801</v>
      </c>
      <c r="T44" s="53">
        <f t="shared" si="10"/>
        <v>-16.50956726022215</v>
      </c>
      <c r="U44" s="54">
        <f t="shared" si="11"/>
        <v>-1.7839578210060676</v>
      </c>
      <c r="V44" s="54">
        <f t="shared" si="7"/>
        <v>-12.054534639280309</v>
      </c>
    </row>
    <row r="45" spans="1:22" ht="12.75">
      <c r="A45" s="157"/>
      <c r="B45" s="10">
        <v>28</v>
      </c>
      <c r="C45" s="25">
        <f t="shared" si="0"/>
        <v>28</v>
      </c>
      <c r="D45" s="25">
        <f t="shared" si="1"/>
        <v>44.63735054416118</v>
      </c>
      <c r="E45" s="13">
        <f t="shared" si="2"/>
        <v>-16.41668950206516</v>
      </c>
      <c r="F45" s="13">
        <f t="shared" si="3"/>
        <v>8.728908644906028</v>
      </c>
      <c r="G45" s="13">
        <f t="shared" si="4"/>
        <v>-8.728908644906031</v>
      </c>
      <c r="H45" s="13">
        <f t="shared" si="5"/>
        <v>16.416689502065157</v>
      </c>
      <c r="I45" s="6" t="s">
        <v>0</v>
      </c>
      <c r="J45" s="6" t="s">
        <v>0</v>
      </c>
      <c r="K45" s="6" t="s">
        <v>0</v>
      </c>
      <c r="L45" s="6" t="s">
        <v>0</v>
      </c>
      <c r="M45" s="6"/>
      <c r="N45" s="6"/>
      <c r="O45" s="6"/>
      <c r="P45" s="6"/>
      <c r="Q45" s="53">
        <f t="shared" si="6"/>
        <v>-13.795979580213036</v>
      </c>
      <c r="R45" s="53" t="e">
        <f t="shared" si="8"/>
        <v>#NUM!</v>
      </c>
      <c r="S45" s="53">
        <f t="shared" si="9"/>
        <v>-4.053910319703801</v>
      </c>
      <c r="T45" s="53">
        <f t="shared" si="10"/>
        <v>-16.50956726022215</v>
      </c>
      <c r="U45" s="54">
        <f t="shared" si="11"/>
        <v>-1.7065525057743471</v>
      </c>
      <c r="V45" s="54">
        <f t="shared" si="7"/>
        <v>-12.094829295927514</v>
      </c>
    </row>
    <row r="46" spans="1:22" ht="12.75">
      <c r="A46" s="157"/>
      <c r="B46" s="10">
        <v>29</v>
      </c>
      <c r="C46" s="25">
        <f t="shared" si="0"/>
        <v>29</v>
      </c>
      <c r="D46" s="25">
        <f t="shared" si="1"/>
        <v>46.19754578205456</v>
      </c>
      <c r="E46" s="13">
        <f t="shared" si="2"/>
        <v>-16.17574866599177</v>
      </c>
      <c r="F46" s="13">
        <f t="shared" si="3"/>
        <v>8.966363899584293</v>
      </c>
      <c r="G46" s="13">
        <f t="shared" si="4"/>
        <v>-8.96636389958429</v>
      </c>
      <c r="H46" s="13">
        <f t="shared" si="5"/>
        <v>16.175748665991772</v>
      </c>
      <c r="I46" s="6" t="s">
        <v>0</v>
      </c>
      <c r="J46" s="6" t="s">
        <v>0</v>
      </c>
      <c r="K46" s="6" t="s">
        <v>0</v>
      </c>
      <c r="L46" s="6" t="s">
        <v>0</v>
      </c>
      <c r="M46" s="6"/>
      <c r="N46" s="6"/>
      <c r="O46" s="6"/>
      <c r="P46" s="6"/>
      <c r="Q46" s="53">
        <f t="shared" si="6"/>
        <v>-13.795979580213036</v>
      </c>
      <c r="R46" s="53" t="e">
        <f t="shared" si="8"/>
        <v>#NUM!</v>
      </c>
      <c r="S46" s="53">
        <f t="shared" si="9"/>
        <v>-4.053910319703801</v>
      </c>
      <c r="T46" s="53">
        <f t="shared" si="10"/>
        <v>-16.50956726022215</v>
      </c>
      <c r="U46" s="54">
        <f t="shared" si="11"/>
        <v>-1.629862218472116</v>
      </c>
      <c r="V46" s="54">
        <f t="shared" si="7"/>
        <v>-12.13646872452517</v>
      </c>
    </row>
    <row r="47" spans="1:22" ht="12.75">
      <c r="A47" s="157"/>
      <c r="B47" s="10">
        <v>30</v>
      </c>
      <c r="C47" s="25">
        <f t="shared" si="0"/>
        <v>30</v>
      </c>
      <c r="D47" s="25">
        <f t="shared" si="1"/>
        <v>47.75402308651845</v>
      </c>
      <c r="E47" s="13">
        <f t="shared" si="2"/>
        <v>-15.929028705347518</v>
      </c>
      <c r="F47" s="13">
        <f t="shared" si="3"/>
        <v>9.196629010961663</v>
      </c>
      <c r="G47" s="13">
        <f t="shared" si="4"/>
        <v>-9.196629010961662</v>
      </c>
      <c r="H47" s="13">
        <f t="shared" si="5"/>
        <v>15.929028705347518</v>
      </c>
      <c r="I47" s="6" t="s">
        <v>0</v>
      </c>
      <c r="J47" s="6" t="s">
        <v>0</v>
      </c>
      <c r="K47" s="6" t="s">
        <v>0</v>
      </c>
      <c r="L47" s="6" t="s">
        <v>0</v>
      </c>
      <c r="M47" s="6"/>
      <c r="N47" s="6"/>
      <c r="O47" s="6"/>
      <c r="P47" s="6"/>
      <c r="Q47" s="53">
        <f t="shared" si="6"/>
        <v>-13.795979580213036</v>
      </c>
      <c r="R47" s="53" t="e">
        <f t="shared" si="8"/>
        <v>#NUM!</v>
      </c>
      <c r="S47" s="53">
        <f t="shared" si="9"/>
        <v>-4.053910319703801</v>
      </c>
      <c r="T47" s="53">
        <f t="shared" si="10"/>
        <v>-16.50956726022215</v>
      </c>
      <c r="U47" s="54">
        <f t="shared" si="11"/>
        <v>-1.5539103197038018</v>
      </c>
      <c r="V47" s="54">
        <f t="shared" si="7"/>
        <v>-12.179440241299954</v>
      </c>
    </row>
    <row r="48" spans="1:22" ht="12.75">
      <c r="A48" s="157"/>
      <c r="B48" s="10">
        <v>31</v>
      </c>
      <c r="C48" s="25">
        <f t="shared" si="0"/>
        <v>31</v>
      </c>
      <c r="D48" s="25">
        <f t="shared" si="1"/>
        <v>49.30663063136639</v>
      </c>
      <c r="E48" s="13">
        <f t="shared" si="2"/>
        <v>-15.67678145851616</v>
      </c>
      <c r="F48" s="13">
        <f t="shared" si="3"/>
        <v>9.419560611523801</v>
      </c>
      <c r="G48" s="13">
        <f t="shared" si="4"/>
        <v>-9.419560611523801</v>
      </c>
      <c r="H48" s="13">
        <f t="shared" si="5"/>
        <v>15.67678145851616</v>
      </c>
      <c r="I48" s="6" t="s">
        <v>0</v>
      </c>
      <c r="J48" s="6" t="s">
        <v>0</v>
      </c>
      <c r="K48" s="6" t="s">
        <v>0</v>
      </c>
      <c r="L48" s="6" t="s">
        <v>0</v>
      </c>
      <c r="M48" s="6"/>
      <c r="N48" s="6"/>
      <c r="O48" s="6"/>
      <c r="P48" s="6"/>
      <c r="Q48" s="53">
        <f t="shared" si="6"/>
        <v>-13.795979580213036</v>
      </c>
      <c r="R48" s="53" t="e">
        <f t="shared" si="8"/>
        <v>#NUM!</v>
      </c>
      <c r="S48" s="53">
        <f t="shared" si="9"/>
        <v>-4.053910319703801</v>
      </c>
      <c r="T48" s="53">
        <f t="shared" si="10"/>
        <v>-16.50956726022215</v>
      </c>
      <c r="U48" s="54">
        <f t="shared" si="11"/>
        <v>-1.4787199451535304</v>
      </c>
      <c r="V48" s="54">
        <f t="shared" si="7"/>
        <v>-12.223730756711586</v>
      </c>
    </row>
    <row r="49" spans="1:22" ht="12.75">
      <c r="A49" s="157"/>
      <c r="B49" s="10">
        <v>32</v>
      </c>
      <c r="C49" s="25">
        <f t="shared" si="0"/>
        <v>32</v>
      </c>
      <c r="D49" s="25">
        <f t="shared" si="1"/>
        <v>50.85521431227296</v>
      </c>
      <c r="E49" s="13">
        <f t="shared" si="2"/>
        <v>-15.419263217037228</v>
      </c>
      <c r="F49" s="13">
        <f t="shared" si="3"/>
        <v>9.635025013349386</v>
      </c>
      <c r="G49" s="13">
        <f t="shared" si="4"/>
        <v>-9.635025013349383</v>
      </c>
      <c r="H49" s="13">
        <f t="shared" si="5"/>
        <v>15.41926321703723</v>
      </c>
      <c r="I49" s="6" t="s">
        <v>0</v>
      </c>
      <c r="J49" s="6" t="s">
        <v>0</v>
      </c>
      <c r="K49" s="6" t="s">
        <v>0</v>
      </c>
      <c r="L49" s="6" t="s">
        <v>0</v>
      </c>
      <c r="M49" s="6"/>
      <c r="N49" s="6"/>
      <c r="O49" s="6"/>
      <c r="P49" s="6"/>
      <c r="Q49" s="53">
        <f t="shared" si="6"/>
        <v>-13.795979580213036</v>
      </c>
      <c r="R49" s="53" t="e">
        <f t="shared" si="8"/>
        <v>#NUM!</v>
      </c>
      <c r="S49" s="53">
        <f t="shared" si="9"/>
        <v>-4.053910319703801</v>
      </c>
      <c r="T49" s="53">
        <f t="shared" si="10"/>
        <v>-16.50956726022215</v>
      </c>
      <c r="U49" s="54">
        <f t="shared" si="11"/>
        <v>-1.404313998537777</v>
      </c>
      <c r="V49" s="54">
        <f t="shared" si="7"/>
        <v>-12.269326779440018</v>
      </c>
    </row>
    <row r="50" spans="1:22" ht="12.75">
      <c r="A50" s="157"/>
      <c r="B50" s="10">
        <v>33</v>
      </c>
      <c r="C50" s="25">
        <f t="shared" si="0"/>
        <v>33</v>
      </c>
      <c r="D50" s="25">
        <f t="shared" si="1"/>
        <v>52.39961769925264</v>
      </c>
      <c r="E50" s="13">
        <f t="shared" si="2"/>
        <v>-15.156734348336768</v>
      </c>
      <c r="F50" s="13">
        <f t="shared" si="3"/>
        <v>9.842898373887419</v>
      </c>
      <c r="G50" s="13">
        <f t="shared" si="4"/>
        <v>-9.842898373887419</v>
      </c>
      <c r="H50" s="13">
        <f t="shared" si="5"/>
        <v>15.156734348336764</v>
      </c>
      <c r="I50" s="6" t="s">
        <v>0</v>
      </c>
      <c r="J50" s="6" t="s">
        <v>0</v>
      </c>
      <c r="K50" s="6" t="s">
        <v>0</v>
      </c>
      <c r="L50" s="6" t="s">
        <v>0</v>
      </c>
      <c r="M50" s="6"/>
      <c r="N50" s="6"/>
      <c r="O50" s="6"/>
      <c r="P50" s="6"/>
      <c r="Q50" s="53">
        <f t="shared" si="6"/>
        <v>-13.795979580213036</v>
      </c>
      <c r="R50" s="53" t="e">
        <f t="shared" si="8"/>
        <v>#NUM!</v>
      </c>
      <c r="S50" s="53">
        <f t="shared" si="9"/>
        <v>-4.053910319703801</v>
      </c>
      <c r="T50" s="53">
        <f t="shared" si="10"/>
        <v>-16.50956726022215</v>
      </c>
      <c r="U50" s="54">
        <f t="shared" si="11"/>
        <v>-1.330715144628666</v>
      </c>
      <c r="V50" s="54">
        <f t="shared" si="7"/>
        <v>-12.316214420495028</v>
      </c>
    </row>
    <row r="51" spans="1:22" ht="12.75">
      <c r="A51" s="157"/>
      <c r="B51" s="10">
        <v>34</v>
      </c>
      <c r="C51" s="25">
        <f t="shared" si="0"/>
        <v>34</v>
      </c>
      <c r="D51" s="25">
        <f t="shared" si="1"/>
        <v>53.939681993766655</v>
      </c>
      <c r="E51" s="13">
        <f t="shared" si="2"/>
        <v>-14.889458911218219</v>
      </c>
      <c r="F51" s="13">
        <f t="shared" si="3"/>
        <v>10.043066846792053</v>
      </c>
      <c r="G51" s="13">
        <f t="shared" si="4"/>
        <v>-10.043066846792051</v>
      </c>
      <c r="H51" s="13">
        <f t="shared" si="5"/>
        <v>14.88945891121822</v>
      </c>
      <c r="I51" s="6" t="s">
        <v>0</v>
      </c>
      <c r="J51" s="6" t="s">
        <v>0</v>
      </c>
      <c r="K51" s="6" t="s">
        <v>0</v>
      </c>
      <c r="L51" s="6" t="s">
        <v>0</v>
      </c>
      <c r="M51" s="6"/>
      <c r="N51" s="6"/>
      <c r="O51" s="6"/>
      <c r="P51" s="6"/>
      <c r="Q51" s="53">
        <f t="shared" si="6"/>
        <v>-13.795979580213036</v>
      </c>
      <c r="R51" s="53" t="e">
        <f t="shared" si="8"/>
        <v>#NUM!</v>
      </c>
      <c r="S51" s="53">
        <f t="shared" si="9"/>
        <v>-4.053910319703801</v>
      </c>
      <c r="T51" s="53">
        <f t="shared" si="10"/>
        <v>-16.50956726022215</v>
      </c>
      <c r="U51" s="54">
        <f t="shared" si="11"/>
        <v>-1.2579458023500667</v>
      </c>
      <c r="V51" s="54">
        <f t="shared" si="7"/>
        <v>-12.36437939744694</v>
      </c>
    </row>
    <row r="52" spans="1:22" ht="12.75">
      <c r="A52" s="157"/>
      <c r="B52" s="10">
        <v>35</v>
      </c>
      <c r="C52" s="25">
        <f t="shared" si="0"/>
        <v>35</v>
      </c>
      <c r="D52" s="25">
        <f t="shared" si="1"/>
        <v>55.47524599091302</v>
      </c>
      <c r="E52" s="13">
        <f t="shared" si="2"/>
        <v>-14.617704264622994</v>
      </c>
      <c r="F52" s="13">
        <f t="shared" si="3"/>
        <v>10.235426717409243</v>
      </c>
      <c r="G52" s="13">
        <f t="shared" si="4"/>
        <v>-10.235426717409245</v>
      </c>
      <c r="H52" s="13">
        <f t="shared" si="5"/>
        <v>14.617704264622994</v>
      </c>
      <c r="I52" s="6" t="s">
        <v>0</v>
      </c>
      <c r="J52" s="6" t="s">
        <v>0</v>
      </c>
      <c r="K52" s="6" t="s">
        <v>0</v>
      </c>
      <c r="L52" s="6" t="s">
        <v>0</v>
      </c>
      <c r="M52" s="6"/>
      <c r="N52" s="6"/>
      <c r="O52" s="6"/>
      <c r="P52" s="6"/>
      <c r="Q52" s="53">
        <f t="shared" si="6"/>
        <v>-13.795979580213036</v>
      </c>
      <c r="R52" s="53" t="e">
        <f t="shared" si="8"/>
        <v>#NUM!</v>
      </c>
      <c r="S52" s="53">
        <f t="shared" si="9"/>
        <v>-4.053910319703801</v>
      </c>
      <c r="T52" s="53">
        <f t="shared" si="10"/>
        <v>-16.50956726022215</v>
      </c>
      <c r="U52" s="54">
        <f t="shared" si="11"/>
        <v>-1.186028137948571</v>
      </c>
      <c r="V52" s="54">
        <f t="shared" si="7"/>
        <v>-12.41380703877719</v>
      </c>
    </row>
    <row r="53" spans="1:22" ht="13.5" thickBot="1">
      <c r="A53" s="158"/>
      <c r="B53" s="10">
        <v>36</v>
      </c>
      <c r="C53" s="25">
        <f t="shared" si="0"/>
        <v>36</v>
      </c>
      <c r="D53" s="25">
        <f t="shared" si="1"/>
        <v>57.006146047184245</v>
      </c>
      <c r="E53" s="13">
        <f t="shared" si="2"/>
        <v>-14.341740670190255</v>
      </c>
      <c r="F53" s="13">
        <f t="shared" si="3"/>
        <v>10.419884522517325</v>
      </c>
      <c r="G53" s="13">
        <f t="shared" si="4"/>
        <v>-10.419884522517323</v>
      </c>
      <c r="H53" s="13">
        <f t="shared" si="5"/>
        <v>14.341740670190255</v>
      </c>
      <c r="I53" s="6" t="s">
        <v>0</v>
      </c>
      <c r="J53" s="6" t="s">
        <v>0</v>
      </c>
      <c r="K53" s="6" t="s">
        <v>0</v>
      </c>
      <c r="L53" s="6" t="s">
        <v>0</v>
      </c>
      <c r="M53" s="6"/>
      <c r="N53" s="6"/>
      <c r="O53" s="6"/>
      <c r="P53" s="6"/>
      <c r="Q53" s="53">
        <f t="shared" si="6"/>
        <v>-13.795979580213036</v>
      </c>
      <c r="R53" s="53" t="e">
        <f t="shared" si="8"/>
        <v>#NUM!</v>
      </c>
      <c r="S53" s="53">
        <f t="shared" si="9"/>
        <v>-4.053910319703801</v>
      </c>
      <c r="T53" s="53">
        <f t="shared" si="10"/>
        <v>-16.50956726022215</v>
      </c>
      <c r="U53" s="54">
        <f t="shared" si="11"/>
        <v>-1.1149840582414354</v>
      </c>
      <c r="V53" s="54">
        <f t="shared" si="7"/>
        <v>-12.464482288347412</v>
      </c>
    </row>
    <row r="54" spans="1:22" ht="14.25" thickTop="1">
      <c r="A54" s="159" t="s">
        <v>25</v>
      </c>
      <c r="B54" s="10">
        <v>37</v>
      </c>
      <c r="C54" s="25">
        <f t="shared" si="0"/>
        <v>37</v>
      </c>
      <c r="D54" s="25">
        <f t="shared" si="1"/>
        <v>58.532216054305664</v>
      </c>
      <c r="E54" s="13">
        <f t="shared" si="2"/>
        <v>-14.06184088916596</v>
      </c>
      <c r="F54" s="13">
        <f t="shared" si="3"/>
        <v>10.596357153932084</v>
      </c>
      <c r="G54" s="13">
        <f t="shared" si="4"/>
        <v>-10.596357153932086</v>
      </c>
      <c r="H54" s="13">
        <f t="shared" si="5"/>
        <v>14.061840889165957</v>
      </c>
      <c r="I54" s="6" t="s">
        <v>0</v>
      </c>
      <c r="J54" s="6" t="s">
        <v>0</v>
      </c>
      <c r="K54" s="6" t="s">
        <v>0</v>
      </c>
      <c r="L54" s="6" t="s">
        <v>0</v>
      </c>
      <c r="M54" s="6"/>
      <c r="N54" s="6"/>
      <c r="O54" s="6"/>
      <c r="P54" s="6"/>
      <c r="Q54" s="53">
        <f t="shared" si="6"/>
        <v>-13.795979580213036</v>
      </c>
      <c r="R54" s="53" t="e">
        <f t="shared" si="8"/>
        <v>#NUM!</v>
      </c>
      <c r="S54" s="53">
        <f t="shared" si="9"/>
        <v>-4.053910319703801</v>
      </c>
      <c r="T54" s="53">
        <f t="shared" si="10"/>
        <v>-16.50956726022215</v>
      </c>
      <c r="U54" s="54">
        <f t="shared" si="11"/>
        <v>-1.0448352039435598</v>
      </c>
      <c r="V54" s="54">
        <f t="shared" si="7"/>
        <v>-12.516389709985685</v>
      </c>
    </row>
    <row r="55" spans="1:22" ht="13.5">
      <c r="A55" s="160"/>
      <c r="B55" s="10">
        <v>38</v>
      </c>
      <c r="C55" s="25">
        <f t="shared" si="0"/>
        <v>38</v>
      </c>
      <c r="D55" s="25">
        <f t="shared" si="1"/>
        <v>60.05328741969724</v>
      </c>
      <c r="E55" s="13">
        <f t="shared" si="2"/>
        <v>-13.77827977423254</v>
      </c>
      <c r="F55" s="13">
        <f t="shared" si="3"/>
        <v>10.764771945596104</v>
      </c>
      <c r="G55" s="13">
        <f t="shared" si="4"/>
        <v>-10.764771945596104</v>
      </c>
      <c r="H55" s="13">
        <f t="shared" si="5"/>
        <v>13.778279774232542</v>
      </c>
      <c r="I55" s="6" t="s">
        <v>0</v>
      </c>
      <c r="J55" s="6" t="s">
        <v>0</v>
      </c>
      <c r="K55" s="6" t="s">
        <v>0</v>
      </c>
      <c r="L55" s="6" t="s">
        <v>0</v>
      </c>
      <c r="M55" s="6"/>
      <c r="N55" s="6"/>
      <c r="O55" s="6"/>
      <c r="P55" s="6"/>
      <c r="Q55" s="53">
        <f t="shared" si="6"/>
        <v>-13.795979580213036</v>
      </c>
      <c r="R55" s="53" t="e">
        <f t="shared" si="8"/>
        <v>#NUM!</v>
      </c>
      <c r="S55" s="53">
        <f t="shared" si="9"/>
        <v>-4.053910319703801</v>
      </c>
      <c r="T55" s="53">
        <f t="shared" si="10"/>
        <v>-16.50956726022215</v>
      </c>
      <c r="U55" s="54">
        <f t="shared" si="11"/>
        <v>-0.97560294307551</v>
      </c>
      <c r="V55" s="54">
        <f t="shared" si="7"/>
        <v>-12.56951349218854</v>
      </c>
    </row>
    <row r="56" spans="1:22" ht="13.5">
      <c r="A56" s="160"/>
      <c r="B56" s="10">
        <v>39</v>
      </c>
      <c r="C56" s="25">
        <f t="shared" si="0"/>
        <v>39</v>
      </c>
      <c r="D56" s="25">
        <f t="shared" si="1"/>
        <v>61.569189054129644</v>
      </c>
      <c r="E56" s="13">
        <f t="shared" si="2"/>
        <v>-13.491333856852474</v>
      </c>
      <c r="F56" s="13">
        <f t="shared" si="3"/>
        <v>10.925066743782347</v>
      </c>
      <c r="G56" s="13">
        <f t="shared" si="4"/>
        <v>-10.925066743782345</v>
      </c>
      <c r="H56" s="13">
        <f t="shared" si="5"/>
        <v>13.491333856852476</v>
      </c>
      <c r="I56" s="6" t="s">
        <v>0</v>
      </c>
      <c r="J56" s="6" t="s">
        <v>0</v>
      </c>
      <c r="K56" s="6" t="s">
        <v>0</v>
      </c>
      <c r="L56" s="6" t="s">
        <v>0</v>
      </c>
      <c r="M56" s="6"/>
      <c r="N56" s="6"/>
      <c r="O56" s="6"/>
      <c r="P56" s="6"/>
      <c r="Q56" s="53">
        <f t="shared" si="6"/>
        <v>-13.795979580213036</v>
      </c>
      <c r="R56" s="53" t="e">
        <f t="shared" si="8"/>
        <v>#NUM!</v>
      </c>
      <c r="S56" s="53">
        <f t="shared" si="9"/>
        <v>-4.053910319703801</v>
      </c>
      <c r="T56" s="53">
        <f t="shared" si="10"/>
        <v>-16.50956726022215</v>
      </c>
      <c r="U56" s="54">
        <f t="shared" si="11"/>
        <v>-0.9073083644546145</v>
      </c>
      <c r="V56" s="54">
        <f t="shared" si="7"/>
        <v>-12.623837452937295</v>
      </c>
    </row>
    <row r="57" spans="1:22" ht="13.5">
      <c r="A57" s="160"/>
      <c r="B57" s="10">
        <v>40</v>
      </c>
      <c r="C57" s="25">
        <f t="shared" si="0"/>
        <v>40</v>
      </c>
      <c r="D57" s="25">
        <f t="shared" si="1"/>
        <v>63.07974736717374</v>
      </c>
      <c r="E57" s="13">
        <f t="shared" si="2"/>
        <v>-13.201280930741827</v>
      </c>
      <c r="F57" s="13">
        <f t="shared" si="3"/>
        <v>11.077189960053124</v>
      </c>
      <c r="G57" s="13">
        <f t="shared" si="4"/>
        <v>-11.077189960053127</v>
      </c>
      <c r="H57" s="13">
        <f t="shared" si="5"/>
        <v>13.201280930741827</v>
      </c>
      <c r="I57" s="6" t="s">
        <v>0</v>
      </c>
      <c r="J57" s="6" t="s">
        <v>0</v>
      </c>
      <c r="K57" s="6" t="s">
        <v>0</v>
      </c>
      <c r="L57" s="6" t="s">
        <v>0</v>
      </c>
      <c r="M57" s="6"/>
      <c r="N57" s="6"/>
      <c r="O57" s="6"/>
      <c r="P57" s="6"/>
      <c r="Q57" s="53">
        <f t="shared" si="6"/>
        <v>-13.795979580213036</v>
      </c>
      <c r="R57" s="53" t="e">
        <f t="shared" si="8"/>
        <v>#NUM!</v>
      </c>
      <c r="S57" s="53">
        <f t="shared" si="9"/>
        <v>-4.053910319703801</v>
      </c>
      <c r="T57" s="53">
        <f t="shared" si="10"/>
        <v>-16.50956726022215</v>
      </c>
      <c r="U57" s="54">
        <f t="shared" si="11"/>
        <v>-0.8399722712711051</v>
      </c>
      <c r="V57" s="54">
        <f t="shared" si="7"/>
        <v>-12.679345044627258</v>
      </c>
    </row>
    <row r="58" spans="1:22" ht="13.5">
      <c r="A58" s="160"/>
      <c r="B58" s="10">
        <v>41</v>
      </c>
      <c r="C58" s="25">
        <f t="shared" si="0"/>
        <v>41</v>
      </c>
      <c r="D58" s="25">
        <f t="shared" si="1"/>
        <v>64.58478627106905</v>
      </c>
      <c r="E58" s="13">
        <f t="shared" si="2"/>
        <v>-12.908399632113309</v>
      </c>
      <c r="F58" s="13">
        <f t="shared" si="3"/>
        <v>11.221100606627958</v>
      </c>
      <c r="G58" s="13">
        <f t="shared" si="4"/>
        <v>-11.221100606627957</v>
      </c>
      <c r="H58" s="13">
        <f t="shared" si="5"/>
        <v>12.90839963211331</v>
      </c>
      <c r="I58" s="6" t="s">
        <v>0</v>
      </c>
      <c r="J58" s="6" t="s">
        <v>0</v>
      </c>
      <c r="K58" s="6" t="s">
        <v>0</v>
      </c>
      <c r="L58" s="6" t="s">
        <v>0</v>
      </c>
      <c r="M58" s="6"/>
      <c r="N58" s="6"/>
      <c r="O58" s="6"/>
      <c r="P58" s="6"/>
      <c r="Q58" s="53">
        <f t="shared" si="6"/>
        <v>-13.795979580213036</v>
      </c>
      <c r="R58" s="53" t="e">
        <f t="shared" si="8"/>
        <v>#NUM!</v>
      </c>
      <c r="S58" s="53">
        <f t="shared" si="9"/>
        <v>-4.053910319703801</v>
      </c>
      <c r="T58" s="53">
        <f t="shared" si="10"/>
        <v>-16.50956726022215</v>
      </c>
      <c r="U58" s="54">
        <f t="shared" si="11"/>
        <v>-0.773615174751265</v>
      </c>
      <c r="V58" s="54">
        <f t="shared" si="7"/>
        <v>-12.736019359108289</v>
      </c>
    </row>
    <row r="59" spans="1:22" ht="13.5">
      <c r="A59" s="160"/>
      <c r="B59" s="10">
        <v>42</v>
      </c>
      <c r="C59" s="25">
        <f t="shared" si="0"/>
        <v>42</v>
      </c>
      <c r="D59" s="25">
        <f t="shared" si="1"/>
        <v>66.08412719366203</v>
      </c>
      <c r="E59" s="13">
        <f t="shared" si="2"/>
        <v>-12.612969017352722</v>
      </c>
      <c r="F59" s="13">
        <f t="shared" si="3"/>
        <v>11.356768313827741</v>
      </c>
      <c r="G59" s="13">
        <f t="shared" si="4"/>
        <v>-11.356768313827743</v>
      </c>
      <c r="H59" s="13">
        <f t="shared" si="5"/>
        <v>12.612969017352722</v>
      </c>
      <c r="I59" s="6" t="s">
        <v>0</v>
      </c>
      <c r="J59" s="6" t="s">
        <v>0</v>
      </c>
      <c r="K59" s="6" t="s">
        <v>0</v>
      </c>
      <c r="L59" s="6" t="s">
        <v>0</v>
      </c>
      <c r="M59" s="6"/>
      <c r="N59" s="6"/>
      <c r="O59" s="6"/>
      <c r="P59" s="6"/>
      <c r="Q59" s="53">
        <f t="shared" si="6"/>
        <v>-13.795979580213036</v>
      </c>
      <c r="R59" s="53" t="e">
        <f t="shared" si="8"/>
        <v>#NUM!</v>
      </c>
      <c r="S59" s="53">
        <f t="shared" si="9"/>
        <v>-4.053910319703801</v>
      </c>
      <c r="T59" s="53">
        <f t="shared" si="10"/>
        <v>-16.50956726022215</v>
      </c>
      <c r="U59" s="54">
        <f t="shared" si="11"/>
        <v>-0.7082572879095101</v>
      </c>
      <c r="V59" s="54">
        <f t="shared" si="7"/>
        <v>-12.793843132835178</v>
      </c>
    </row>
    <row r="60" spans="1:22" ht="13.5">
      <c r="A60" s="160"/>
      <c r="B60" s="10">
        <v>43</v>
      </c>
      <c r="C60" s="25">
        <f t="shared" si="0"/>
        <v>43</v>
      </c>
      <c r="D60" s="25">
        <f t="shared" si="1"/>
        <v>67.57758910108818</v>
      </c>
      <c r="E60" s="13">
        <f t="shared" si="2"/>
        <v>-12.31526813881761</v>
      </c>
      <c r="F60" s="13">
        <f t="shared" si="3"/>
        <v>11.484173329277905</v>
      </c>
      <c r="G60" s="13">
        <f t="shared" si="4"/>
        <v>-11.484173329277901</v>
      </c>
      <c r="H60" s="13">
        <f t="shared" si="5"/>
        <v>12.315268138817611</v>
      </c>
      <c r="I60" s="6" t="s">
        <v>0</v>
      </c>
      <c r="J60" s="6" t="s">
        <v>0</v>
      </c>
      <c r="K60" s="6" t="s">
        <v>0</v>
      </c>
      <c r="L60" s="6" t="s">
        <v>0</v>
      </c>
      <c r="M60" s="6"/>
      <c r="N60" s="6"/>
      <c r="O60" s="6"/>
      <c r="P60" s="6"/>
      <c r="Q60" s="53">
        <f t="shared" si="6"/>
        <v>-13.795979580213036</v>
      </c>
      <c r="R60" s="53" t="e">
        <f t="shared" si="8"/>
        <v>#NUM!</v>
      </c>
      <c r="S60" s="53">
        <f t="shared" si="9"/>
        <v>-4.053910319703801</v>
      </c>
      <c r="T60" s="53">
        <f t="shared" si="10"/>
        <v>-16.50956726022215</v>
      </c>
      <c r="U60" s="54">
        <f t="shared" si="11"/>
        <v>-0.6439185193913088</v>
      </c>
      <c r="V60" s="54">
        <f t="shared" si="7"/>
        <v>-12.852798752126297</v>
      </c>
    </row>
    <row r="61" spans="1:22" ht="13.5">
      <c r="A61" s="160"/>
      <c r="B61" s="10">
        <v>44</v>
      </c>
      <c r="C61" s="25">
        <f t="shared" si="0"/>
        <v>44</v>
      </c>
      <c r="D61" s="25">
        <f t="shared" si="1"/>
        <v>69.06498853089232</v>
      </c>
      <c r="E61" s="13">
        <f t="shared" si="2"/>
        <v>-12.015575619472965</v>
      </c>
      <c r="F61" s="13">
        <f t="shared" si="3"/>
        <v>11.603306498570593</v>
      </c>
      <c r="G61" s="13">
        <f t="shared" si="4"/>
        <v>-11.603306498570594</v>
      </c>
      <c r="H61" s="13">
        <f t="shared" si="5"/>
        <v>12.01557561947296</v>
      </c>
      <c r="I61" s="6" t="s">
        <v>0</v>
      </c>
      <c r="J61" s="6" t="s">
        <v>0</v>
      </c>
      <c r="K61" s="6" t="s">
        <v>0</v>
      </c>
      <c r="L61" s="6" t="s">
        <v>0</v>
      </c>
      <c r="M61" s="6"/>
      <c r="N61" s="6"/>
      <c r="O61" s="6"/>
      <c r="P61" s="6"/>
      <c r="Q61" s="53">
        <f t="shared" si="6"/>
        <v>-13.795979580213036</v>
      </c>
      <c r="R61" s="53" t="e">
        <f t="shared" si="8"/>
        <v>#NUM!</v>
      </c>
      <c r="S61" s="53">
        <f t="shared" si="9"/>
        <v>-4.053910319703801</v>
      </c>
      <c r="T61" s="53">
        <f t="shared" si="10"/>
        <v>-16.50956726022215</v>
      </c>
      <c r="U61" s="54">
        <f t="shared" si="11"/>
        <v>-0.5806184674088151</v>
      </c>
      <c r="V61" s="54">
        <f t="shared" si="7"/>
        <v>-12.912868258528892</v>
      </c>
    </row>
    <row r="62" spans="1:22" ht="13.5">
      <c r="A62" s="160"/>
      <c r="B62" s="10">
        <v>45</v>
      </c>
      <c r="C62" s="25">
        <f t="shared" si="0"/>
        <v>45</v>
      </c>
      <c r="D62" s="25">
        <f t="shared" si="1"/>
        <v>70.54613963629868</v>
      </c>
      <c r="E62" s="13">
        <f t="shared" si="2"/>
        <v>-11.714169227105074</v>
      </c>
      <c r="F62" s="13">
        <f t="shared" si="3"/>
        <v>11.714169227105074</v>
      </c>
      <c r="G62" s="13">
        <f t="shared" si="4"/>
        <v>-11.714169227105073</v>
      </c>
      <c r="H62" s="13">
        <f t="shared" si="5"/>
        <v>11.714169227105074</v>
      </c>
      <c r="I62" s="6" t="s">
        <v>0</v>
      </c>
      <c r="J62" s="6" t="s">
        <v>0</v>
      </c>
      <c r="K62" s="6" t="s">
        <v>0</v>
      </c>
      <c r="L62" s="6" t="s">
        <v>0</v>
      </c>
      <c r="M62" s="6"/>
      <c r="N62" s="6"/>
      <c r="O62" s="6"/>
      <c r="P62" s="6"/>
      <c r="Q62" s="53">
        <f t="shared" si="6"/>
        <v>-13.795979580213036</v>
      </c>
      <c r="R62" s="53" t="e">
        <f t="shared" si="8"/>
        <v>#NUM!</v>
      </c>
      <c r="S62" s="53">
        <f t="shared" si="9"/>
        <v>-4.053910319703801</v>
      </c>
      <c r="T62" s="53">
        <f t="shared" si="10"/>
        <v>-16.50956726022215</v>
      </c>
      <c r="U62" s="54">
        <f t="shared" si="11"/>
        <v>-0.518376413771064</v>
      </c>
      <c r="V62" s="54">
        <f t="shared" si="7"/>
        <v>-12.97403335428941</v>
      </c>
    </row>
    <row r="63" spans="1:22" ht="13.5">
      <c r="A63" s="160"/>
      <c r="B63" s="10">
        <v>46</v>
      </c>
      <c r="C63" s="25">
        <f t="shared" si="0"/>
        <v>46</v>
      </c>
      <c r="D63" s="25">
        <f t="shared" si="1"/>
        <v>72.02085424235575</v>
      </c>
      <c r="E63" s="13">
        <f t="shared" si="2"/>
        <v>-11.41132544888209</v>
      </c>
      <c r="F63" s="13">
        <f t="shared" si="3"/>
        <v>11.816773422847183</v>
      </c>
      <c r="G63" s="13">
        <f t="shared" si="4"/>
        <v>-11.816773422847184</v>
      </c>
      <c r="H63" s="13">
        <f t="shared" si="5"/>
        <v>11.411325448882089</v>
      </c>
      <c r="I63" s="6" t="s">
        <v>0</v>
      </c>
      <c r="J63" s="6" t="s">
        <v>0</v>
      </c>
      <c r="K63" s="6" t="s">
        <v>0</v>
      </c>
      <c r="L63" s="6" t="s">
        <v>0</v>
      </c>
      <c r="M63" s="6"/>
      <c r="N63" s="6"/>
      <c r="O63" s="6"/>
      <c r="P63" s="6"/>
      <c r="Q63" s="53">
        <f t="shared" si="6"/>
        <v>-13.795979580213036</v>
      </c>
      <c r="R63" s="53" t="e">
        <f t="shared" si="8"/>
        <v>#NUM!</v>
      </c>
      <c r="S63" s="53">
        <f t="shared" si="9"/>
        <v>-4.053910319703801</v>
      </c>
      <c r="T63" s="53">
        <f t="shared" si="10"/>
        <v>-16.50956726022215</v>
      </c>
      <c r="U63" s="54">
        <f t="shared" si="11"/>
        <v>-0.45721131801054593</v>
      </c>
      <c r="V63" s="54">
        <f t="shared" si="7"/>
        <v>-13.036275407927162</v>
      </c>
    </row>
    <row r="64" spans="1:22" ht="13.5">
      <c r="A64" s="160"/>
      <c r="B64" s="10">
        <v>47</v>
      </c>
      <c r="C64" s="25">
        <f t="shared" si="0"/>
        <v>47</v>
      </c>
      <c r="D64" s="25">
        <f t="shared" si="1"/>
        <v>73.48894191469024</v>
      </c>
      <c r="E64" s="13">
        <f t="shared" si="2"/>
        <v>-11.1073190670573</v>
      </c>
      <c r="F64" s="13">
        <f t="shared" si="3"/>
        <v>11.911141419772797</v>
      </c>
      <c r="G64" s="13">
        <f t="shared" si="4"/>
        <v>-11.911141419772798</v>
      </c>
      <c r="H64" s="13">
        <f t="shared" si="5"/>
        <v>11.107319067057302</v>
      </c>
      <c r="I64" s="6" t="s">
        <v>0</v>
      </c>
      <c r="J64" s="6" t="s">
        <v>0</v>
      </c>
      <c r="K64" s="6" t="s">
        <v>0</v>
      </c>
      <c r="L64" s="6" t="s">
        <v>0</v>
      </c>
      <c r="M64" s="6"/>
      <c r="N64" s="6"/>
      <c r="O64" s="6"/>
      <c r="P64" s="6"/>
      <c r="Q64" s="53">
        <f t="shared" si="6"/>
        <v>-13.795979580213036</v>
      </c>
      <c r="R64" s="53" t="e">
        <f t="shared" si="8"/>
        <v>#NUM!</v>
      </c>
      <c r="S64" s="53">
        <f t="shared" si="9"/>
        <v>-4.053910319703801</v>
      </c>
      <c r="T64" s="53">
        <f t="shared" si="10"/>
        <v>-16.50956726022215</v>
      </c>
      <c r="U64" s="54">
        <f t="shared" si="11"/>
        <v>-0.39714181160794926</v>
      </c>
      <c r="V64" s="54">
        <f t="shared" si="7"/>
        <v>-13.099575459909655</v>
      </c>
    </row>
    <row r="65" spans="1:22" ht="13.5">
      <c r="A65" s="160"/>
      <c r="B65" s="10">
        <v>48</v>
      </c>
      <c r="C65" s="25">
        <f t="shared" si="0"/>
        <v>48</v>
      </c>
      <c r="D65" s="25">
        <f t="shared" si="1"/>
        <v>74.95021004160746</v>
      </c>
      <c r="E65" s="13">
        <f t="shared" si="2"/>
        <v>-10.802422736639476</v>
      </c>
      <c r="F65" s="13">
        <f t="shared" si="3"/>
        <v>11.997305881787224</v>
      </c>
      <c r="G65" s="13">
        <f t="shared" si="4"/>
        <v>-11.997305881787218</v>
      </c>
      <c r="H65" s="13">
        <f t="shared" si="5"/>
        <v>10.80242273663948</v>
      </c>
      <c r="I65" s="6" t="s">
        <v>0</v>
      </c>
      <c r="J65" s="6" t="s">
        <v>0</v>
      </c>
      <c r="K65" s="6" t="s">
        <v>0</v>
      </c>
      <c r="L65" s="6" t="s">
        <v>0</v>
      </c>
      <c r="M65" s="6"/>
      <c r="N65" s="6"/>
      <c r="O65" s="6"/>
      <c r="P65" s="6"/>
      <c r="Q65" s="53">
        <f t="shared" si="6"/>
        <v>-13.795979580213036</v>
      </c>
      <c r="R65" s="53" t="e">
        <f t="shared" si="8"/>
        <v>#NUM!</v>
      </c>
      <c r="S65" s="53">
        <f t="shared" si="9"/>
        <v>-4.053910319703801</v>
      </c>
      <c r="T65" s="53">
        <f t="shared" si="10"/>
        <v>-16.50956726022215</v>
      </c>
      <c r="U65" s="54">
        <f t="shared" si="11"/>
        <v>-0.33818619231683034</v>
      </c>
      <c r="V65" s="54">
        <f t="shared" si="7"/>
        <v>-13.163914228427856</v>
      </c>
    </row>
    <row r="66" spans="1:22" ht="13.5">
      <c r="A66" s="160"/>
      <c r="B66" s="10">
        <v>49</v>
      </c>
      <c r="C66" s="25">
        <f t="shared" si="0"/>
        <v>49</v>
      </c>
      <c r="D66" s="25">
        <f t="shared" si="1"/>
        <v>76.40446393027337</v>
      </c>
      <c r="E66" s="13">
        <f t="shared" si="2"/>
        <v>-10.496906565883016</v>
      </c>
      <c r="F66" s="13">
        <f t="shared" si="3"/>
        <v>12.075309686942608</v>
      </c>
      <c r="G66" s="13">
        <f t="shared" si="4"/>
        <v>-12.075309686942607</v>
      </c>
      <c r="H66" s="13">
        <f t="shared" si="5"/>
        <v>10.49690656588302</v>
      </c>
      <c r="I66" s="6" t="s">
        <v>0</v>
      </c>
      <c r="J66" s="6" t="s">
        <v>0</v>
      </c>
      <c r="K66" s="6" t="s">
        <v>0</v>
      </c>
      <c r="L66" s="6" t="s">
        <v>0</v>
      </c>
      <c r="M66" s="6"/>
      <c r="N66" s="6"/>
      <c r="O66" s="6"/>
      <c r="P66" s="6"/>
      <c r="Q66" s="53">
        <f t="shared" si="6"/>
        <v>-13.795979580213036</v>
      </c>
      <c r="R66" s="53" t="e">
        <f t="shared" si="8"/>
        <v>#NUM!</v>
      </c>
      <c r="S66" s="53">
        <f t="shared" si="9"/>
        <v>-4.053910319703801</v>
      </c>
      <c r="T66" s="53">
        <f t="shared" si="10"/>
        <v>-16.50956726022215</v>
      </c>
      <c r="U66" s="54">
        <f t="shared" si="11"/>
        <v>-0.28036241858994115</v>
      </c>
      <c r="V66" s="54">
        <f t="shared" si="7"/>
        <v>-13.229272115269612</v>
      </c>
    </row>
    <row r="67" spans="1:22" ht="13.5">
      <c r="A67" s="160"/>
      <c r="B67" s="10">
        <v>50</v>
      </c>
      <c r="C67" s="25">
        <f t="shared" si="0"/>
        <v>50</v>
      </c>
      <c r="D67" s="25">
        <f t="shared" si="1"/>
        <v>77.85150691770433</v>
      </c>
      <c r="E67" s="13">
        <f t="shared" si="2"/>
        <v>-10.191037700479082</v>
      </c>
      <c r="F67" s="13">
        <f t="shared" si="3"/>
        <v>12.14520579180898</v>
      </c>
      <c r="G67" s="13">
        <f t="shared" si="4"/>
        <v>-12.145205791808978</v>
      </c>
      <c r="H67" s="13">
        <f t="shared" si="5"/>
        <v>10.191037700479084</v>
      </c>
      <c r="I67" s="6" t="s">
        <v>0</v>
      </c>
      <c r="J67" s="6" t="s">
        <v>0</v>
      </c>
      <c r="K67" s="6" t="s">
        <v>0</v>
      </c>
      <c r="L67" s="6" t="s">
        <v>0</v>
      </c>
      <c r="M67" s="6"/>
      <c r="N67" s="6"/>
      <c r="O67" s="6"/>
      <c r="P67" s="6"/>
      <c r="Q67" s="53">
        <f t="shared" si="6"/>
        <v>-13.795979580213036</v>
      </c>
      <c r="R67" s="53" t="e">
        <f t="shared" si="8"/>
        <v>#NUM!</v>
      </c>
      <c r="S67" s="53">
        <f t="shared" si="9"/>
        <v>-4.053910319703801</v>
      </c>
      <c r="T67" s="53">
        <f t="shared" si="10"/>
        <v>-16.50956726022215</v>
      </c>
      <c r="U67" s="54">
        <f t="shared" si="11"/>
        <v>-0.22368810410891138</v>
      </c>
      <c r="V67" s="54">
        <f t="shared" si="7"/>
        <v>-13.295629211789452</v>
      </c>
    </row>
    <row r="68" spans="1:22" ht="13.5">
      <c r="A68" s="160"/>
      <c r="B68" s="10">
        <v>51</v>
      </c>
      <c r="C68" s="25">
        <f t="shared" si="0"/>
        <v>51</v>
      </c>
      <c r="D68" s="25">
        <f t="shared" si="1"/>
        <v>79.29114049727364</v>
      </c>
      <c r="E68" s="13">
        <f t="shared" si="2"/>
        <v>-9.885079912357352</v>
      </c>
      <c r="F68" s="13">
        <f t="shared" si="3"/>
        <v>12.207057075891854</v>
      </c>
      <c r="G68" s="13">
        <f t="shared" si="4"/>
        <v>-12.207057075891852</v>
      </c>
      <c r="H68" s="13">
        <f t="shared" si="5"/>
        <v>9.885079912357353</v>
      </c>
      <c r="I68" s="6" t="s">
        <v>0</v>
      </c>
      <c r="J68" s="6" t="s">
        <v>0</v>
      </c>
      <c r="K68" s="6" t="s">
        <v>0</v>
      </c>
      <c r="L68" s="6" t="s">
        <v>0</v>
      </c>
      <c r="M68" s="6"/>
      <c r="N68" s="6"/>
      <c r="O68" s="6"/>
      <c r="P68" s="6"/>
      <c r="Q68" s="53">
        <f t="shared" si="6"/>
        <v>-13.795979580213036</v>
      </c>
      <c r="R68" s="53" t="e">
        <f t="shared" si="8"/>
        <v>#NUM!</v>
      </c>
      <c r="S68" s="53">
        <f t="shared" si="9"/>
        <v>-4.053910319703801</v>
      </c>
      <c r="T68" s="53">
        <f t="shared" si="10"/>
        <v>-16.50956726022215</v>
      </c>
      <c r="U68" s="54">
        <f t="shared" si="11"/>
        <v>-0.16818051241894683</v>
      </c>
      <c r="V68" s="54">
        <f t="shared" si="7"/>
        <v>-13.36296530497296</v>
      </c>
    </row>
    <row r="69" spans="1:22" ht="13.5">
      <c r="A69" s="160"/>
      <c r="B69" s="10">
        <v>52</v>
      </c>
      <c r="C69" s="25">
        <f t="shared" si="0"/>
        <v>52</v>
      </c>
      <c r="D69" s="25">
        <f t="shared" si="1"/>
        <v>80.72316446141782</v>
      </c>
      <c r="E69" s="13">
        <f t="shared" si="2"/>
        <v>-9.579293194036092</v>
      </c>
      <c r="F69" s="13">
        <f t="shared" si="3"/>
        <v>12.260936166030604</v>
      </c>
      <c r="G69" s="13">
        <f t="shared" si="4"/>
        <v>-12.260936166030604</v>
      </c>
      <c r="H69" s="13">
        <f t="shared" si="5"/>
        <v>9.579293194036092</v>
      </c>
      <c r="I69" s="6" t="s">
        <v>0</v>
      </c>
      <c r="J69" s="6" t="s">
        <v>0</v>
      </c>
      <c r="K69" s="6" t="s">
        <v>0</v>
      </c>
      <c r="L69" s="6" t="s">
        <v>0</v>
      </c>
      <c r="M69" s="6"/>
      <c r="N69" s="6"/>
      <c r="O69" s="6"/>
      <c r="P69" s="6"/>
      <c r="Q69" s="53">
        <f t="shared" si="6"/>
        <v>-13.795979580213036</v>
      </c>
      <c r="R69" s="53" t="e">
        <f t="shared" si="8"/>
        <v>#NUM!</v>
      </c>
      <c r="S69" s="53">
        <f t="shared" si="9"/>
        <v>-4.053910319703801</v>
      </c>
      <c r="T69" s="53">
        <f t="shared" si="10"/>
        <v>-16.50956726022215</v>
      </c>
      <c r="U69" s="54">
        <f t="shared" si="11"/>
        <v>-0.11385655167019149</v>
      </c>
      <c r="V69" s="54">
        <f t="shared" si="7"/>
        <v>-13.431259883593857</v>
      </c>
    </row>
    <row r="70" spans="1:22" ht="13.5">
      <c r="A70" s="160"/>
      <c r="B70" s="10">
        <v>53</v>
      </c>
      <c r="C70" s="25">
        <f t="shared" si="0"/>
        <v>53</v>
      </c>
      <c r="D70" s="25">
        <f t="shared" si="1"/>
        <v>82.14737706119185</v>
      </c>
      <c r="E70" s="13">
        <f t="shared" si="2"/>
        <v>-9.273933359485131</v>
      </c>
      <c r="F70" s="13">
        <f t="shared" si="3"/>
        <v>12.306925240757511</v>
      </c>
      <c r="G70" s="13">
        <f t="shared" si="4"/>
        <v>-12.306925240757515</v>
      </c>
      <c r="H70" s="13">
        <f t="shared" si="5"/>
        <v>9.273933359485127</v>
      </c>
      <c r="I70" s="6" t="s">
        <v>0</v>
      </c>
      <c r="J70" s="6" t="s">
        <v>0</v>
      </c>
      <c r="K70" s="6" t="s">
        <v>0</v>
      </c>
      <c r="L70" s="6" t="s">
        <v>0</v>
      </c>
      <c r="M70" s="6"/>
      <c r="N70" s="6"/>
      <c r="O70" s="6"/>
      <c r="P70" s="6"/>
      <c r="Q70" s="53">
        <f t="shared" si="6"/>
        <v>-13.795979580213036</v>
      </c>
      <c r="R70" s="53" t="e">
        <f t="shared" si="8"/>
        <v>#NUM!</v>
      </c>
      <c r="S70" s="53">
        <f t="shared" si="9"/>
        <v>-4.053910319703801</v>
      </c>
      <c r="T70" s="53">
        <f t="shared" si="10"/>
        <v>-16.50956726022215</v>
      </c>
      <c r="U70" s="54">
        <f t="shared" si="11"/>
        <v>-0.06073276946733719</v>
      </c>
      <c r="V70" s="54">
        <f t="shared" si="7"/>
        <v>-13.500492144461907</v>
      </c>
    </row>
    <row r="71" spans="1:22" ht="13.5">
      <c r="A71" s="160"/>
      <c r="B71" s="10">
        <v>54</v>
      </c>
      <c r="C71" s="25">
        <f t="shared" si="0"/>
        <v>54</v>
      </c>
      <c r="D71" s="25">
        <f t="shared" si="1"/>
        <v>83.56357518327606</v>
      </c>
      <c r="E71" s="13">
        <f t="shared" si="2"/>
        <v>-8.969251652492956</v>
      </c>
      <c r="F71" s="13">
        <f t="shared" si="3"/>
        <v>12.3451158146475</v>
      </c>
      <c r="G71" s="13">
        <f t="shared" si="4"/>
        <v>-12.345115814647498</v>
      </c>
      <c r="H71" s="13">
        <f t="shared" si="5"/>
        <v>8.969251652492957</v>
      </c>
      <c r="I71" s="6" t="s">
        <v>0</v>
      </c>
      <c r="J71" s="6" t="s">
        <v>0</v>
      </c>
      <c r="K71" s="6" t="s">
        <v>0</v>
      </c>
      <c r="L71" s="6" t="s">
        <v>0</v>
      </c>
      <c r="M71" s="6"/>
      <c r="N71" s="6"/>
      <c r="O71" s="6"/>
      <c r="P71" s="6"/>
      <c r="Q71" s="53">
        <f t="shared" si="6"/>
        <v>-13.795979580213036</v>
      </c>
      <c r="R71" s="53" t="e">
        <f t="shared" si="8"/>
        <v>#NUM!</v>
      </c>
      <c r="S71" s="53">
        <f t="shared" si="9"/>
        <v>-4.053910319703801</v>
      </c>
      <c r="T71" s="53">
        <f t="shared" si="10"/>
        <v>-16.50956726022215</v>
      </c>
      <c r="U71" s="54">
        <f t="shared" si="11"/>
        <v>-0.008825347829064079</v>
      </c>
      <c r="V71" s="54">
        <f t="shared" si="7"/>
        <v>-13.570640998759782</v>
      </c>
    </row>
    <row r="72" spans="1:22" ht="13.5">
      <c r="A72" s="160"/>
      <c r="B72" s="10">
        <v>55</v>
      </c>
      <c r="C72" s="25">
        <f t="shared" si="0"/>
        <v>55</v>
      </c>
      <c r="D72" s="25">
        <f t="shared" si="1"/>
        <v>84.97155454498227</v>
      </c>
      <c r="E72" s="13">
        <f t="shared" si="2"/>
        <v>-8.66549436355327</v>
      </c>
      <c r="F72" s="13">
        <f t="shared" si="3"/>
        <v>12.375608502743633</v>
      </c>
      <c r="G72" s="13">
        <f t="shared" si="4"/>
        <v>-12.375608502743633</v>
      </c>
      <c r="H72" s="13">
        <f t="shared" si="5"/>
        <v>8.665494363553268</v>
      </c>
      <c r="I72" s="6" t="s">
        <v>0</v>
      </c>
      <c r="J72" s="6" t="s">
        <v>0</v>
      </c>
      <c r="K72" s="6" t="s">
        <v>0</v>
      </c>
      <c r="L72" s="6" t="s">
        <v>0</v>
      </c>
      <c r="M72" s="6"/>
      <c r="N72" s="6"/>
      <c r="O72" s="6"/>
      <c r="P72" s="6"/>
      <c r="Q72" s="53">
        <f t="shared" si="6"/>
        <v>-13.795979580213036</v>
      </c>
      <c r="R72" s="53" t="e">
        <f t="shared" si="8"/>
        <v>#NUM!</v>
      </c>
      <c r="S72" s="53">
        <f t="shared" si="9"/>
        <v>-4.053910319703801</v>
      </c>
      <c r="T72" s="53">
        <f t="shared" si="10"/>
        <v>-16.50956726022215</v>
      </c>
      <c r="U72" s="54">
        <f t="shared" si="11"/>
        <v>0.041849901741157325</v>
      </c>
      <c r="V72" s="54">
        <f t="shared" si="7"/>
        <v>-13.641685078466917</v>
      </c>
    </row>
    <row r="73" spans="1:22" ht="13.5">
      <c r="A73" s="160"/>
      <c r="B73" s="10">
        <v>56</v>
      </c>
      <c r="C73" s="25">
        <f t="shared" si="0"/>
        <v>56</v>
      </c>
      <c r="D73" s="25">
        <f t="shared" si="1"/>
        <v>86.37110990773797</v>
      </c>
      <c r="E73" s="13">
        <f t="shared" si="2"/>
        <v>-8.362902456309321</v>
      </c>
      <c r="F73" s="13">
        <f t="shared" si="3"/>
        <v>12.39851276520352</v>
      </c>
      <c r="G73" s="13">
        <f t="shared" si="4"/>
        <v>-12.398512765203519</v>
      </c>
      <c r="H73" s="13">
        <f t="shared" si="5"/>
        <v>8.362902456309321</v>
      </c>
      <c r="I73" s="6" t="s">
        <v>0</v>
      </c>
      <c r="J73" s="6" t="s">
        <v>0</v>
      </c>
      <c r="K73" s="6" t="s">
        <v>0</v>
      </c>
      <c r="L73" s="6" t="s">
        <v>0</v>
      </c>
      <c r="M73" s="6"/>
      <c r="N73" s="6"/>
      <c r="O73" s="6"/>
      <c r="P73" s="6"/>
      <c r="Q73" s="53">
        <f t="shared" si="6"/>
        <v>-13.795979580213036</v>
      </c>
      <c r="R73" s="53" t="e">
        <f t="shared" si="8"/>
        <v>#NUM!</v>
      </c>
      <c r="S73" s="53">
        <f t="shared" si="9"/>
        <v>-4.053910319703801</v>
      </c>
      <c r="T73" s="53">
        <f t="shared" si="10"/>
        <v>-16.50956726022215</v>
      </c>
      <c r="U73" s="54">
        <f t="shared" si="11"/>
        <v>0.09127754307140723</v>
      </c>
      <c r="V73" s="54">
        <f t="shared" si="7"/>
        <v>-13.713602742868414</v>
      </c>
    </row>
    <row r="74" spans="1:22" ht="13.5">
      <c r="A74" s="160"/>
      <c r="B74" s="10">
        <v>57</v>
      </c>
      <c r="C74" s="25">
        <f t="shared" si="0"/>
        <v>57</v>
      </c>
      <c r="D74" s="25">
        <f t="shared" si="1"/>
        <v>87.76203530944743</v>
      </c>
      <c r="E74" s="13">
        <f t="shared" si="2"/>
        <v>-8.06171120461423</v>
      </c>
      <c r="F74" s="13">
        <f t="shared" si="3"/>
        <v>12.413946632376907</v>
      </c>
      <c r="G74" s="13">
        <f t="shared" si="4"/>
        <v>-12.413946632376906</v>
      </c>
      <c r="H74" s="13">
        <f t="shared" si="5"/>
        <v>8.061711204614232</v>
      </c>
      <c r="I74" s="6" t="s">
        <v>0</v>
      </c>
      <c r="J74" s="6" t="s">
        <v>0</v>
      </c>
      <c r="K74" s="6" t="s">
        <v>0</v>
      </c>
      <c r="L74" s="6" t="s">
        <v>0</v>
      </c>
      <c r="M74" s="6"/>
      <c r="N74" s="6"/>
      <c r="O74" s="6"/>
      <c r="P74" s="6"/>
      <c r="Q74" s="53">
        <f t="shared" si="6"/>
        <v>-13.795979580213036</v>
      </c>
      <c r="R74" s="53" t="e">
        <f t="shared" si="8"/>
        <v>#NUM!</v>
      </c>
      <c r="S74" s="53">
        <f t="shared" si="9"/>
        <v>-4.053910319703801</v>
      </c>
      <c r="T74" s="53">
        <f t="shared" si="10"/>
        <v>-16.50956726022215</v>
      </c>
      <c r="U74" s="54">
        <f t="shared" si="11"/>
        <v>0.13944252002331936</v>
      </c>
      <c r="V74" s="54">
        <f t="shared" si="7"/>
        <v>-13.786372085147013</v>
      </c>
    </row>
    <row r="75" spans="1:22" ht="13.5">
      <c r="A75" s="160"/>
      <c r="B75" s="10">
        <v>58</v>
      </c>
      <c r="C75" s="25">
        <f t="shared" si="0"/>
        <v>58</v>
      </c>
      <c r="D75" s="25">
        <f t="shared" si="1"/>
        <v>89.1441243160345</v>
      </c>
      <c r="E75" s="13">
        <f t="shared" si="2"/>
        <v>-7.762149841282745</v>
      </c>
      <c r="F75" s="13">
        <f t="shared" si="3"/>
        <v>12.422036410595286</v>
      </c>
      <c r="G75" s="13">
        <f t="shared" si="4"/>
        <v>-12.422036410595286</v>
      </c>
      <c r="H75" s="13">
        <f t="shared" si="5"/>
        <v>7.762149841282745</v>
      </c>
      <c r="I75" s="6" t="s">
        <v>0</v>
      </c>
      <c r="J75" s="6" t="s">
        <v>0</v>
      </c>
      <c r="K75" s="6" t="s">
        <v>0</v>
      </c>
      <c r="L75" s="6" t="s">
        <v>0</v>
      </c>
      <c r="M75" s="6"/>
      <c r="N75" s="6"/>
      <c r="O75" s="6"/>
      <c r="P75" s="6"/>
      <c r="Q75" s="53">
        <f t="shared" si="6"/>
        <v>-13.795979580213036</v>
      </c>
      <c r="R75" s="53" t="e">
        <f t="shared" si="8"/>
        <v>#NUM!</v>
      </c>
      <c r="S75" s="53">
        <f t="shared" si="9"/>
        <v>-4.053910319703801</v>
      </c>
      <c r="T75" s="53">
        <f t="shared" si="10"/>
        <v>-16.50956726022215</v>
      </c>
      <c r="U75" s="54">
        <f t="shared" si="11"/>
        <v>0.18633016107832834</v>
      </c>
      <c r="V75" s="54">
        <f t="shared" si="7"/>
        <v>-13.859970939056124</v>
      </c>
    </row>
    <row r="76" spans="1:22" ht="13.5">
      <c r="A76" s="160"/>
      <c r="B76" s="10">
        <v>59</v>
      </c>
      <c r="C76" s="25">
        <f t="shared" si="0"/>
        <v>59</v>
      </c>
      <c r="D76" s="25">
        <f t="shared" si="1"/>
        <v>90.51717029236549</v>
      </c>
      <c r="E76" s="13">
        <f t="shared" si="2"/>
        <v>-7.464441219623092</v>
      </c>
      <c r="F76" s="13">
        <f t="shared" si="3"/>
        <v>12.422916369030188</v>
      </c>
      <c r="G76" s="13">
        <f t="shared" si="4"/>
        <v>-12.422916369030187</v>
      </c>
      <c r="H76" s="13">
        <f t="shared" si="5"/>
        <v>7.464441219623095</v>
      </c>
      <c r="I76" s="6" t="s">
        <v>0</v>
      </c>
      <c r="J76" s="6" t="s">
        <v>0</v>
      </c>
      <c r="K76" s="6" t="s">
        <v>0</v>
      </c>
      <c r="L76" s="6" t="s">
        <v>0</v>
      </c>
      <c r="M76" s="6"/>
      <c r="N76" s="6"/>
      <c r="O76" s="6"/>
      <c r="P76" s="6"/>
      <c r="Q76" s="53">
        <f t="shared" si="6"/>
        <v>-13.795979580213036</v>
      </c>
      <c r="R76" s="53" t="e">
        <f t="shared" si="8"/>
        <v>#NUM!</v>
      </c>
      <c r="S76" s="53">
        <f t="shared" si="9"/>
        <v>-4.053910319703801</v>
      </c>
      <c r="T76" s="53">
        <f t="shared" si="10"/>
        <v>-16.50956726022215</v>
      </c>
      <c r="U76" s="54">
        <f t="shared" si="11"/>
        <v>0.23192618380676056</v>
      </c>
      <c r="V76" s="54">
        <f t="shared" si="7"/>
        <v>-13.934376885671877</v>
      </c>
    </row>
    <row r="77" spans="1:22" ht="13.5">
      <c r="A77" s="160"/>
      <c r="B77" s="10">
        <v>60</v>
      </c>
      <c r="C77" s="25">
        <f t="shared" si="0"/>
        <v>60</v>
      </c>
      <c r="D77" s="25">
        <f t="shared" si="1"/>
        <v>91.88096669262937</v>
      </c>
      <c r="E77" s="13">
        <f t="shared" si="2"/>
        <v>-7.168801488846691</v>
      </c>
      <c r="F77" s="13">
        <f t="shared" si="3"/>
        <v>12.416728408057876</v>
      </c>
      <c r="G77" s="13">
        <f t="shared" si="4"/>
        <v>-12.41672840805788</v>
      </c>
      <c r="H77" s="13">
        <f t="shared" si="5"/>
        <v>7.168801488846689</v>
      </c>
      <c r="I77" s="6" t="s">
        <v>0</v>
      </c>
      <c r="J77" s="6" t="s">
        <v>0</v>
      </c>
      <c r="K77" s="6" t="s">
        <v>0</v>
      </c>
      <c r="L77" s="6" t="s">
        <v>0</v>
      </c>
      <c r="M77" s="6"/>
      <c r="N77" s="6"/>
      <c r="O77" s="6"/>
      <c r="P77" s="6"/>
      <c r="Q77" s="53">
        <f t="shared" si="6"/>
        <v>-13.795979580213036</v>
      </c>
      <c r="R77" s="53" t="e">
        <f t="shared" si="8"/>
        <v>#NUM!</v>
      </c>
      <c r="S77" s="53">
        <f t="shared" si="9"/>
        <v>-4.053910319703801</v>
      </c>
      <c r="T77" s="53">
        <f t="shared" si="10"/>
        <v>-16.50956726022215</v>
      </c>
      <c r="U77" s="54">
        <f t="shared" si="11"/>
        <v>0.2762166992183914</v>
      </c>
      <c r="V77" s="54">
        <f t="shared" si="7"/>
        <v>-14.009567260222148</v>
      </c>
    </row>
    <row r="78" spans="1:22" ht="13.5">
      <c r="A78" s="160"/>
      <c r="B78" s="10">
        <v>61</v>
      </c>
      <c r="C78" s="25">
        <f t="shared" si="0"/>
        <v>61</v>
      </c>
      <c r="D78" s="25">
        <f t="shared" si="1"/>
        <v>93.23530737011826</v>
      </c>
      <c r="E78" s="13">
        <f t="shared" si="2"/>
        <v>-6.875439784457501</v>
      </c>
      <c r="F78" s="13">
        <f t="shared" si="3"/>
        <v>12.403621709654397</v>
      </c>
      <c r="G78" s="13">
        <f t="shared" si="4"/>
        <v>-12.403621709654397</v>
      </c>
      <c r="H78" s="13">
        <f t="shared" si="5"/>
        <v>6.8754397844575035</v>
      </c>
      <c r="I78" s="6" t="s">
        <v>0</v>
      </c>
      <c r="J78" s="6" t="s">
        <v>0</v>
      </c>
      <c r="K78" s="6" t="s">
        <v>0</v>
      </c>
      <c r="L78" s="6" t="s">
        <v>0</v>
      </c>
      <c r="M78" s="6"/>
      <c r="N78" s="6"/>
      <c r="O78" s="6"/>
      <c r="P78" s="6"/>
      <c r="Q78" s="53">
        <f t="shared" si="6"/>
        <v>-13.795979580213036</v>
      </c>
      <c r="R78" s="53" t="e">
        <f t="shared" si="8"/>
        <v>#NUM!</v>
      </c>
      <c r="S78" s="53">
        <f t="shared" si="9"/>
        <v>-4.053910319703801</v>
      </c>
      <c r="T78" s="53">
        <f t="shared" si="10"/>
        <v>-16.50956726022215</v>
      </c>
      <c r="U78" s="54">
        <f t="shared" si="11"/>
        <v>0.3191882159931776</v>
      </c>
      <c r="V78" s="54">
        <f t="shared" si="7"/>
        <v>-14.085519158990463</v>
      </c>
    </row>
    <row r="79" spans="1:22" ht="13.5">
      <c r="A79" s="160"/>
      <c r="B79" s="10">
        <v>62</v>
      </c>
      <c r="C79" s="25">
        <f t="shared" si="0"/>
        <v>62</v>
      </c>
      <c r="D79" s="25">
        <f t="shared" si="1"/>
        <v>94.57998690620276</v>
      </c>
      <c r="E79" s="13">
        <f t="shared" si="2"/>
        <v>-6.584557934721062</v>
      </c>
      <c r="F79" s="13">
        <f t="shared" si="3"/>
        <v>12.383752370436085</v>
      </c>
      <c r="G79" s="13">
        <f t="shared" si="4"/>
        <v>-12.383752370436085</v>
      </c>
      <c r="H79" s="13">
        <f t="shared" si="5"/>
        <v>6.58455793472106</v>
      </c>
      <c r="I79" s="6" t="s">
        <v>0</v>
      </c>
      <c r="J79" s="6" t="s">
        <v>0</v>
      </c>
      <c r="K79" s="6" t="s">
        <v>0</v>
      </c>
      <c r="L79" s="6" t="s">
        <v>0</v>
      </c>
      <c r="M79" s="6"/>
      <c r="N79" s="6"/>
      <c r="O79" s="6"/>
      <c r="P79" s="6"/>
      <c r="Q79" s="53">
        <f t="shared" si="6"/>
        <v>-13.795979580213036</v>
      </c>
      <c r="R79" s="53" t="e">
        <f t="shared" si="8"/>
        <v>#NUM!</v>
      </c>
      <c r="S79" s="53">
        <f t="shared" si="9"/>
        <v>-4.053910319703801</v>
      </c>
      <c r="T79" s="53">
        <f t="shared" si="10"/>
        <v>-16.50956726022215</v>
      </c>
      <c r="U79" s="54">
        <f t="shared" si="11"/>
        <v>0.3608276445908327</v>
      </c>
      <c r="V79" s="54">
        <f t="shared" si="7"/>
        <v>-14.162209446292694</v>
      </c>
    </row>
    <row r="80" spans="1:22" ht="13.5">
      <c r="A80" s="160"/>
      <c r="B80" s="10">
        <v>63</v>
      </c>
      <c r="C80" s="25">
        <f t="shared" si="0"/>
        <v>63</v>
      </c>
      <c r="D80" s="25">
        <f t="shared" si="1"/>
        <v>95.91480095813574</v>
      </c>
      <c r="E80" s="13">
        <f t="shared" si="2"/>
        <v>-6.296350184304985</v>
      </c>
      <c r="F80" s="13">
        <f t="shared" si="3"/>
        <v>12.357283018056252</v>
      </c>
      <c r="G80" s="13">
        <f t="shared" si="4"/>
        <v>-12.35728301805625</v>
      </c>
      <c r="H80" s="13">
        <f t="shared" si="5"/>
        <v>6.296350184304985</v>
      </c>
      <c r="I80" s="6" t="s">
        <v>0</v>
      </c>
      <c r="J80" s="6" t="s">
        <v>0</v>
      </c>
      <c r="K80" s="6" t="s">
        <v>0</v>
      </c>
      <c r="L80" s="6" t="s">
        <v>0</v>
      </c>
      <c r="M80" s="6"/>
      <c r="N80" s="6"/>
      <c r="O80" s="6"/>
      <c r="P80" s="6"/>
      <c r="Q80" s="53">
        <f t="shared" si="6"/>
        <v>-13.795979580213036</v>
      </c>
      <c r="R80" s="53" t="e">
        <f t="shared" si="8"/>
        <v>#NUM!</v>
      </c>
      <c r="S80" s="53">
        <f t="shared" si="9"/>
        <v>-4.053910319703801</v>
      </c>
      <c r="T80" s="53">
        <f t="shared" si="10"/>
        <v>-16.50956726022215</v>
      </c>
      <c r="U80" s="54">
        <f t="shared" si="11"/>
        <v>0.40112230123803805</v>
      </c>
      <c r="V80" s="54">
        <f t="shared" si="7"/>
        <v>-14.239614761524415</v>
      </c>
    </row>
    <row r="81" spans="1:22" ht="13.5">
      <c r="A81" s="160"/>
      <c r="B81" s="10">
        <v>64</v>
      </c>
      <c r="C81" s="25">
        <f aca="true" t="shared" si="12" ref="C81:C144">B81</f>
        <v>64</v>
      </c>
      <c r="D81" s="25">
        <f aca="true" t="shared" si="13" ref="D81:D144">180/PI()*(ASIN(-$C$5/$C$4*TAN(PI()/180*C81)/(1+TAN(PI()/180*C81)^2)^0.5)+PI()/180*C81)</f>
        <v>97.23954662514399</v>
      </c>
      <c r="E81" s="13">
        <f aca="true" t="shared" si="14" ref="E81:E144">IF(C81&lt;$C$1/2,-($C$4*COS(PI()/180*$D81)-$C$5),IF(C81&gt;360-$C$1/2,-($C$4*COS(PI()/180*$D81)-$C$5),-$C$3*COS(PI()/180*$C81)))</f>
        <v>-6.011002936167394</v>
      </c>
      <c r="F81" s="13">
        <f aca="true" t="shared" si="15" ref="F81:F144">IF($C81&lt;$C$1/2,$C$4*SIN(PI()/180*$D81),IF($C81&gt;360-$C$1/2,$C$4*SIN(PI()/180*$D81),$C$3*SIN(PI()/180*$C81)))</f>
        <v>12.324382411768436</v>
      </c>
      <c r="G81" s="13">
        <f aca="true" t="shared" si="16" ref="G81:G144">($E81^2+$F81^2)^0.5*COS(PI()/180*($C81+$C$15-180))</f>
        <v>-12.324382411768438</v>
      </c>
      <c r="H81" s="13">
        <f aca="true" t="shared" si="17" ref="H81:H144">($E81^2+$F81^2)^0.5*SIN(PI()/180*($C81+$C$15-180))</f>
        <v>6.011002936167393</v>
      </c>
      <c r="I81" s="6" t="s">
        <v>0</v>
      </c>
      <c r="J81" s="6" t="s">
        <v>0</v>
      </c>
      <c r="K81" s="6" t="s">
        <v>0</v>
      </c>
      <c r="L81" s="6" t="s">
        <v>0</v>
      </c>
      <c r="M81" s="6"/>
      <c r="N81" s="6"/>
      <c r="O81" s="6"/>
      <c r="P81" s="6"/>
      <c r="Q81" s="53">
        <f aca="true" t="shared" si="18" ref="Q81:Q144">180/PI()*(ASIN(($C$8^2-$C$12^2-$C$11^2-($C$3+$C$7)^2)/(2*($C$3+$C$7)*($C$12^2+$C$11^2)^0.5))+ATAN($C$11/$C$12))</f>
        <v>-13.795979580213036</v>
      </c>
      <c r="R81" s="53" t="e">
        <f t="shared" si="8"/>
        <v>#NUM!</v>
      </c>
      <c r="S81" s="53">
        <f t="shared" si="9"/>
        <v>-4.053910319703801</v>
      </c>
      <c r="T81" s="53">
        <f t="shared" si="10"/>
        <v>-16.50956726022215</v>
      </c>
      <c r="U81" s="54">
        <f aca="true" t="shared" si="19" ref="U81:U144">$S81+$C$7*SIN(PI()/180*$C81)</f>
        <v>0.44005991179203363</v>
      </c>
      <c r="V81" s="54">
        <f aca="true" t="shared" si="20" ref="V81:V144">$T81+$C$7*COS(PI()/180*$C81)</f>
        <v>-14.31771152627676</v>
      </c>
    </row>
    <row r="82" spans="1:22" ht="13.5">
      <c r="A82" s="160"/>
      <c r="B82" s="10">
        <v>65</v>
      </c>
      <c r="C82" s="25">
        <f t="shared" si="12"/>
        <v>65</v>
      </c>
      <c r="D82" s="25">
        <f t="shared" si="13"/>
        <v>98.55402283208174</v>
      </c>
      <c r="E82" s="13">
        <f t="shared" si="14"/>
        <v>-5.728694512746374</v>
      </c>
      <c r="F82" s="13">
        <f t="shared" si="15"/>
        <v>12.285225028069734</v>
      </c>
      <c r="G82" s="13">
        <f t="shared" si="16"/>
        <v>-12.285225028069732</v>
      </c>
      <c r="H82" s="13">
        <f t="shared" si="17"/>
        <v>5.728694512746375</v>
      </c>
      <c r="I82" s="6" t="s">
        <v>0</v>
      </c>
      <c r="J82" s="6" t="s">
        <v>0</v>
      </c>
      <c r="K82" s="6" t="s">
        <v>0</v>
      </c>
      <c r="L82" s="6" t="s">
        <v>0</v>
      </c>
      <c r="M82" s="6"/>
      <c r="N82" s="6"/>
      <c r="O82" s="6"/>
      <c r="P82" s="6"/>
      <c r="Q82" s="53">
        <f t="shared" si="18"/>
        <v>-13.795979580213036</v>
      </c>
      <c r="R82" s="53" t="e">
        <f aca="true" t="shared" si="21" ref="R82:R145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82" s="53">
        <f aca="true" t="shared" si="22" ref="S82:S145">IF($C$15&lt;(90-$C$1/2+$Q$17),($C$3+$C$7)*SIN(PI()/180*$Q$17),IF($C$15&gt;(90+$C$1/2+$Q$17),($C$3+$C$7)*SIN(PI()/180*$Q$17),+($C$2+$C$5+$C$7)*SIN(PI()/180*$R$17)+$C$5*COS(PI()/180*$C$15)))</f>
        <v>-4.053910319703801</v>
      </c>
      <c r="T82" s="53">
        <f aca="true" t="shared" si="23" ref="T82:T145">IF($C$15&lt;(90-$C$1/2+$Q$17),-($C$3+$C$7)*COS(PI()/180*$Q$17),IF($C$15&gt;(90+$C$1/2+$Q$17),-($C$3+$C$7)*COS(PI()/180*$Q$17),-($C$2+$C$5+$C$7)*COS(PI()/180*$R$17)+$C$5*SIN(PI()/180*$C$15)))</f>
        <v>-16.50956726022215</v>
      </c>
      <c r="U82" s="54">
        <f t="shared" si="19"/>
        <v>0.477628615479448</v>
      </c>
      <c r="V82" s="54">
        <f t="shared" si="20"/>
        <v>-14.396475951518651</v>
      </c>
    </row>
    <row r="83" spans="1:22" ht="13.5">
      <c r="A83" s="160"/>
      <c r="B83" s="10">
        <v>66</v>
      </c>
      <c r="C83" s="25">
        <f t="shared" si="12"/>
        <v>66</v>
      </c>
      <c r="D83" s="25">
        <f t="shared" si="13"/>
        <v>99.85803072972519</v>
      </c>
      <c r="E83" s="13">
        <f t="shared" si="14"/>
        <v>-5.449594937471584</v>
      </c>
      <c r="F83" s="13">
        <f t="shared" si="15"/>
        <v>12.239990632443423</v>
      </c>
      <c r="G83" s="13">
        <f t="shared" si="16"/>
        <v>-12.239990632443423</v>
      </c>
      <c r="H83" s="13">
        <f t="shared" si="17"/>
        <v>5.449594937471587</v>
      </c>
      <c r="I83" s="6" t="s">
        <v>0</v>
      </c>
      <c r="J83" s="6" t="s">
        <v>0</v>
      </c>
      <c r="K83" s="6" t="s">
        <v>0</v>
      </c>
      <c r="L83" s="6" t="s">
        <v>0</v>
      </c>
      <c r="M83" s="6"/>
      <c r="N83" s="6"/>
      <c r="O83" s="6"/>
      <c r="P83" s="6"/>
      <c r="Q83" s="53">
        <f t="shared" si="18"/>
        <v>-13.795979580213036</v>
      </c>
      <c r="R83" s="53" t="e">
        <f t="shared" si="21"/>
        <v>#NUM!</v>
      </c>
      <c r="S83" s="53">
        <f t="shared" si="22"/>
        <v>-4.053910319703801</v>
      </c>
      <c r="T83" s="53">
        <f t="shared" si="23"/>
        <v>-16.50956726022215</v>
      </c>
      <c r="U83" s="54">
        <f t="shared" si="19"/>
        <v>0.5138169685092029</v>
      </c>
      <c r="V83" s="54">
        <f t="shared" si="20"/>
        <v>-14.475884044843147</v>
      </c>
    </row>
    <row r="84" spans="1:22" ht="13.5">
      <c r="A84" s="160"/>
      <c r="B84" s="10">
        <v>67</v>
      </c>
      <c r="C84" s="25">
        <f t="shared" si="12"/>
        <v>67</v>
      </c>
      <c r="D84" s="25">
        <f t="shared" si="13"/>
        <v>101.15137411058224</v>
      </c>
      <c r="E84" s="13">
        <f t="shared" si="14"/>
        <v>-5.173865737577982</v>
      </c>
      <c r="F84" s="13">
        <f t="shared" si="15"/>
        <v>12.188863838327547</v>
      </c>
      <c r="G84" s="13">
        <f t="shared" si="16"/>
        <v>-12.188863838327547</v>
      </c>
      <c r="H84" s="13">
        <f t="shared" si="17"/>
        <v>5.173865737577983</v>
      </c>
      <c r="I84" s="6" t="s">
        <v>0</v>
      </c>
      <c r="J84" s="6" t="s">
        <v>0</v>
      </c>
      <c r="K84" s="6" t="s">
        <v>0</v>
      </c>
      <c r="L84" s="6" t="s">
        <v>0</v>
      </c>
      <c r="M84" s="6"/>
      <c r="N84" s="6"/>
      <c r="O84" s="6"/>
      <c r="P84" s="6"/>
      <c r="Q84" s="53">
        <f t="shared" si="18"/>
        <v>-13.795979580213036</v>
      </c>
      <c r="R84" s="53" t="e">
        <f t="shared" si="21"/>
        <v>#NUM!</v>
      </c>
      <c r="S84" s="53">
        <f t="shared" si="22"/>
        <v>-4.053910319703801</v>
      </c>
      <c r="T84" s="53">
        <f t="shared" si="23"/>
        <v>-16.50956726022215</v>
      </c>
      <c r="U84" s="54">
        <f t="shared" si="19"/>
        <v>0.5486139475584002</v>
      </c>
      <c r="V84" s="54">
        <f t="shared" si="20"/>
        <v>-14.55591161777578</v>
      </c>
    </row>
    <row r="85" spans="1:22" ht="13.5">
      <c r="A85" s="160"/>
      <c r="B85" s="10">
        <v>68</v>
      </c>
      <c r="C85" s="25">
        <f t="shared" si="12"/>
        <v>68</v>
      </c>
      <c r="D85" s="25">
        <f t="shared" si="13"/>
        <v>102.4338598388825</v>
      </c>
      <c r="E85" s="13">
        <f t="shared" si="14"/>
        <v>-4.90165976915061</v>
      </c>
      <c r="F85" s="13">
        <f t="shared" si="15"/>
        <v>12.132033654544228</v>
      </c>
      <c r="G85" s="13">
        <f t="shared" si="16"/>
        <v>-12.132033654544228</v>
      </c>
      <c r="H85" s="13">
        <f t="shared" si="17"/>
        <v>4.901659769150612</v>
      </c>
      <c r="I85" s="6" t="s">
        <v>0</v>
      </c>
      <c r="J85" s="6" t="s">
        <v>0</v>
      </c>
      <c r="K85" s="6" t="s">
        <v>0</v>
      </c>
      <c r="L85" s="6" t="s">
        <v>0</v>
      </c>
      <c r="M85" s="6"/>
      <c r="N85" s="6"/>
      <c r="O85" s="6"/>
      <c r="P85" s="6"/>
      <c r="Q85" s="53">
        <f t="shared" si="18"/>
        <v>-13.795979580213036</v>
      </c>
      <c r="R85" s="53" t="e">
        <f t="shared" si="21"/>
        <v>#NUM!</v>
      </c>
      <c r="S85" s="53">
        <f t="shared" si="22"/>
        <v>-4.053910319703801</v>
      </c>
      <c r="T85" s="53">
        <f t="shared" si="23"/>
        <v>-16.50956726022215</v>
      </c>
      <c r="U85" s="54">
        <f t="shared" si="19"/>
        <v>0.5820089531301358</v>
      </c>
      <c r="V85" s="54">
        <f t="shared" si="20"/>
        <v>-14.636534293142589</v>
      </c>
    </row>
    <row r="86" spans="1:22" ht="13.5">
      <c r="A86" s="160"/>
      <c r="B86" s="10">
        <v>69</v>
      </c>
      <c r="C86" s="25">
        <f t="shared" si="12"/>
        <v>69</v>
      </c>
      <c r="D86" s="25">
        <f t="shared" si="13"/>
        <v>103.70529829319777</v>
      </c>
      <c r="E86" s="13">
        <f t="shared" si="14"/>
        <v>-4.63312106526792</v>
      </c>
      <c r="F86" s="13">
        <f t="shared" si="15"/>
        <v>12.06969302253195</v>
      </c>
      <c r="G86" s="13">
        <f t="shared" si="16"/>
        <v>-12.06969302253195</v>
      </c>
      <c r="H86" s="13">
        <f t="shared" si="17"/>
        <v>4.633121065267917</v>
      </c>
      <c r="I86" s="6" t="s">
        <v>0</v>
      </c>
      <c r="J86" s="6" t="s">
        <v>0</v>
      </c>
      <c r="K86" s="6" t="s">
        <v>0</v>
      </c>
      <c r="L86" s="6" t="s">
        <v>0</v>
      </c>
      <c r="M86" s="6"/>
      <c r="N86" s="6"/>
      <c r="O86" s="6"/>
      <c r="P86" s="6"/>
      <c r="Q86" s="53">
        <f t="shared" si="18"/>
        <v>-13.795979580213036</v>
      </c>
      <c r="R86" s="53" t="e">
        <f t="shared" si="21"/>
        <v>#NUM!</v>
      </c>
      <c r="S86" s="53">
        <f t="shared" si="22"/>
        <v>-4.053910319703801</v>
      </c>
      <c r="T86" s="53">
        <f t="shared" si="23"/>
        <v>-16.50956726022215</v>
      </c>
      <c r="U86" s="54">
        <f t="shared" si="19"/>
        <v>0.6139918127822073</v>
      </c>
      <c r="V86" s="54">
        <f t="shared" si="20"/>
        <v>-14.717727512495646</v>
      </c>
    </row>
    <row r="87" spans="1:22" ht="13.5">
      <c r="A87" s="160"/>
      <c r="B87" s="10">
        <v>70</v>
      </c>
      <c r="C87" s="25">
        <f t="shared" si="12"/>
        <v>70</v>
      </c>
      <c r="D87" s="25">
        <f t="shared" si="13"/>
        <v>104.96550381992823</v>
      </c>
      <c r="E87" s="13">
        <f t="shared" si="14"/>
        <v>-4.368384708039259</v>
      </c>
      <c r="F87" s="13">
        <f t="shared" si="15"/>
        <v>12.002038344828732</v>
      </c>
      <c r="G87" s="13">
        <f t="shared" si="16"/>
        <v>-12.002038344828732</v>
      </c>
      <c r="H87" s="13">
        <f t="shared" si="17"/>
        <v>4.368384708039259</v>
      </c>
      <c r="I87" s="6" t="s">
        <v>0</v>
      </c>
      <c r="J87" s="6" t="s">
        <v>0</v>
      </c>
      <c r="K87" s="6" t="s">
        <v>0</v>
      </c>
      <c r="L87" s="6" t="s">
        <v>0</v>
      </c>
      <c r="M87" s="6"/>
      <c r="N87" s="6"/>
      <c r="O87" s="6"/>
      <c r="P87" s="6"/>
      <c r="Q87" s="53">
        <f t="shared" si="18"/>
        <v>-13.795979580213036</v>
      </c>
      <c r="R87" s="53" t="e">
        <f t="shared" si="21"/>
        <v>#NUM!</v>
      </c>
      <c r="S87" s="53">
        <f t="shared" si="22"/>
        <v>-4.053910319703801</v>
      </c>
      <c r="T87" s="53">
        <f t="shared" si="23"/>
        <v>-16.50956726022215</v>
      </c>
      <c r="U87" s="54">
        <f t="shared" si="19"/>
        <v>0.6445527842257404</v>
      </c>
      <c r="V87" s="54">
        <f t="shared" si="20"/>
        <v>-14.799466543593804</v>
      </c>
    </row>
    <row r="88" spans="1:22" ht="13.5">
      <c r="A88" s="160"/>
      <c r="B88" s="10">
        <v>71</v>
      </c>
      <c r="C88" s="25">
        <f t="shared" si="12"/>
        <v>71</v>
      </c>
      <c r="D88" s="25">
        <f t="shared" si="13"/>
        <v>106.2142951956761</v>
      </c>
      <c r="E88" s="13">
        <f t="shared" si="14"/>
        <v>-4.107576725249009</v>
      </c>
      <c r="F88" s="13">
        <f t="shared" si="15"/>
        <v>11.929269006356202</v>
      </c>
      <c r="G88" s="13">
        <f t="shared" si="16"/>
        <v>-11.929269006356204</v>
      </c>
      <c r="H88" s="13">
        <f t="shared" si="17"/>
        <v>4.1075767252490065</v>
      </c>
      <c r="I88" s="6" t="s">
        <v>0</v>
      </c>
      <c r="J88" s="6" t="s">
        <v>0</v>
      </c>
      <c r="K88" s="6" t="s">
        <v>0</v>
      </c>
      <c r="L88" s="6" t="s">
        <v>0</v>
      </c>
      <c r="M88" s="6"/>
      <c r="N88" s="6"/>
      <c r="O88" s="6"/>
      <c r="P88" s="6"/>
      <c r="Q88" s="53">
        <f t="shared" si="18"/>
        <v>-13.795979580213036</v>
      </c>
      <c r="R88" s="53" t="e">
        <f t="shared" si="21"/>
        <v>#NUM!</v>
      </c>
      <c r="S88" s="53">
        <f t="shared" si="22"/>
        <v>-4.053910319703801</v>
      </c>
      <c r="T88" s="53">
        <f t="shared" si="23"/>
        <v>-16.50956726022215</v>
      </c>
      <c r="U88" s="54">
        <f t="shared" si="19"/>
        <v>0.6736825582927821</v>
      </c>
      <c r="V88" s="54">
        <f t="shared" si="20"/>
        <v>-14.881726487936366</v>
      </c>
    </row>
    <row r="89" spans="1:22" ht="13.5">
      <c r="A89" s="160"/>
      <c r="B89" s="10">
        <v>72</v>
      </c>
      <c r="C89" s="25">
        <f t="shared" si="12"/>
        <v>72</v>
      </c>
      <c r="D89" s="25">
        <f t="shared" si="13"/>
        <v>107.45149609632105</v>
      </c>
      <c r="E89" s="13">
        <f t="shared" si="14"/>
        <v>-3.8508140122260213</v>
      </c>
      <c r="F89" s="13">
        <f t="shared" si="15"/>
        <v>11.851586890151804</v>
      </c>
      <c r="G89" s="13">
        <f t="shared" si="16"/>
        <v>-11.851586890151804</v>
      </c>
      <c r="H89" s="13">
        <f t="shared" si="17"/>
        <v>3.8508140122260204</v>
      </c>
      <c r="I89" s="6" t="s">
        <v>0</v>
      </c>
      <c r="J89" s="6" t="s">
        <v>0</v>
      </c>
      <c r="K89" s="6" t="s">
        <v>0</v>
      </c>
      <c r="L89" s="6" t="s">
        <v>0</v>
      </c>
      <c r="M89" s="6"/>
      <c r="N89" s="6"/>
      <c r="O89" s="6"/>
      <c r="P89" s="6"/>
      <c r="Q89" s="53">
        <f t="shared" si="18"/>
        <v>-13.795979580213036</v>
      </c>
      <c r="R89" s="53" t="e">
        <f t="shared" si="21"/>
        <v>#NUM!</v>
      </c>
      <c r="S89" s="53">
        <f t="shared" si="22"/>
        <v>-4.053910319703801</v>
      </c>
      <c r="T89" s="53">
        <f t="shared" si="23"/>
        <v>-16.50956726022215</v>
      </c>
      <c r="U89" s="54">
        <f t="shared" si="19"/>
        <v>0.701372261771966</v>
      </c>
      <c r="V89" s="54">
        <f t="shared" si="20"/>
        <v>-14.964482288347412</v>
      </c>
    </row>
    <row r="90" spans="1:22" ht="13.5">
      <c r="A90" s="160"/>
      <c r="B90" s="10">
        <v>73</v>
      </c>
      <c r="C90" s="25">
        <f t="shared" si="12"/>
        <v>73</v>
      </c>
      <c r="D90" s="25">
        <f t="shared" si="13"/>
        <v>108.67693557041235</v>
      </c>
      <c r="E90" s="13">
        <f t="shared" si="14"/>
        <v>-3.5982042794521325</v>
      </c>
      <c r="F90" s="13">
        <f t="shared" si="15"/>
        <v>11.769195889286845</v>
      </c>
      <c r="G90" s="13">
        <f t="shared" si="16"/>
        <v>-11.769195889286845</v>
      </c>
      <c r="H90" s="13">
        <f t="shared" si="17"/>
        <v>3.5982042794521294</v>
      </c>
      <c r="I90" s="6" t="s">
        <v>0</v>
      </c>
      <c r="J90" s="6" t="s">
        <v>0</v>
      </c>
      <c r="K90" s="6" t="s">
        <v>0</v>
      </c>
      <c r="L90" s="6" t="s">
        <v>0</v>
      </c>
      <c r="M90" s="6"/>
      <c r="N90" s="6"/>
      <c r="O90" s="6"/>
      <c r="P90" s="6"/>
      <c r="Q90" s="53">
        <f t="shared" si="18"/>
        <v>-13.795979580213036</v>
      </c>
      <c r="R90" s="53" t="e">
        <f t="shared" si="21"/>
        <v>#NUM!</v>
      </c>
      <c r="S90" s="53">
        <f t="shared" si="22"/>
        <v>-4.053910319703801</v>
      </c>
      <c r="T90" s="53">
        <f t="shared" si="23"/>
        <v>-16.50956726022215</v>
      </c>
      <c r="U90" s="54">
        <f t="shared" si="19"/>
        <v>0.7276134601113755</v>
      </c>
      <c r="V90" s="54">
        <f t="shared" si="20"/>
        <v>-15.047708736608465</v>
      </c>
    </row>
    <row r="91" spans="2:22" ht="13.5">
      <c r="B91" s="10">
        <v>74</v>
      </c>
      <c r="C91" s="25">
        <f t="shared" si="12"/>
        <v>74</v>
      </c>
      <c r="D91" s="25">
        <f t="shared" si="13"/>
        <v>109.89044851430705</v>
      </c>
      <c r="E91" s="13">
        <f t="shared" si="14"/>
        <v>-3.349846026308155</v>
      </c>
      <c r="F91" s="13">
        <f t="shared" si="15"/>
        <v>11.682301416790136</v>
      </c>
      <c r="G91" s="13">
        <f t="shared" si="16"/>
        <v>-11.682301416790137</v>
      </c>
      <c r="H91" s="13">
        <f t="shared" si="17"/>
        <v>3.3498460263081564</v>
      </c>
      <c r="Q91" s="53">
        <f t="shared" si="18"/>
        <v>-13.795979580213036</v>
      </c>
      <c r="R91" s="53" t="e">
        <f t="shared" si="21"/>
        <v>#NUM!</v>
      </c>
      <c r="S91" s="53">
        <f t="shared" si="22"/>
        <v>-4.053910319703801</v>
      </c>
      <c r="T91" s="53">
        <f t="shared" si="23"/>
        <v>-16.50956726022215</v>
      </c>
      <c r="U91" s="54">
        <f t="shared" si="19"/>
        <v>0.7523981599877931</v>
      </c>
      <c r="V91" s="54">
        <f t="shared" si="20"/>
        <v>-15.131380481137153</v>
      </c>
    </row>
    <row r="92" spans="2:22" ht="13.5">
      <c r="B92" s="10">
        <v>75</v>
      </c>
      <c r="C92" s="25">
        <f t="shared" si="12"/>
        <v>75</v>
      </c>
      <c r="D92" s="25">
        <f t="shared" si="13"/>
        <v>111.09187614631458</v>
      </c>
      <c r="E92" s="13">
        <f t="shared" si="14"/>
        <v>-3.105828541230249</v>
      </c>
      <c r="F92" s="13">
        <f t="shared" si="15"/>
        <v>11.59110991546882</v>
      </c>
      <c r="G92" s="13">
        <f t="shared" si="16"/>
        <v>-11.59110991546882</v>
      </c>
      <c r="H92" s="13">
        <f t="shared" si="17"/>
        <v>3.105828541230253</v>
      </c>
      <c r="Q92" s="53">
        <f t="shared" si="18"/>
        <v>-13.795979580213036</v>
      </c>
      <c r="R92" s="53" t="e">
        <f t="shared" si="21"/>
        <v>#NUM!</v>
      </c>
      <c r="S92" s="53">
        <f t="shared" si="22"/>
        <v>-4.053910319703801</v>
      </c>
      <c r="T92" s="53">
        <f t="shared" si="23"/>
        <v>-16.50956726022215</v>
      </c>
      <c r="U92" s="54">
        <f t="shared" si="19"/>
        <v>0.7757188117415401</v>
      </c>
      <c r="V92" s="54">
        <f t="shared" si="20"/>
        <v>-15.215472034709546</v>
      </c>
    </row>
    <row r="93" spans="2:22" ht="13.5">
      <c r="B93" s="10">
        <v>76</v>
      </c>
      <c r="C93" s="25">
        <f t="shared" si="12"/>
        <v>76</v>
      </c>
      <c r="D93" s="25">
        <f t="shared" si="13"/>
        <v>112.28106647695975</v>
      </c>
      <c r="E93" s="13">
        <f t="shared" si="14"/>
        <v>-2.903062747196012</v>
      </c>
      <c r="F93" s="13">
        <f t="shared" si="15"/>
        <v>11.643548715311958</v>
      </c>
      <c r="G93" s="13">
        <f t="shared" si="16"/>
        <v>-11.64354871531196</v>
      </c>
      <c r="H93" s="13">
        <f t="shared" si="17"/>
        <v>2.9030627471960133</v>
      </c>
      <c r="Q93" s="53">
        <f t="shared" si="18"/>
        <v>-13.795979580213036</v>
      </c>
      <c r="R93" s="53" t="e">
        <f t="shared" si="21"/>
        <v>#NUM!</v>
      </c>
      <c r="S93" s="53">
        <f t="shared" si="22"/>
        <v>-4.053910319703801</v>
      </c>
      <c r="T93" s="53">
        <f t="shared" si="23"/>
        <v>-16.50956726022215</v>
      </c>
      <c r="U93" s="54">
        <f t="shared" si="19"/>
        <v>0.7975683116761809</v>
      </c>
      <c r="V93" s="54">
        <f t="shared" si="20"/>
        <v>-15.29995778222381</v>
      </c>
    </row>
    <row r="94" spans="2:22" ht="13.5">
      <c r="B94" s="10">
        <v>77</v>
      </c>
      <c r="C94" s="25">
        <f t="shared" si="12"/>
        <v>77</v>
      </c>
      <c r="D94" s="25">
        <f t="shared" si="13"/>
        <v>113.45787477235261</v>
      </c>
      <c r="E94" s="13">
        <f t="shared" si="14"/>
        <v>-2.6994126521263793</v>
      </c>
      <c r="F94" s="13">
        <f t="shared" si="15"/>
        <v>11.692440777422823</v>
      </c>
      <c r="G94" s="13">
        <f t="shared" si="16"/>
        <v>-11.69244077742282</v>
      </c>
      <c r="H94" s="13">
        <f t="shared" si="17"/>
        <v>2.6994126521263824</v>
      </c>
      <c r="Q94" s="53">
        <f t="shared" si="18"/>
        <v>-13.795979580213036</v>
      </c>
      <c r="R94" s="53" t="e">
        <f t="shared" si="21"/>
        <v>#NUM!</v>
      </c>
      <c r="S94" s="53">
        <f t="shared" si="22"/>
        <v>-4.053910319703801</v>
      </c>
      <c r="T94" s="53">
        <f t="shared" si="23"/>
        <v>-16.50956726022215</v>
      </c>
      <c r="U94" s="54">
        <f t="shared" si="19"/>
        <v>0.8179400042223746</v>
      </c>
      <c r="V94" s="54">
        <f t="shared" si="20"/>
        <v>-15.384811988502824</v>
      </c>
    </row>
    <row r="95" spans="2:22" ht="13.5">
      <c r="B95" s="10">
        <v>78</v>
      </c>
      <c r="C95" s="25">
        <f t="shared" si="12"/>
        <v>78</v>
      </c>
      <c r="D95" s="25">
        <f t="shared" si="13"/>
        <v>114.62216400755901</v>
      </c>
      <c r="E95" s="13">
        <f t="shared" si="14"/>
        <v>-2.4949402898131137</v>
      </c>
      <c r="F95" s="13">
        <f t="shared" si="15"/>
        <v>11.737771208805666</v>
      </c>
      <c r="G95" s="13">
        <f t="shared" si="16"/>
        <v>-11.737771208805666</v>
      </c>
      <c r="H95" s="13">
        <f t="shared" si="17"/>
        <v>2.4949402898131114</v>
      </c>
      <c r="Q95" s="53">
        <f t="shared" si="18"/>
        <v>-13.795979580213036</v>
      </c>
      <c r="R95" s="53" t="e">
        <f t="shared" si="21"/>
        <v>#NUM!</v>
      </c>
      <c r="S95" s="53">
        <f t="shared" si="22"/>
        <v>-4.053910319703801</v>
      </c>
      <c r="T95" s="53">
        <f t="shared" si="23"/>
        <v>-16.50956726022215</v>
      </c>
      <c r="U95" s="54">
        <f t="shared" si="19"/>
        <v>0.8368276839652262</v>
      </c>
      <c r="V95" s="54">
        <f t="shared" si="20"/>
        <v>-15.47000880613335</v>
      </c>
    </row>
    <row r="96" spans="2:22" ht="13.5">
      <c r="B96" s="10">
        <v>79</v>
      </c>
      <c r="C96" s="25">
        <f t="shared" si="12"/>
        <v>79</v>
      </c>
      <c r="D96" s="25">
        <f t="shared" si="13"/>
        <v>115.7738053068029</v>
      </c>
      <c r="E96" s="13">
        <f t="shared" si="14"/>
        <v>-2.289707944518539</v>
      </c>
      <c r="F96" s="13">
        <f t="shared" si="15"/>
        <v>11.779526201371969</v>
      </c>
      <c r="G96" s="13">
        <f t="shared" si="16"/>
        <v>-11.779526201371969</v>
      </c>
      <c r="H96" s="13">
        <f t="shared" si="17"/>
        <v>2.28970794451854</v>
      </c>
      <c r="Q96" s="53">
        <f t="shared" si="18"/>
        <v>-13.795979580213036</v>
      </c>
      <c r="R96" s="53" t="e">
        <f t="shared" si="21"/>
        <v>#NUM!</v>
      </c>
      <c r="S96" s="53">
        <f t="shared" si="22"/>
        <v>-4.053910319703801</v>
      </c>
      <c r="T96" s="53">
        <f t="shared" si="23"/>
        <v>-16.50956726022215</v>
      </c>
      <c r="U96" s="54">
        <f t="shared" si="19"/>
        <v>0.8542255975345183</v>
      </c>
      <c r="V96" s="54">
        <f t="shared" si="20"/>
        <v>-15.555522283339425</v>
      </c>
    </row>
    <row r="97" spans="2:22" ht="13.5">
      <c r="B97" s="10">
        <v>80</v>
      </c>
      <c r="C97" s="25">
        <f t="shared" si="12"/>
        <v>80</v>
      </c>
      <c r="D97" s="25">
        <f t="shared" si="13"/>
        <v>116.9126783673026</v>
      </c>
      <c r="E97" s="13">
        <f t="shared" si="14"/>
        <v>-2.083778132003165</v>
      </c>
      <c r="F97" s="13">
        <f t="shared" si="15"/>
        <v>11.817693036146496</v>
      </c>
      <c r="G97" s="13">
        <f t="shared" si="16"/>
        <v>-11.817693036146494</v>
      </c>
      <c r="H97" s="13">
        <f t="shared" si="17"/>
        <v>2.083778132003163</v>
      </c>
      <c r="Q97" s="53">
        <f t="shared" si="18"/>
        <v>-13.795979580213036</v>
      </c>
      <c r="R97" s="53" t="e">
        <f t="shared" si="21"/>
        <v>#NUM!</v>
      </c>
      <c r="S97" s="53">
        <f t="shared" si="22"/>
        <v>-4.053910319703801</v>
      </c>
      <c r="T97" s="53">
        <f t="shared" si="23"/>
        <v>-16.50956726022215</v>
      </c>
      <c r="U97" s="54">
        <f t="shared" si="19"/>
        <v>0.8701284453572384</v>
      </c>
      <c r="V97" s="54">
        <f t="shared" si="20"/>
        <v>-15.641326371887496</v>
      </c>
    </row>
    <row r="98" spans="2:22" ht="13.5">
      <c r="B98" s="10">
        <v>81</v>
      </c>
      <c r="C98" s="25">
        <f t="shared" si="12"/>
        <v>81</v>
      </c>
      <c r="D98" s="25">
        <f t="shared" si="13"/>
        <v>118.03867186355494</v>
      </c>
      <c r="E98" s="13">
        <f t="shared" si="14"/>
        <v>-1.877213580482771</v>
      </c>
      <c r="F98" s="13">
        <f t="shared" si="15"/>
        <v>11.852260087141653</v>
      </c>
      <c r="G98" s="13">
        <f t="shared" si="16"/>
        <v>-11.852260087141651</v>
      </c>
      <c r="H98" s="13">
        <f t="shared" si="17"/>
        <v>1.8772135804827719</v>
      </c>
      <c r="Q98" s="53">
        <f t="shared" si="18"/>
        <v>-13.795979580213036</v>
      </c>
      <c r="R98" s="53" t="e">
        <f t="shared" si="21"/>
        <v>#NUM!</v>
      </c>
      <c r="S98" s="53">
        <f t="shared" si="22"/>
        <v>-4.053910319703801</v>
      </c>
      <c r="T98" s="53">
        <f t="shared" si="23"/>
        <v>-16.50956726022215</v>
      </c>
      <c r="U98" s="54">
        <f t="shared" si="19"/>
        <v>0.884531383271888</v>
      </c>
      <c r="V98" s="54">
        <f t="shared" si="20"/>
        <v>-15.727394935020994</v>
      </c>
    </row>
    <row r="99" spans="2:22" ht="13.5">
      <c r="B99" s="10">
        <v>82</v>
      </c>
      <c r="C99" s="25">
        <f t="shared" si="12"/>
        <v>82</v>
      </c>
      <c r="D99" s="25">
        <f t="shared" si="13"/>
        <v>119.15168382892877</v>
      </c>
      <c r="E99" s="13">
        <f t="shared" si="14"/>
        <v>-1.6700772115207856</v>
      </c>
      <c r="F99" s="13">
        <f t="shared" si="15"/>
        <v>11.883216824898845</v>
      </c>
      <c r="G99" s="13">
        <f t="shared" si="16"/>
        <v>-11.883216824898845</v>
      </c>
      <c r="H99" s="13">
        <f t="shared" si="17"/>
        <v>1.6700772115207843</v>
      </c>
      <c r="Q99" s="53">
        <f t="shared" si="18"/>
        <v>-13.795979580213036</v>
      </c>
      <c r="R99" s="53" t="e">
        <f t="shared" si="21"/>
        <v>#NUM!</v>
      </c>
      <c r="S99" s="53">
        <f t="shared" si="22"/>
        <v>-4.053910319703801</v>
      </c>
      <c r="T99" s="53">
        <f t="shared" si="23"/>
        <v>-16.50956726022215</v>
      </c>
      <c r="U99" s="54">
        <f t="shared" si="19"/>
        <v>0.8974300240040503</v>
      </c>
      <c r="V99" s="54">
        <f t="shared" si="20"/>
        <v>-15.813701755421821</v>
      </c>
    </row>
    <row r="100" spans="2:22" ht="13.5">
      <c r="B100" s="10">
        <v>83</v>
      </c>
      <c r="C100" s="25">
        <f t="shared" si="12"/>
        <v>83</v>
      </c>
      <c r="D100" s="25">
        <f t="shared" si="13"/>
        <v>120.251622011521</v>
      </c>
      <c r="E100" s="13">
        <f t="shared" si="14"/>
        <v>-1.4624321208617699</v>
      </c>
      <c r="F100" s="13">
        <f t="shared" si="15"/>
        <v>11.910553819695863</v>
      </c>
      <c r="G100" s="13">
        <f t="shared" si="16"/>
        <v>-11.910553819695863</v>
      </c>
      <c r="H100" s="13">
        <f t="shared" si="17"/>
        <v>1.4624321208617705</v>
      </c>
      <c r="Q100" s="53">
        <f t="shared" si="18"/>
        <v>-13.795979580213036</v>
      </c>
      <c r="R100" s="53" t="e">
        <f t="shared" si="21"/>
        <v>#NUM!</v>
      </c>
      <c r="S100" s="53">
        <f t="shared" si="22"/>
        <v>-4.053910319703801</v>
      </c>
      <c r="T100" s="53">
        <f t="shared" si="23"/>
        <v>-16.50956726022215</v>
      </c>
      <c r="U100" s="54">
        <f t="shared" si="19"/>
        <v>0.9088204385028087</v>
      </c>
      <c r="V100" s="54">
        <f t="shared" si="20"/>
        <v>-15.900220543196411</v>
      </c>
    </row>
    <row r="101" spans="2:22" ht="13.5">
      <c r="B101" s="10">
        <v>84</v>
      </c>
      <c r="C101" s="25">
        <f t="shared" si="12"/>
        <v>84</v>
      </c>
      <c r="D101" s="25">
        <f t="shared" si="13"/>
        <v>121.33840420135975</v>
      </c>
      <c r="E101" s="13">
        <f t="shared" si="14"/>
        <v>-1.2543415592118414</v>
      </c>
      <c r="F101" s="13">
        <f t="shared" si="15"/>
        <v>11.934262744419279</v>
      </c>
      <c r="G101" s="13">
        <f t="shared" si="16"/>
        <v>-11.934262744419279</v>
      </c>
      <c r="H101" s="13">
        <f t="shared" si="17"/>
        <v>1.2543415592118445</v>
      </c>
      <c r="Q101" s="53">
        <f t="shared" si="18"/>
        <v>-13.795979580213036</v>
      </c>
      <c r="R101" s="53" t="e">
        <f t="shared" si="21"/>
        <v>#NUM!</v>
      </c>
      <c r="S101" s="53">
        <f t="shared" si="22"/>
        <v>-4.053910319703801</v>
      </c>
      <c r="T101" s="53">
        <f t="shared" si="23"/>
        <v>-16.50956726022215</v>
      </c>
      <c r="U101" s="54">
        <f t="shared" si="19"/>
        <v>0.9186991571375653</v>
      </c>
      <c r="V101" s="54">
        <f t="shared" si="20"/>
        <v>-15.986924943883881</v>
      </c>
    </row>
    <row r="102" spans="2:22" ht="13.5">
      <c r="B102" s="10">
        <v>85</v>
      </c>
      <c r="C102" s="25">
        <f t="shared" si="12"/>
        <v>85</v>
      </c>
      <c r="D102" s="25">
        <f t="shared" si="13"/>
        <v>122.41195852621257</v>
      </c>
      <c r="E102" s="13">
        <f t="shared" si="14"/>
        <v>-1.0458689129718977</v>
      </c>
      <c r="F102" s="13">
        <f t="shared" si="15"/>
        <v>11.954336377100947</v>
      </c>
      <c r="G102" s="13">
        <f t="shared" si="16"/>
        <v>-11.954336377100947</v>
      </c>
      <c r="H102" s="13">
        <f t="shared" si="17"/>
        <v>1.0458689129718983</v>
      </c>
      <c r="Q102" s="53">
        <f t="shared" si="18"/>
        <v>-13.795979580213036</v>
      </c>
      <c r="R102" s="53" t="e">
        <f t="shared" si="21"/>
        <v>#NUM!</v>
      </c>
      <c r="S102" s="53">
        <f t="shared" si="22"/>
        <v>-4.053910319703801</v>
      </c>
      <c r="T102" s="53">
        <f t="shared" si="23"/>
        <v>-16.50956726022215</v>
      </c>
      <c r="U102" s="54">
        <f t="shared" si="19"/>
        <v>0.9270631707549262</v>
      </c>
      <c r="V102" s="54">
        <f t="shared" si="20"/>
        <v>-16.073788546483858</v>
      </c>
    </row>
    <row r="103" spans="2:22" ht="13.5">
      <c r="B103" s="10">
        <v>86</v>
      </c>
      <c r="C103" s="25">
        <f t="shared" si="12"/>
        <v>86</v>
      </c>
      <c r="D103" s="25">
        <f t="shared" si="13"/>
        <v>123.4722237134698</v>
      </c>
      <c r="E103" s="13">
        <f t="shared" si="14"/>
        <v>-0.8370776849295027</v>
      </c>
      <c r="F103" s="13">
        <f t="shared" si="15"/>
        <v>11.97076860311789</v>
      </c>
      <c r="G103" s="13">
        <f t="shared" si="16"/>
        <v>-11.97076860311789</v>
      </c>
      <c r="H103" s="13">
        <f t="shared" si="17"/>
        <v>0.8370776849295062</v>
      </c>
      <c r="Q103" s="53">
        <f t="shared" si="18"/>
        <v>-13.795979580213036</v>
      </c>
      <c r="R103" s="53" t="e">
        <f t="shared" si="21"/>
        <v>#NUM!</v>
      </c>
      <c r="S103" s="53">
        <f t="shared" si="22"/>
        <v>-4.053910319703801</v>
      </c>
      <c r="T103" s="53">
        <f t="shared" si="23"/>
        <v>-16.50956726022215</v>
      </c>
      <c r="U103" s="54">
        <f t="shared" si="19"/>
        <v>0.9339099315953199</v>
      </c>
      <c r="V103" s="54">
        <f t="shared" si="20"/>
        <v>-16.16078489150152</v>
      </c>
    </row>
    <row r="104" spans="2:22" ht="13.5">
      <c r="B104" s="10">
        <v>87</v>
      </c>
      <c r="C104" s="25">
        <f t="shared" si="12"/>
        <v>87</v>
      </c>
      <c r="D104" s="25">
        <f t="shared" si="13"/>
        <v>124.5191493158253</v>
      </c>
      <c r="E104" s="13">
        <f t="shared" si="14"/>
        <v>-0.6280314749153276</v>
      </c>
      <c r="F104" s="13">
        <f t="shared" si="15"/>
        <v>11.983554417054886</v>
      </c>
      <c r="G104" s="13">
        <f t="shared" si="16"/>
        <v>-11.983554417054886</v>
      </c>
      <c r="H104" s="13">
        <f t="shared" si="17"/>
        <v>0.6280314749153257</v>
      </c>
      <c r="Q104" s="53">
        <f t="shared" si="18"/>
        <v>-13.795979580213036</v>
      </c>
      <c r="R104" s="53" t="e">
        <f t="shared" si="21"/>
        <v>#NUM!</v>
      </c>
      <c r="S104" s="53">
        <f t="shared" si="22"/>
        <v>-4.053910319703801</v>
      </c>
      <c r="T104" s="53">
        <f t="shared" si="23"/>
        <v>-16.50956726022215</v>
      </c>
      <c r="U104" s="54">
        <f t="shared" si="19"/>
        <v>0.9392373540690677</v>
      </c>
      <c r="V104" s="54">
        <f t="shared" si="20"/>
        <v>-16.247887479007428</v>
      </c>
    </row>
    <row r="105" spans="2:22" ht="13.5">
      <c r="B105" s="10">
        <v>88</v>
      </c>
      <c r="C105" s="25">
        <f t="shared" si="12"/>
        <v>88</v>
      </c>
      <c r="D105" s="25">
        <f t="shared" si="13"/>
        <v>125.55269589876092</v>
      </c>
      <c r="E105" s="13">
        <f t="shared" si="14"/>
        <v>-0.41879396043001293</v>
      </c>
      <c r="F105" s="13">
        <f t="shared" si="15"/>
        <v>11.992689924229149</v>
      </c>
      <c r="G105" s="13">
        <f t="shared" si="16"/>
        <v>-11.992689924229149</v>
      </c>
      <c r="H105" s="13">
        <f t="shared" si="17"/>
        <v>0.4187939604300137</v>
      </c>
      <c r="Q105" s="53">
        <f t="shared" si="18"/>
        <v>-13.795979580213036</v>
      </c>
      <c r="R105" s="53" t="e">
        <f t="shared" si="21"/>
        <v>#NUM!</v>
      </c>
      <c r="S105" s="53">
        <f t="shared" si="22"/>
        <v>-4.053910319703801</v>
      </c>
      <c r="T105" s="53">
        <f t="shared" si="23"/>
        <v>-16.50956726022215</v>
      </c>
      <c r="U105" s="54">
        <f t="shared" si="19"/>
        <v>0.9430438153916771</v>
      </c>
      <c r="V105" s="54">
        <f t="shared" si="20"/>
        <v>-16.33506977670964</v>
      </c>
    </row>
    <row r="106" spans="2:22" ht="13.5">
      <c r="B106" s="10">
        <v>89</v>
      </c>
      <c r="C106" s="25">
        <f t="shared" si="12"/>
        <v>89</v>
      </c>
      <c r="D106" s="25">
        <f t="shared" si="13"/>
        <v>126.57283518815937</v>
      </c>
      <c r="E106" s="13">
        <f t="shared" si="14"/>
        <v>-0.20942887724740317</v>
      </c>
      <c r="F106" s="13">
        <f t="shared" si="15"/>
        <v>11.998172341876696</v>
      </c>
      <c r="G106" s="13">
        <f t="shared" si="16"/>
        <v>-11.998172341876696</v>
      </c>
      <c r="H106" s="13">
        <f t="shared" si="17"/>
        <v>0.2094288772474013</v>
      </c>
      <c r="Q106" s="53">
        <f t="shared" si="18"/>
        <v>-13.795979580213036</v>
      </c>
      <c r="R106" s="53" t="e">
        <f t="shared" si="21"/>
        <v>#NUM!</v>
      </c>
      <c r="S106" s="53">
        <f t="shared" si="22"/>
        <v>-4.053910319703801</v>
      </c>
      <c r="T106" s="53">
        <f t="shared" si="23"/>
        <v>-16.50956726022215</v>
      </c>
      <c r="U106" s="54">
        <f t="shared" si="19"/>
        <v>0.9453281560781548</v>
      </c>
      <c r="V106" s="54">
        <f t="shared" si="20"/>
        <v>-16.42230522803573</v>
      </c>
    </row>
    <row r="107" spans="2:22" ht="13.5">
      <c r="B107" s="10">
        <v>90</v>
      </c>
      <c r="C107" s="25">
        <f t="shared" si="12"/>
        <v>90</v>
      </c>
      <c r="D107" s="25">
        <f t="shared" si="13"/>
        <v>127.57955017671281</v>
      </c>
      <c r="E107" s="13">
        <f t="shared" si="14"/>
        <v>-7.35089072945172E-16</v>
      </c>
      <c r="F107" s="13">
        <f t="shared" si="15"/>
        <v>12</v>
      </c>
      <c r="G107" s="13">
        <f t="shared" si="16"/>
        <v>-12</v>
      </c>
      <c r="H107" s="13">
        <f t="shared" si="17"/>
        <v>1.470178145890344E-15</v>
      </c>
      <c r="Q107" s="53">
        <f t="shared" si="18"/>
        <v>-13.795979580213036</v>
      </c>
      <c r="R107" s="53" t="e">
        <f t="shared" si="21"/>
        <v>#NUM!</v>
      </c>
      <c r="S107" s="53">
        <f t="shared" si="22"/>
        <v>-4.053910319703801</v>
      </c>
      <c r="T107" s="53">
        <f t="shared" si="23"/>
        <v>-16.50956726022215</v>
      </c>
      <c r="U107" s="54">
        <f t="shared" si="19"/>
        <v>0.9460896802961987</v>
      </c>
      <c r="V107" s="54">
        <f t="shared" si="20"/>
        <v>-16.50956726022215</v>
      </c>
    </row>
    <row r="108" spans="2:22" ht="13.5">
      <c r="B108" s="10">
        <v>91</v>
      </c>
      <c r="C108" s="25">
        <f t="shared" si="12"/>
        <v>91</v>
      </c>
      <c r="D108" s="25">
        <f t="shared" si="13"/>
        <v>53.427164811840626</v>
      </c>
      <c r="E108" s="13">
        <f t="shared" si="14"/>
        <v>0.20942887724740172</v>
      </c>
      <c r="F108" s="13">
        <f t="shared" si="15"/>
        <v>11.998172341876696</v>
      </c>
      <c r="G108" s="13">
        <f t="shared" si="16"/>
        <v>-11.998172341876696</v>
      </c>
      <c r="H108" s="13">
        <f t="shared" si="17"/>
        <v>-0.20942887724740367</v>
      </c>
      <c r="Q108" s="53">
        <f t="shared" si="18"/>
        <v>-13.795979580213036</v>
      </c>
      <c r="R108" s="53" t="e">
        <f t="shared" si="21"/>
        <v>#NUM!</v>
      </c>
      <c r="S108" s="53">
        <f t="shared" si="22"/>
        <v>-4.053910319703801</v>
      </c>
      <c r="T108" s="53">
        <f t="shared" si="23"/>
        <v>-16.50956726022215</v>
      </c>
      <c r="U108" s="54">
        <f t="shared" si="19"/>
        <v>0.9453281560781548</v>
      </c>
      <c r="V108" s="54">
        <f t="shared" si="20"/>
        <v>-16.596829292408565</v>
      </c>
    </row>
    <row r="109" spans="2:22" ht="13.5">
      <c r="B109" s="10">
        <v>92</v>
      </c>
      <c r="C109" s="25">
        <f t="shared" si="12"/>
        <v>92</v>
      </c>
      <c r="D109" s="25">
        <f t="shared" si="13"/>
        <v>54.44730410123909</v>
      </c>
      <c r="E109" s="13">
        <f t="shared" si="14"/>
        <v>0.4187939604300115</v>
      </c>
      <c r="F109" s="13">
        <f t="shared" si="15"/>
        <v>11.992689924229149</v>
      </c>
      <c r="G109" s="13">
        <f t="shared" si="16"/>
        <v>-11.992689924229149</v>
      </c>
      <c r="H109" s="13">
        <f t="shared" si="17"/>
        <v>-0.4187939604300108</v>
      </c>
      <c r="Q109" s="53">
        <f t="shared" si="18"/>
        <v>-13.795979580213036</v>
      </c>
      <c r="R109" s="53" t="e">
        <f t="shared" si="21"/>
        <v>#NUM!</v>
      </c>
      <c r="S109" s="53">
        <f t="shared" si="22"/>
        <v>-4.053910319703801</v>
      </c>
      <c r="T109" s="53">
        <f t="shared" si="23"/>
        <v>-16.50956726022215</v>
      </c>
      <c r="U109" s="54">
        <f t="shared" si="19"/>
        <v>0.9430438153916771</v>
      </c>
      <c r="V109" s="54">
        <f t="shared" si="20"/>
        <v>-16.684064743734652</v>
      </c>
    </row>
    <row r="110" spans="2:22" ht="13.5">
      <c r="B110" s="10">
        <v>93</v>
      </c>
      <c r="C110" s="25">
        <f t="shared" si="12"/>
        <v>93</v>
      </c>
      <c r="D110" s="25">
        <f t="shared" si="13"/>
        <v>55.480850684174705</v>
      </c>
      <c r="E110" s="13">
        <f t="shared" si="14"/>
        <v>0.6280314749153261</v>
      </c>
      <c r="F110" s="13">
        <f t="shared" si="15"/>
        <v>11.983554417054886</v>
      </c>
      <c r="G110" s="13">
        <f t="shared" si="16"/>
        <v>-11.983554417054886</v>
      </c>
      <c r="H110" s="13">
        <f t="shared" si="17"/>
        <v>-0.6280314749153226</v>
      </c>
      <c r="Q110" s="53">
        <f t="shared" si="18"/>
        <v>-13.795979580213036</v>
      </c>
      <c r="R110" s="53" t="e">
        <f t="shared" si="21"/>
        <v>#NUM!</v>
      </c>
      <c r="S110" s="53">
        <f t="shared" si="22"/>
        <v>-4.053910319703801</v>
      </c>
      <c r="T110" s="53">
        <f t="shared" si="23"/>
        <v>-16.50956726022215</v>
      </c>
      <c r="U110" s="54">
        <f t="shared" si="19"/>
        <v>0.9392373540690677</v>
      </c>
      <c r="V110" s="54">
        <f t="shared" si="20"/>
        <v>-16.77124704143687</v>
      </c>
    </row>
    <row r="111" spans="2:22" ht="13.5">
      <c r="B111" s="10">
        <v>94</v>
      </c>
      <c r="C111" s="25">
        <f t="shared" si="12"/>
        <v>94</v>
      </c>
      <c r="D111" s="25">
        <f t="shared" si="13"/>
        <v>56.527776286530205</v>
      </c>
      <c r="E111" s="13">
        <f t="shared" si="14"/>
        <v>0.837077684929504</v>
      </c>
      <c r="F111" s="13">
        <f t="shared" si="15"/>
        <v>11.97076860311789</v>
      </c>
      <c r="G111" s="13">
        <f t="shared" si="16"/>
        <v>-11.97076860311789</v>
      </c>
      <c r="H111" s="13">
        <f t="shared" si="17"/>
        <v>-0.8370776849295032</v>
      </c>
      <c r="Q111" s="53">
        <f t="shared" si="18"/>
        <v>-13.795979580213036</v>
      </c>
      <c r="R111" s="53" t="e">
        <f t="shared" si="21"/>
        <v>#NUM!</v>
      </c>
      <c r="S111" s="53">
        <f t="shared" si="22"/>
        <v>-4.053910319703801</v>
      </c>
      <c r="T111" s="53">
        <f t="shared" si="23"/>
        <v>-16.50956726022215</v>
      </c>
      <c r="U111" s="54">
        <f t="shared" si="19"/>
        <v>0.9339099315953199</v>
      </c>
      <c r="V111" s="54">
        <f t="shared" si="20"/>
        <v>-16.858349628942776</v>
      </c>
    </row>
    <row r="112" spans="2:22" ht="13.5">
      <c r="B112" s="10">
        <v>95</v>
      </c>
      <c r="C112" s="25">
        <f t="shared" si="12"/>
        <v>95</v>
      </c>
      <c r="D112" s="25">
        <f t="shared" si="13"/>
        <v>57.588041473787456</v>
      </c>
      <c r="E112" s="13">
        <f t="shared" si="14"/>
        <v>1.0458689129718988</v>
      </c>
      <c r="F112" s="13">
        <f t="shared" si="15"/>
        <v>11.954336377100947</v>
      </c>
      <c r="G112" s="13">
        <f t="shared" si="16"/>
        <v>-11.954336377100947</v>
      </c>
      <c r="H112" s="13">
        <f t="shared" si="17"/>
        <v>-1.0458689129718954</v>
      </c>
      <c r="Q112" s="53">
        <f t="shared" si="18"/>
        <v>-13.795979580213036</v>
      </c>
      <c r="R112" s="53" t="e">
        <f t="shared" si="21"/>
        <v>#NUM!</v>
      </c>
      <c r="S112" s="53">
        <f t="shared" si="22"/>
        <v>-4.053910319703801</v>
      </c>
      <c r="T112" s="53">
        <f t="shared" si="23"/>
        <v>-16.50956726022215</v>
      </c>
      <c r="U112" s="54">
        <f t="shared" si="19"/>
        <v>0.9270631707549262</v>
      </c>
      <c r="V112" s="54">
        <f t="shared" si="20"/>
        <v>-16.94534597396044</v>
      </c>
    </row>
    <row r="113" spans="2:22" ht="13.5">
      <c r="B113" s="10">
        <v>96</v>
      </c>
      <c r="C113" s="25">
        <f t="shared" si="12"/>
        <v>96</v>
      </c>
      <c r="D113" s="25">
        <f t="shared" si="13"/>
        <v>58.66159579864027</v>
      </c>
      <c r="E113" s="13">
        <f t="shared" si="14"/>
        <v>1.2543415592118428</v>
      </c>
      <c r="F113" s="13">
        <f t="shared" si="15"/>
        <v>11.934262744419279</v>
      </c>
      <c r="G113" s="13">
        <f t="shared" si="16"/>
        <v>-11.934262744419279</v>
      </c>
      <c r="H113" s="13">
        <f t="shared" si="17"/>
        <v>-1.2543415592118419</v>
      </c>
      <c r="Q113" s="53">
        <f t="shared" si="18"/>
        <v>-13.795979580213036</v>
      </c>
      <c r="R113" s="53" t="e">
        <f t="shared" si="21"/>
        <v>#NUM!</v>
      </c>
      <c r="S113" s="53">
        <f t="shared" si="22"/>
        <v>-4.053910319703801</v>
      </c>
      <c r="T113" s="53">
        <f t="shared" si="23"/>
        <v>-16.50956726022215</v>
      </c>
      <c r="U113" s="54">
        <f t="shared" si="19"/>
        <v>0.9186991571375653</v>
      </c>
      <c r="V113" s="54">
        <f t="shared" si="20"/>
        <v>-17.032209576560415</v>
      </c>
    </row>
    <row r="114" spans="2:22" ht="13.5">
      <c r="B114" s="10">
        <v>97</v>
      </c>
      <c r="C114" s="25">
        <f t="shared" si="12"/>
        <v>97</v>
      </c>
      <c r="D114" s="25">
        <f t="shared" si="13"/>
        <v>59.74837798847901</v>
      </c>
      <c r="E114" s="13">
        <f t="shared" si="14"/>
        <v>1.4624321208617683</v>
      </c>
      <c r="F114" s="13">
        <f t="shared" si="15"/>
        <v>11.910553819695865</v>
      </c>
      <c r="G114" s="13">
        <f t="shared" si="16"/>
        <v>-11.910553819695865</v>
      </c>
      <c r="H114" s="13">
        <f t="shared" si="17"/>
        <v>-1.4624321208617677</v>
      </c>
      <c r="Q114" s="53">
        <f t="shared" si="18"/>
        <v>-13.795979580213036</v>
      </c>
      <c r="R114" s="53" t="e">
        <f t="shared" si="21"/>
        <v>#NUM!</v>
      </c>
      <c r="S114" s="53">
        <f t="shared" si="22"/>
        <v>-4.053910319703801</v>
      </c>
      <c r="T114" s="53">
        <f t="shared" si="23"/>
        <v>-16.50956726022215</v>
      </c>
      <c r="U114" s="54">
        <f t="shared" si="19"/>
        <v>0.9088204385028096</v>
      </c>
      <c r="V114" s="54">
        <f t="shared" si="20"/>
        <v>-17.118913977247885</v>
      </c>
    </row>
    <row r="115" spans="2:22" ht="13.5">
      <c r="B115" s="10">
        <v>98</v>
      </c>
      <c r="C115" s="25">
        <f t="shared" si="12"/>
        <v>98</v>
      </c>
      <c r="D115" s="25">
        <f t="shared" si="13"/>
        <v>60.848316171071225</v>
      </c>
      <c r="E115" s="13">
        <f t="shared" si="14"/>
        <v>1.6700772115207843</v>
      </c>
      <c r="F115" s="13">
        <f t="shared" si="15"/>
        <v>11.883216824898845</v>
      </c>
      <c r="G115" s="13">
        <f t="shared" si="16"/>
        <v>-11.883216824898845</v>
      </c>
      <c r="H115" s="13">
        <f t="shared" si="17"/>
        <v>-1.6700772115207865</v>
      </c>
      <c r="Q115" s="53">
        <f t="shared" si="18"/>
        <v>-13.795979580213036</v>
      </c>
      <c r="R115" s="53" t="e">
        <f t="shared" si="21"/>
        <v>#NUM!</v>
      </c>
      <c r="S115" s="53">
        <f t="shared" si="22"/>
        <v>-4.053910319703801</v>
      </c>
      <c r="T115" s="53">
        <f t="shared" si="23"/>
        <v>-16.50956726022215</v>
      </c>
      <c r="U115" s="54">
        <f t="shared" si="19"/>
        <v>0.8974300240040503</v>
      </c>
      <c r="V115" s="54">
        <f t="shared" si="20"/>
        <v>-17.205432765022476</v>
      </c>
    </row>
    <row r="116" spans="2:22" ht="13.5">
      <c r="B116" s="10">
        <v>99</v>
      </c>
      <c r="C116" s="25">
        <f t="shared" si="12"/>
        <v>99</v>
      </c>
      <c r="D116" s="25">
        <f t="shared" si="13"/>
        <v>61.961328136445054</v>
      </c>
      <c r="E116" s="13">
        <f t="shared" si="14"/>
        <v>1.8772135804827697</v>
      </c>
      <c r="F116" s="13">
        <f t="shared" si="15"/>
        <v>11.852260087141653</v>
      </c>
      <c r="G116" s="13">
        <f t="shared" si="16"/>
        <v>-11.852260087141653</v>
      </c>
      <c r="H116" s="13">
        <f t="shared" si="17"/>
        <v>-1.8772135804827688</v>
      </c>
      <c r="Q116" s="53">
        <f t="shared" si="18"/>
        <v>-13.795979580213036</v>
      </c>
      <c r="R116" s="53" t="e">
        <f t="shared" si="21"/>
        <v>#NUM!</v>
      </c>
      <c r="S116" s="53">
        <f t="shared" si="22"/>
        <v>-4.053910319703801</v>
      </c>
      <c r="T116" s="53">
        <f t="shared" si="23"/>
        <v>-16.50956726022215</v>
      </c>
      <c r="U116" s="54">
        <f t="shared" si="19"/>
        <v>0.884531383271888</v>
      </c>
      <c r="V116" s="54">
        <f t="shared" si="20"/>
        <v>-17.2917395854233</v>
      </c>
    </row>
    <row r="117" spans="2:22" ht="13.5">
      <c r="B117" s="10">
        <v>100</v>
      </c>
      <c r="C117" s="25">
        <f t="shared" si="12"/>
        <v>100</v>
      </c>
      <c r="D117" s="25">
        <f t="shared" si="13"/>
        <v>63.087321632697396</v>
      </c>
      <c r="E117" s="13">
        <f t="shared" si="14"/>
        <v>2.0837781320031636</v>
      </c>
      <c r="F117" s="13">
        <f t="shared" si="15"/>
        <v>11.817693036146496</v>
      </c>
      <c r="G117" s="13">
        <f t="shared" si="16"/>
        <v>-11.817693036146494</v>
      </c>
      <c r="H117" s="13">
        <f t="shared" si="17"/>
        <v>-2.0837781320031654</v>
      </c>
      <c r="Q117" s="53">
        <f t="shared" si="18"/>
        <v>-13.795979580213036</v>
      </c>
      <c r="R117" s="53" t="e">
        <f t="shared" si="21"/>
        <v>#NUM!</v>
      </c>
      <c r="S117" s="53">
        <f t="shared" si="22"/>
        <v>-4.053910319703801</v>
      </c>
      <c r="T117" s="53">
        <f t="shared" si="23"/>
        <v>-16.50956726022215</v>
      </c>
      <c r="U117" s="54">
        <f t="shared" si="19"/>
        <v>0.8701284453572384</v>
      </c>
      <c r="V117" s="54">
        <f t="shared" si="20"/>
        <v>-17.3778081485568</v>
      </c>
    </row>
    <row r="118" spans="2:22" ht="13.5">
      <c r="B118" s="10">
        <v>101</v>
      </c>
      <c r="C118" s="25">
        <f t="shared" si="12"/>
        <v>101</v>
      </c>
      <c r="D118" s="25">
        <f t="shared" si="13"/>
        <v>64.22619469319712</v>
      </c>
      <c r="E118" s="13">
        <f t="shared" si="14"/>
        <v>2.2897079445185375</v>
      </c>
      <c r="F118" s="13">
        <f t="shared" si="15"/>
        <v>11.779526201371969</v>
      </c>
      <c r="G118" s="13">
        <f t="shared" si="16"/>
        <v>-11.779526201371969</v>
      </c>
      <c r="H118" s="13">
        <f t="shared" si="17"/>
        <v>-2.289707944518537</v>
      </c>
      <c r="Q118" s="53">
        <f t="shared" si="18"/>
        <v>-13.795979580213036</v>
      </c>
      <c r="R118" s="53" t="e">
        <f t="shared" si="21"/>
        <v>#NUM!</v>
      </c>
      <c r="S118" s="53">
        <f t="shared" si="22"/>
        <v>-4.053910319703801</v>
      </c>
      <c r="T118" s="53">
        <f t="shared" si="23"/>
        <v>-16.50956726022215</v>
      </c>
      <c r="U118" s="54">
        <f t="shared" si="19"/>
        <v>0.8542255975345183</v>
      </c>
      <c r="V118" s="54">
        <f t="shared" si="20"/>
        <v>-17.463612237104872</v>
      </c>
    </row>
    <row r="119" spans="2:22" ht="13.5">
      <c r="B119" s="10">
        <v>102</v>
      </c>
      <c r="C119" s="25">
        <f t="shared" si="12"/>
        <v>102</v>
      </c>
      <c r="D119" s="25">
        <f t="shared" si="13"/>
        <v>65.37783599244099</v>
      </c>
      <c r="E119" s="13">
        <f t="shared" si="14"/>
        <v>2.494940289813112</v>
      </c>
      <c r="F119" s="13">
        <f t="shared" si="15"/>
        <v>11.737771208805668</v>
      </c>
      <c r="G119" s="13">
        <f t="shared" si="16"/>
        <v>-11.737771208805666</v>
      </c>
      <c r="H119" s="13">
        <f t="shared" si="17"/>
        <v>-2.494940289813114</v>
      </c>
      <c r="Q119" s="53">
        <f t="shared" si="18"/>
        <v>-13.795979580213036</v>
      </c>
      <c r="R119" s="53" t="e">
        <f t="shared" si="21"/>
        <v>#NUM!</v>
      </c>
      <c r="S119" s="53">
        <f t="shared" si="22"/>
        <v>-4.053910319703801</v>
      </c>
      <c r="T119" s="53">
        <f t="shared" si="23"/>
        <v>-16.50956726022215</v>
      </c>
      <c r="U119" s="54">
        <f t="shared" si="19"/>
        <v>0.8368276839652271</v>
      </c>
      <c r="V119" s="54">
        <f t="shared" si="20"/>
        <v>-17.549125714310946</v>
      </c>
    </row>
    <row r="120" spans="2:22" ht="13.5">
      <c r="B120" s="10">
        <v>103</v>
      </c>
      <c r="C120" s="25">
        <f t="shared" si="12"/>
        <v>103</v>
      </c>
      <c r="D120" s="25">
        <f t="shared" si="13"/>
        <v>66.5421252276474</v>
      </c>
      <c r="E120" s="13">
        <f t="shared" si="14"/>
        <v>2.69941265212638</v>
      </c>
      <c r="F120" s="13">
        <f t="shared" si="15"/>
        <v>11.692440777422823</v>
      </c>
      <c r="G120" s="13">
        <f t="shared" si="16"/>
        <v>-11.692440777422823</v>
      </c>
      <c r="H120" s="13">
        <f t="shared" si="17"/>
        <v>-2.6994126521263797</v>
      </c>
      <c r="Q120" s="53">
        <f t="shared" si="18"/>
        <v>-13.795979580213036</v>
      </c>
      <c r="R120" s="53" t="e">
        <f t="shared" si="21"/>
        <v>#NUM!</v>
      </c>
      <c r="S120" s="53">
        <f t="shared" si="22"/>
        <v>-4.053910319703801</v>
      </c>
      <c r="T120" s="53">
        <f t="shared" si="23"/>
        <v>-16.50956726022215</v>
      </c>
      <c r="U120" s="54">
        <f t="shared" si="19"/>
        <v>0.8179400042223746</v>
      </c>
      <c r="V120" s="54">
        <f t="shared" si="20"/>
        <v>-17.634322531941475</v>
      </c>
    </row>
    <row r="121" spans="2:22" ht="13.5">
      <c r="B121" s="10">
        <v>104</v>
      </c>
      <c r="C121" s="25">
        <f t="shared" si="12"/>
        <v>104</v>
      </c>
      <c r="D121" s="25">
        <f t="shared" si="13"/>
        <v>67.71893352304026</v>
      </c>
      <c r="E121" s="13">
        <f t="shared" si="14"/>
        <v>2.9030627471960133</v>
      </c>
      <c r="F121" s="13">
        <f t="shared" si="15"/>
        <v>11.643548715311958</v>
      </c>
      <c r="G121" s="13">
        <f t="shared" si="16"/>
        <v>-11.64354871531196</v>
      </c>
      <c r="H121" s="13">
        <f t="shared" si="17"/>
        <v>-2.9030627471960107</v>
      </c>
      <c r="Q121" s="53">
        <f t="shared" si="18"/>
        <v>-13.795979580213036</v>
      </c>
      <c r="R121" s="53" t="e">
        <f t="shared" si="21"/>
        <v>#NUM!</v>
      </c>
      <c r="S121" s="53">
        <f t="shared" si="22"/>
        <v>-4.053910319703801</v>
      </c>
      <c r="T121" s="53">
        <f t="shared" si="23"/>
        <v>-16.50956726022215</v>
      </c>
      <c r="U121" s="54">
        <f t="shared" si="19"/>
        <v>0.7975683116761809</v>
      </c>
      <c r="V121" s="54">
        <f t="shared" si="20"/>
        <v>-17.719176738220487</v>
      </c>
    </row>
    <row r="122" spans="2:22" ht="13.5">
      <c r="B122" s="10">
        <v>105</v>
      </c>
      <c r="C122" s="25">
        <f t="shared" si="12"/>
        <v>105</v>
      </c>
      <c r="D122" s="25">
        <f t="shared" si="13"/>
        <v>68.90812385368542</v>
      </c>
      <c r="E122" s="13">
        <f t="shared" si="14"/>
        <v>3.10582854123025</v>
      </c>
      <c r="F122" s="13">
        <f t="shared" si="15"/>
        <v>11.59110991546882</v>
      </c>
      <c r="G122" s="13">
        <f t="shared" si="16"/>
        <v>-11.591109915468822</v>
      </c>
      <c r="H122" s="13">
        <f t="shared" si="17"/>
        <v>-3.10582854123025</v>
      </c>
      <c r="Q122" s="53">
        <f t="shared" si="18"/>
        <v>-13.795979580213036</v>
      </c>
      <c r="R122" s="53" t="e">
        <f t="shared" si="21"/>
        <v>#NUM!</v>
      </c>
      <c r="S122" s="53">
        <f t="shared" si="22"/>
        <v>-4.053910319703801</v>
      </c>
      <c r="T122" s="53">
        <f t="shared" si="23"/>
        <v>-16.50956726022215</v>
      </c>
      <c r="U122" s="54">
        <f t="shared" si="19"/>
        <v>0.7757188117415401</v>
      </c>
      <c r="V122" s="54">
        <f t="shared" si="20"/>
        <v>-17.80366248573475</v>
      </c>
    </row>
    <row r="123" spans="2:22" ht="13.5">
      <c r="B123" s="10">
        <v>106</v>
      </c>
      <c r="C123" s="25">
        <f t="shared" si="12"/>
        <v>106</v>
      </c>
      <c r="D123" s="25">
        <f t="shared" si="13"/>
        <v>70.10955148569296</v>
      </c>
      <c r="E123" s="13">
        <f t="shared" si="14"/>
        <v>3.3076482698039884</v>
      </c>
      <c r="F123" s="13">
        <f t="shared" si="15"/>
        <v>11.535140351259827</v>
      </c>
      <c r="G123" s="13">
        <f t="shared" si="16"/>
        <v>-11.535140351259827</v>
      </c>
      <c r="H123" s="13">
        <f t="shared" si="17"/>
        <v>-3.307648269803988</v>
      </c>
      <c r="Q123" s="53">
        <f t="shared" si="18"/>
        <v>-13.795979580213036</v>
      </c>
      <c r="R123" s="53" t="e">
        <f t="shared" si="21"/>
        <v>#NUM!</v>
      </c>
      <c r="S123" s="53">
        <f t="shared" si="22"/>
        <v>-4.053910319703801</v>
      </c>
      <c r="T123" s="53">
        <f t="shared" si="23"/>
        <v>-16.50956726022215</v>
      </c>
      <c r="U123" s="54">
        <f t="shared" si="19"/>
        <v>0.7523981599877931</v>
      </c>
      <c r="V123" s="54">
        <f t="shared" si="20"/>
        <v>-17.887754039307143</v>
      </c>
    </row>
    <row r="124" spans="2:22" ht="13.5">
      <c r="B124" s="10">
        <v>107</v>
      </c>
      <c r="C124" s="25">
        <f t="shared" si="12"/>
        <v>107</v>
      </c>
      <c r="D124" s="25">
        <f t="shared" si="13"/>
        <v>71.32306442958765</v>
      </c>
      <c r="E124" s="13">
        <f t="shared" si="14"/>
        <v>3.50846045667284</v>
      </c>
      <c r="F124" s="13">
        <f t="shared" si="15"/>
        <v>11.475657071556427</v>
      </c>
      <c r="G124" s="13">
        <f t="shared" si="16"/>
        <v>-11.475657071556425</v>
      </c>
      <c r="H124" s="13">
        <f t="shared" si="17"/>
        <v>-3.5084604566728412</v>
      </c>
      <c r="Q124" s="53">
        <f t="shared" si="18"/>
        <v>-13.795979580213036</v>
      </c>
      <c r="R124" s="53" t="e">
        <f t="shared" si="21"/>
        <v>#NUM!</v>
      </c>
      <c r="S124" s="53">
        <f t="shared" si="22"/>
        <v>-4.053910319703801</v>
      </c>
      <c r="T124" s="53">
        <f t="shared" si="23"/>
        <v>-16.50956726022215</v>
      </c>
      <c r="U124" s="54">
        <f t="shared" si="19"/>
        <v>0.7276134601113764</v>
      </c>
      <c r="V124" s="54">
        <f t="shared" si="20"/>
        <v>-17.971425783835834</v>
      </c>
    </row>
    <row r="125" spans="2:22" ht="13.5">
      <c r="B125" s="10">
        <v>108</v>
      </c>
      <c r="C125" s="25">
        <f t="shared" si="12"/>
        <v>108</v>
      </c>
      <c r="D125" s="25">
        <f t="shared" si="13"/>
        <v>72.54850390367893</v>
      </c>
      <c r="E125" s="13">
        <f t="shared" si="14"/>
        <v>3.708203932499368</v>
      </c>
      <c r="F125" s="13">
        <f t="shared" si="15"/>
        <v>11.412678195541844</v>
      </c>
      <c r="G125" s="13">
        <f t="shared" si="16"/>
        <v>-11.412678195541845</v>
      </c>
      <c r="H125" s="13">
        <f t="shared" si="17"/>
        <v>-3.708203932499368</v>
      </c>
      <c r="Q125" s="53">
        <f t="shared" si="18"/>
        <v>-13.795979580213036</v>
      </c>
      <c r="R125" s="53" t="e">
        <f t="shared" si="21"/>
        <v>#NUM!</v>
      </c>
      <c r="S125" s="53">
        <f t="shared" si="22"/>
        <v>-4.053910319703801</v>
      </c>
      <c r="T125" s="53">
        <f t="shared" si="23"/>
        <v>-16.50956726022215</v>
      </c>
      <c r="U125" s="54">
        <f t="shared" si="19"/>
        <v>0.7013722617719669</v>
      </c>
      <c r="V125" s="54">
        <f t="shared" si="20"/>
        <v>-18.054652232096885</v>
      </c>
    </row>
    <row r="126" spans="2:22" ht="13.5">
      <c r="B126" s="10">
        <v>109</v>
      </c>
      <c r="C126" s="25">
        <f t="shared" si="12"/>
        <v>109</v>
      </c>
      <c r="D126" s="25">
        <f t="shared" si="13"/>
        <v>73.7857048043239</v>
      </c>
      <c r="E126" s="13">
        <f t="shared" si="14"/>
        <v>3.9068178534858795</v>
      </c>
      <c r="F126" s="13">
        <f t="shared" si="15"/>
        <v>11.346222907191802</v>
      </c>
      <c r="G126" s="13">
        <f t="shared" si="16"/>
        <v>-11.346222907191802</v>
      </c>
      <c r="H126" s="13">
        <f t="shared" si="17"/>
        <v>-3.9068178534858813</v>
      </c>
      <c r="Q126" s="53">
        <f t="shared" si="18"/>
        <v>-13.795979580213036</v>
      </c>
      <c r="R126" s="53" t="e">
        <f t="shared" si="21"/>
        <v>#NUM!</v>
      </c>
      <c r="S126" s="53">
        <f t="shared" si="22"/>
        <v>-4.053910319703801</v>
      </c>
      <c r="T126" s="53">
        <f t="shared" si="23"/>
        <v>-16.50956726022215</v>
      </c>
      <c r="U126" s="54">
        <f t="shared" si="19"/>
        <v>0.673682558292783</v>
      </c>
      <c r="V126" s="54">
        <f t="shared" si="20"/>
        <v>-18.13740803250793</v>
      </c>
    </row>
    <row r="127" spans="2:22" ht="13.5">
      <c r="B127" s="10">
        <v>110</v>
      </c>
      <c r="C127" s="25">
        <f t="shared" si="12"/>
        <v>110</v>
      </c>
      <c r="D127" s="25">
        <f t="shared" si="13"/>
        <v>75.03449618007177</v>
      </c>
      <c r="E127" s="13">
        <f t="shared" si="14"/>
        <v>4.104241719908025</v>
      </c>
      <c r="F127" s="13">
        <f t="shared" si="15"/>
        <v>11.276311449430901</v>
      </c>
      <c r="G127" s="13">
        <f t="shared" si="16"/>
        <v>-11.276311449430901</v>
      </c>
      <c r="H127" s="13">
        <f t="shared" si="17"/>
        <v>-4.104241719908024</v>
      </c>
      <c r="Q127" s="53">
        <f t="shared" si="18"/>
        <v>-13.795979580213036</v>
      </c>
      <c r="R127" s="53" t="e">
        <f t="shared" si="21"/>
        <v>#NUM!</v>
      </c>
      <c r="S127" s="53">
        <f t="shared" si="22"/>
        <v>-4.053910319703801</v>
      </c>
      <c r="T127" s="53">
        <f t="shared" si="23"/>
        <v>-16.50956726022215</v>
      </c>
      <c r="U127" s="54">
        <f t="shared" si="19"/>
        <v>0.6445527842257412</v>
      </c>
      <c r="V127" s="54">
        <f t="shared" si="20"/>
        <v>-18.21966797685049</v>
      </c>
    </row>
    <row r="128" spans="2:22" ht="13.5">
      <c r="B128" s="10">
        <v>111</v>
      </c>
      <c r="C128" s="25">
        <f t="shared" si="12"/>
        <v>111</v>
      </c>
      <c r="D128" s="25">
        <f t="shared" si="13"/>
        <v>76.29470170680223</v>
      </c>
      <c r="E128" s="13">
        <f t="shared" si="14"/>
        <v>4.300415394543603</v>
      </c>
      <c r="F128" s="13">
        <f t="shared" si="15"/>
        <v>11.202965117966421</v>
      </c>
      <c r="G128" s="13">
        <f t="shared" si="16"/>
        <v>-11.202965117966421</v>
      </c>
      <c r="H128" s="13">
        <f t="shared" si="17"/>
        <v>-4.300415394543605</v>
      </c>
      <c r="Q128" s="53">
        <f t="shared" si="18"/>
        <v>-13.795979580213036</v>
      </c>
      <c r="R128" s="53" t="e">
        <f t="shared" si="21"/>
        <v>#NUM!</v>
      </c>
      <c r="S128" s="53">
        <f t="shared" si="22"/>
        <v>-4.053910319703801</v>
      </c>
      <c r="T128" s="53">
        <f t="shared" si="23"/>
        <v>-16.50956726022215</v>
      </c>
      <c r="U128" s="54">
        <f t="shared" si="19"/>
        <v>0.6139918127822073</v>
      </c>
      <c r="V128" s="54">
        <f t="shared" si="20"/>
        <v>-18.30140700794865</v>
      </c>
    </row>
    <row r="129" spans="2:22" ht="13.5">
      <c r="B129" s="10">
        <v>112</v>
      </c>
      <c r="C129" s="25">
        <f t="shared" si="12"/>
        <v>112</v>
      </c>
      <c r="D129" s="25">
        <f t="shared" si="13"/>
        <v>77.5661401611175</v>
      </c>
      <c r="E129" s="13">
        <f t="shared" si="14"/>
        <v>4.495279120990945</v>
      </c>
      <c r="F129" s="13">
        <f t="shared" si="15"/>
        <v>11.126206254801449</v>
      </c>
      <c r="G129" s="13">
        <f t="shared" si="16"/>
        <v>-11.126206254801449</v>
      </c>
      <c r="H129" s="13">
        <f t="shared" si="17"/>
        <v>-4.495279120990944</v>
      </c>
      <c r="Q129" s="53">
        <f t="shared" si="18"/>
        <v>-13.795979580213036</v>
      </c>
      <c r="R129" s="53" t="e">
        <f t="shared" si="21"/>
        <v>#NUM!</v>
      </c>
      <c r="S129" s="53">
        <f t="shared" si="22"/>
        <v>-4.053910319703801</v>
      </c>
      <c r="T129" s="53">
        <f t="shared" si="23"/>
        <v>-16.50956726022215</v>
      </c>
      <c r="U129" s="54">
        <f t="shared" si="19"/>
        <v>0.5820089531301358</v>
      </c>
      <c r="V129" s="54">
        <f t="shared" si="20"/>
        <v>-18.382600227301708</v>
      </c>
    </row>
    <row r="130" spans="2:22" ht="13.5">
      <c r="B130" s="10">
        <v>113</v>
      </c>
      <c r="C130" s="25">
        <f t="shared" si="12"/>
        <v>113</v>
      </c>
      <c r="D130" s="25">
        <f t="shared" si="13"/>
        <v>78.84862588941776</v>
      </c>
      <c r="E130" s="13">
        <f t="shared" si="14"/>
        <v>4.688773541871285</v>
      </c>
      <c r="F130" s="13">
        <f t="shared" si="15"/>
        <v>11.046058241429282</v>
      </c>
      <c r="G130" s="13">
        <f t="shared" si="16"/>
        <v>-11.046058241429282</v>
      </c>
      <c r="H130" s="13">
        <f t="shared" si="17"/>
        <v>-4.6887735418712815</v>
      </c>
      <c r="Q130" s="53">
        <f t="shared" si="18"/>
        <v>-13.795979580213036</v>
      </c>
      <c r="R130" s="53" t="e">
        <f t="shared" si="21"/>
        <v>#NUM!</v>
      </c>
      <c r="S130" s="53">
        <f t="shared" si="22"/>
        <v>-4.053910319703801</v>
      </c>
      <c r="T130" s="53">
        <f t="shared" si="23"/>
        <v>-16.50956726022215</v>
      </c>
      <c r="U130" s="54">
        <f t="shared" si="19"/>
        <v>0.5486139475584002</v>
      </c>
      <c r="V130" s="54">
        <f t="shared" si="20"/>
        <v>-18.463222902668516</v>
      </c>
    </row>
    <row r="131" spans="2:22" ht="13.5">
      <c r="B131" s="10">
        <v>114</v>
      </c>
      <c r="C131" s="25">
        <f t="shared" si="12"/>
        <v>114</v>
      </c>
      <c r="D131" s="25">
        <f t="shared" si="13"/>
        <v>80.14196927027481</v>
      </c>
      <c r="E131" s="13">
        <f t="shared" si="14"/>
        <v>4.880839716909604</v>
      </c>
      <c r="F131" s="13">
        <f t="shared" si="15"/>
        <v>10.96254549171121</v>
      </c>
      <c r="G131" s="13">
        <f t="shared" si="16"/>
        <v>-10.962545491711213</v>
      </c>
      <c r="H131" s="13">
        <f t="shared" si="17"/>
        <v>-4.880839716909604</v>
      </c>
      <c r="Q131" s="53">
        <f t="shared" si="18"/>
        <v>-13.795979580213036</v>
      </c>
      <c r="R131" s="53" t="e">
        <f t="shared" si="21"/>
        <v>#NUM!</v>
      </c>
      <c r="S131" s="53">
        <f t="shared" si="22"/>
        <v>-4.053910319703801</v>
      </c>
      <c r="T131" s="53">
        <f t="shared" si="23"/>
        <v>-16.50956726022215</v>
      </c>
      <c r="U131" s="54">
        <f t="shared" si="19"/>
        <v>0.5138169685092029</v>
      </c>
      <c r="V131" s="54">
        <f t="shared" si="20"/>
        <v>-18.54325047560115</v>
      </c>
    </row>
    <row r="132" spans="2:22" ht="13.5">
      <c r="B132" s="10">
        <v>115</v>
      </c>
      <c r="C132" s="25">
        <f t="shared" si="12"/>
        <v>115</v>
      </c>
      <c r="D132" s="25">
        <f t="shared" si="13"/>
        <v>81.44597716791824</v>
      </c>
      <c r="E132" s="13">
        <f t="shared" si="14"/>
        <v>5.071419140888392</v>
      </c>
      <c r="F132" s="13">
        <f t="shared" si="15"/>
        <v>10.8756934444398</v>
      </c>
      <c r="G132" s="13">
        <f t="shared" si="16"/>
        <v>-10.8756934444398</v>
      </c>
      <c r="H132" s="13">
        <f t="shared" si="17"/>
        <v>-5.071419140888391</v>
      </c>
      <c r="Q132" s="53">
        <f t="shared" si="18"/>
        <v>-13.795979580213036</v>
      </c>
      <c r="R132" s="53" t="e">
        <f t="shared" si="21"/>
        <v>#NUM!</v>
      </c>
      <c r="S132" s="53">
        <f t="shared" si="22"/>
        <v>-4.053910319703801</v>
      </c>
      <c r="T132" s="53">
        <f t="shared" si="23"/>
        <v>-16.50956726022215</v>
      </c>
      <c r="U132" s="54">
        <f t="shared" si="19"/>
        <v>0.4776286154794489</v>
      </c>
      <c r="V132" s="54">
        <f t="shared" si="20"/>
        <v>-18.622658568925644</v>
      </c>
    </row>
    <row r="133" spans="2:22" ht="13.5">
      <c r="B133" s="10">
        <v>116</v>
      </c>
      <c r="C133" s="25">
        <f t="shared" si="12"/>
        <v>116</v>
      </c>
      <c r="D133" s="25">
        <f t="shared" si="13"/>
        <v>82.76045337485603</v>
      </c>
      <c r="E133" s="13">
        <f t="shared" si="14"/>
        <v>5.260453761468931</v>
      </c>
      <c r="F133" s="13">
        <f t="shared" si="15"/>
        <v>10.785528555590004</v>
      </c>
      <c r="G133" s="13">
        <f t="shared" si="16"/>
        <v>-10.785528555590004</v>
      </c>
      <c r="H133" s="13">
        <f t="shared" si="17"/>
        <v>-5.26045376146893</v>
      </c>
      <c r="Q133" s="53">
        <f t="shared" si="18"/>
        <v>-13.795979580213036</v>
      </c>
      <c r="R133" s="53" t="e">
        <f t="shared" si="21"/>
        <v>#NUM!</v>
      </c>
      <c r="S133" s="53">
        <f t="shared" si="22"/>
        <v>-4.053910319703801</v>
      </c>
      <c r="T133" s="53">
        <f t="shared" si="23"/>
        <v>-16.50956726022215</v>
      </c>
      <c r="U133" s="54">
        <f t="shared" si="19"/>
        <v>0.44005991179203363</v>
      </c>
      <c r="V133" s="54">
        <f t="shared" si="20"/>
        <v>-18.701422994167537</v>
      </c>
    </row>
    <row r="134" spans="2:22" ht="13.5">
      <c r="B134" s="10">
        <v>117</v>
      </c>
      <c r="C134" s="25">
        <f t="shared" si="12"/>
        <v>117</v>
      </c>
      <c r="D134" s="25">
        <f t="shared" si="13"/>
        <v>84.08519904186426</v>
      </c>
      <c r="E134" s="13">
        <f t="shared" si="14"/>
        <v>5.44788599687456</v>
      </c>
      <c r="F134" s="13">
        <f t="shared" si="15"/>
        <v>10.692078290260415</v>
      </c>
      <c r="G134" s="13">
        <f t="shared" si="16"/>
        <v>-10.692078290260415</v>
      </c>
      <c r="H134" s="13">
        <f t="shared" si="17"/>
        <v>-5.44788599687456</v>
      </c>
      <c r="Q134" s="53">
        <f t="shared" si="18"/>
        <v>-13.795979580213036</v>
      </c>
      <c r="R134" s="53" t="e">
        <f t="shared" si="21"/>
        <v>#NUM!</v>
      </c>
      <c r="S134" s="53">
        <f t="shared" si="22"/>
        <v>-4.053910319703801</v>
      </c>
      <c r="T134" s="53">
        <f t="shared" si="23"/>
        <v>-16.50956726022215</v>
      </c>
      <c r="U134" s="54">
        <f t="shared" si="19"/>
        <v>0.40112230123803805</v>
      </c>
      <c r="V134" s="54">
        <f t="shared" si="20"/>
        <v>-18.779519758919882</v>
      </c>
    </row>
    <row r="135" spans="2:22" ht="13.5">
      <c r="B135" s="10">
        <v>118</v>
      </c>
      <c r="C135" s="25">
        <f t="shared" si="12"/>
        <v>118</v>
      </c>
      <c r="D135" s="25">
        <f t="shared" si="13"/>
        <v>85.42001309379724</v>
      </c>
      <c r="E135" s="13">
        <f t="shared" si="14"/>
        <v>5.633658753430691</v>
      </c>
      <c r="F135" s="13">
        <f t="shared" si="15"/>
        <v>10.595371114307122</v>
      </c>
      <c r="G135" s="13">
        <f t="shared" si="16"/>
        <v>-10.59537111430712</v>
      </c>
      <c r="H135" s="13">
        <f t="shared" si="17"/>
        <v>-5.63365875343069</v>
      </c>
      <c r="Q135" s="53">
        <f t="shared" si="18"/>
        <v>-13.795979580213036</v>
      </c>
      <c r="R135" s="53" t="e">
        <f t="shared" si="21"/>
        <v>#NUM!</v>
      </c>
      <c r="S135" s="53">
        <f t="shared" si="22"/>
        <v>-4.053910319703801</v>
      </c>
      <c r="T135" s="53">
        <f t="shared" si="23"/>
        <v>-16.50956726022215</v>
      </c>
      <c r="U135" s="54">
        <f t="shared" si="19"/>
        <v>0.3608276445908327</v>
      </c>
      <c r="V135" s="54">
        <f t="shared" si="20"/>
        <v>-18.856925074151604</v>
      </c>
    </row>
    <row r="136" spans="2:22" ht="13.5">
      <c r="B136" s="10">
        <v>119</v>
      </c>
      <c r="C136" s="25">
        <f t="shared" si="12"/>
        <v>119</v>
      </c>
      <c r="D136" s="25">
        <f t="shared" si="13"/>
        <v>86.76469262988174</v>
      </c>
      <c r="E136" s="13">
        <f t="shared" si="14"/>
        <v>5.817715442956044</v>
      </c>
      <c r="F136" s="13">
        <f t="shared" si="15"/>
        <v>10.49543648567275</v>
      </c>
      <c r="G136" s="13">
        <f t="shared" si="16"/>
        <v>-10.49543648567275</v>
      </c>
      <c r="H136" s="13">
        <f t="shared" si="17"/>
        <v>-5.817715442956043</v>
      </c>
      <c r="Q136" s="53">
        <f t="shared" si="18"/>
        <v>-13.795979580213036</v>
      </c>
      <c r="R136" s="53" t="e">
        <f t="shared" si="21"/>
        <v>#NUM!</v>
      </c>
      <c r="S136" s="53">
        <f t="shared" si="22"/>
        <v>-4.053910319703801</v>
      </c>
      <c r="T136" s="53">
        <f t="shared" si="23"/>
        <v>-16.50956726022215</v>
      </c>
      <c r="U136" s="54">
        <f t="shared" si="19"/>
        <v>0.3191882159931776</v>
      </c>
      <c r="V136" s="54">
        <f t="shared" si="20"/>
        <v>-18.933615361453832</v>
      </c>
    </row>
    <row r="137" spans="2:22" ht="13.5">
      <c r="B137" s="10">
        <v>120</v>
      </c>
      <c r="C137" s="25">
        <f t="shared" si="12"/>
        <v>120</v>
      </c>
      <c r="D137" s="25">
        <f t="shared" si="13"/>
        <v>88.1190333073706</v>
      </c>
      <c r="E137" s="13">
        <f t="shared" si="14"/>
        <v>5.999999999999997</v>
      </c>
      <c r="F137" s="13">
        <f t="shared" si="15"/>
        <v>10.392304845413264</v>
      </c>
      <c r="G137" s="13">
        <f t="shared" si="16"/>
        <v>-10.392304845413262</v>
      </c>
      <c r="H137" s="13">
        <f t="shared" si="17"/>
        <v>-6</v>
      </c>
      <c r="Q137" s="53">
        <f t="shared" si="18"/>
        <v>-13.795979580213036</v>
      </c>
      <c r="R137" s="53" t="e">
        <f t="shared" si="21"/>
        <v>#NUM!</v>
      </c>
      <c r="S137" s="53">
        <f t="shared" si="22"/>
        <v>-4.053910319703801</v>
      </c>
      <c r="T137" s="53">
        <f t="shared" si="23"/>
        <v>-16.50956726022215</v>
      </c>
      <c r="U137" s="54">
        <f t="shared" si="19"/>
        <v>0.2762166992183923</v>
      </c>
      <c r="V137" s="54">
        <f t="shared" si="20"/>
        <v>-19.00956726022215</v>
      </c>
    </row>
    <row r="138" spans="2:22" ht="13.5">
      <c r="B138" s="10">
        <v>121</v>
      </c>
      <c r="C138" s="25">
        <f t="shared" si="12"/>
        <v>121</v>
      </c>
      <c r="D138" s="25">
        <f t="shared" si="13"/>
        <v>89.48282970763452</v>
      </c>
      <c r="E138" s="13">
        <f t="shared" si="14"/>
        <v>6.180456898920651</v>
      </c>
      <c r="F138" s="13">
        <f t="shared" si="15"/>
        <v>10.286007608425347</v>
      </c>
      <c r="G138" s="13">
        <f t="shared" si="16"/>
        <v>-10.286007608425347</v>
      </c>
      <c r="H138" s="13">
        <f t="shared" si="17"/>
        <v>-6.180456898920649</v>
      </c>
      <c r="Q138" s="53">
        <f t="shared" si="18"/>
        <v>-13.795979580213036</v>
      </c>
      <c r="R138" s="53" t="e">
        <f t="shared" si="21"/>
        <v>#NUM!</v>
      </c>
      <c r="S138" s="53">
        <f t="shared" si="22"/>
        <v>-4.053910319703801</v>
      </c>
      <c r="T138" s="53">
        <f t="shared" si="23"/>
        <v>-16.50956726022215</v>
      </c>
      <c r="U138" s="54">
        <f t="shared" si="19"/>
        <v>0.23192618380676056</v>
      </c>
      <c r="V138" s="54">
        <f t="shared" si="20"/>
        <v>-19.08475763477242</v>
      </c>
    </row>
    <row r="139" spans="2:22" ht="13.5">
      <c r="B139" s="10">
        <v>122</v>
      </c>
      <c r="C139" s="25">
        <f t="shared" si="12"/>
        <v>122</v>
      </c>
      <c r="D139" s="25">
        <f t="shared" si="13"/>
        <v>90.85587568396548</v>
      </c>
      <c r="E139" s="13">
        <f t="shared" si="14"/>
        <v>6.359031170798458</v>
      </c>
      <c r="F139" s="13">
        <f t="shared" si="15"/>
        <v>10.176577153877112</v>
      </c>
      <c r="G139" s="13">
        <f t="shared" si="16"/>
        <v>-10.176577153877112</v>
      </c>
      <c r="H139" s="13">
        <f t="shared" si="17"/>
        <v>-6.359031170798458</v>
      </c>
      <c r="Q139" s="53">
        <f t="shared" si="18"/>
        <v>-13.795979580213036</v>
      </c>
      <c r="R139" s="53" t="e">
        <f t="shared" si="21"/>
        <v>#NUM!</v>
      </c>
      <c r="S139" s="53">
        <f t="shared" si="22"/>
        <v>-4.053910319703801</v>
      </c>
      <c r="T139" s="53">
        <f t="shared" si="23"/>
        <v>-16.50956726022215</v>
      </c>
      <c r="U139" s="54">
        <f t="shared" si="19"/>
        <v>0.18633016107832923</v>
      </c>
      <c r="V139" s="54">
        <f t="shared" si="20"/>
        <v>-19.15916358138817</v>
      </c>
    </row>
    <row r="140" spans="2:22" ht="13.5">
      <c r="B140" s="10">
        <v>123</v>
      </c>
      <c r="C140" s="25">
        <f t="shared" si="12"/>
        <v>123</v>
      </c>
      <c r="D140" s="25">
        <f t="shared" si="13"/>
        <v>92.23796469055257</v>
      </c>
      <c r="E140" s="13">
        <f t="shared" si="14"/>
        <v>6.5356684201803255</v>
      </c>
      <c r="F140" s="13">
        <f t="shared" si="15"/>
        <v>10.064046815345087</v>
      </c>
      <c r="G140" s="13">
        <f t="shared" si="16"/>
        <v>-10.064046815345087</v>
      </c>
      <c r="H140" s="13">
        <f t="shared" si="17"/>
        <v>-6.535668420180324</v>
      </c>
      <c r="Q140" s="53">
        <f t="shared" si="18"/>
        <v>-13.795979580213036</v>
      </c>
      <c r="R140" s="53" t="e">
        <f t="shared" si="21"/>
        <v>#NUM!</v>
      </c>
      <c r="S140" s="53">
        <f t="shared" si="22"/>
        <v>-4.053910319703801</v>
      </c>
      <c r="T140" s="53">
        <f t="shared" si="23"/>
        <v>-16.50956726022215</v>
      </c>
      <c r="U140" s="54">
        <f t="shared" si="19"/>
        <v>0.13944252002331847</v>
      </c>
      <c r="V140" s="54">
        <f t="shared" si="20"/>
        <v>-19.232762435297282</v>
      </c>
    </row>
    <row r="141" spans="2:22" ht="13.5">
      <c r="B141" s="10">
        <v>124</v>
      </c>
      <c r="C141" s="25">
        <f t="shared" si="12"/>
        <v>124</v>
      </c>
      <c r="D141" s="25">
        <f t="shared" si="13"/>
        <v>93.62889009226203</v>
      </c>
      <c r="E141" s="13">
        <f t="shared" si="14"/>
        <v>6.710314841648961</v>
      </c>
      <c r="F141" s="13">
        <f t="shared" si="15"/>
        <v>9.948450870660501</v>
      </c>
      <c r="G141" s="13">
        <f t="shared" si="16"/>
        <v>-9.948450870660501</v>
      </c>
      <c r="H141" s="13">
        <f t="shared" si="17"/>
        <v>-6.710314841648961</v>
      </c>
      <c r="Q141" s="53">
        <f t="shared" si="18"/>
        <v>-13.795979580213036</v>
      </c>
      <c r="R141" s="53" t="e">
        <f t="shared" si="21"/>
        <v>#NUM!</v>
      </c>
      <c r="S141" s="53">
        <f t="shared" si="22"/>
        <v>-4.053910319703801</v>
      </c>
      <c r="T141" s="53">
        <f t="shared" si="23"/>
        <v>-16.50956726022215</v>
      </c>
      <c r="U141" s="54">
        <f t="shared" si="19"/>
        <v>0.09127754307140723</v>
      </c>
      <c r="V141" s="54">
        <f t="shared" si="20"/>
        <v>-19.305531777575883</v>
      </c>
    </row>
    <row r="142" spans="2:22" ht="13.5">
      <c r="B142" s="10">
        <v>125</v>
      </c>
      <c r="C142" s="25">
        <f t="shared" si="12"/>
        <v>125</v>
      </c>
      <c r="D142" s="25">
        <f t="shared" si="13"/>
        <v>95.02844545501775</v>
      </c>
      <c r="E142" s="13">
        <f t="shared" si="14"/>
        <v>6.882917236212554</v>
      </c>
      <c r="F142" s="13">
        <f t="shared" si="15"/>
        <v>9.8298245314679</v>
      </c>
      <c r="G142" s="13">
        <f t="shared" si="16"/>
        <v>-9.8298245314679</v>
      </c>
      <c r="H142" s="13">
        <f t="shared" si="17"/>
        <v>-6.882917236212553</v>
      </c>
      <c r="Q142" s="53">
        <f t="shared" si="18"/>
        <v>-13.795979580213036</v>
      </c>
      <c r="R142" s="53" t="e">
        <f t="shared" si="21"/>
        <v>#NUM!</v>
      </c>
      <c r="S142" s="53">
        <f t="shared" si="22"/>
        <v>-4.053910319703801</v>
      </c>
      <c r="T142" s="53">
        <f t="shared" si="23"/>
        <v>-16.50956726022215</v>
      </c>
      <c r="U142" s="54">
        <f t="shared" si="19"/>
        <v>0.041849901741157325</v>
      </c>
      <c r="V142" s="54">
        <f t="shared" si="20"/>
        <v>-19.37744944197738</v>
      </c>
    </row>
    <row r="143" spans="2:22" ht="13.5">
      <c r="B143" s="10">
        <v>126</v>
      </c>
      <c r="C143" s="25">
        <f t="shared" si="12"/>
        <v>126</v>
      </c>
      <c r="D143" s="25">
        <f t="shared" si="13"/>
        <v>96.43642481672394</v>
      </c>
      <c r="E143" s="13">
        <f t="shared" si="14"/>
        <v>7.053423027509677</v>
      </c>
      <c r="F143" s="13">
        <f t="shared" si="15"/>
        <v>9.70820393249937</v>
      </c>
      <c r="G143" s="13">
        <f t="shared" si="16"/>
        <v>-9.708203932499371</v>
      </c>
      <c r="H143" s="13">
        <f t="shared" si="17"/>
        <v>-7.053423027509677</v>
      </c>
      <c r="Q143" s="53">
        <f t="shared" si="18"/>
        <v>-13.795979580213036</v>
      </c>
      <c r="R143" s="53" t="e">
        <f t="shared" si="21"/>
        <v>#NUM!</v>
      </c>
      <c r="S143" s="53">
        <f t="shared" si="22"/>
        <v>-4.053910319703801</v>
      </c>
      <c r="T143" s="53">
        <f t="shared" si="23"/>
        <v>-16.50956726022215</v>
      </c>
      <c r="U143" s="54">
        <f t="shared" si="19"/>
        <v>-0.008825347829064079</v>
      </c>
      <c r="V143" s="54">
        <f t="shared" si="20"/>
        <v>-19.44849352168451</v>
      </c>
    </row>
    <row r="144" spans="2:22" ht="13.5">
      <c r="B144" s="10">
        <v>127</v>
      </c>
      <c r="C144" s="25">
        <f t="shared" si="12"/>
        <v>127</v>
      </c>
      <c r="D144" s="25">
        <f t="shared" si="13"/>
        <v>97.85262293880817</v>
      </c>
      <c r="E144" s="13">
        <f t="shared" si="14"/>
        <v>7.22178027782458</v>
      </c>
      <c r="F144" s="13">
        <f t="shared" si="15"/>
        <v>9.583626120567512</v>
      </c>
      <c r="G144" s="13">
        <f t="shared" si="16"/>
        <v>-9.583626120567512</v>
      </c>
      <c r="H144" s="13">
        <f t="shared" si="17"/>
        <v>-7.221780277824579</v>
      </c>
      <c r="Q144" s="53">
        <f t="shared" si="18"/>
        <v>-13.795979580213036</v>
      </c>
      <c r="R144" s="53" t="e">
        <f t="shared" si="21"/>
        <v>#NUM!</v>
      </c>
      <c r="S144" s="53">
        <f t="shared" si="22"/>
        <v>-4.053910319703801</v>
      </c>
      <c r="T144" s="53">
        <f t="shared" si="23"/>
        <v>-16.50956726022215</v>
      </c>
      <c r="U144" s="54">
        <f t="shared" si="19"/>
        <v>-0.06073276946733763</v>
      </c>
      <c r="V144" s="54">
        <f t="shared" si="20"/>
        <v>-19.51864237598239</v>
      </c>
    </row>
    <row r="145" spans="2:22" ht="13.5">
      <c r="B145" s="10">
        <v>128</v>
      </c>
      <c r="C145" s="25">
        <f aca="true" t="shared" si="24" ref="C145:C208">B145</f>
        <v>128</v>
      </c>
      <c r="D145" s="25">
        <f aca="true" t="shared" si="25" ref="D145:D208">180/PI()*(ASIN(-$C$5/$C$4*TAN(PI()/180*C145)/(1+TAN(PI()/180*C145)^2)^0.5)+PI()/180*C145)</f>
        <v>99.27683553858218</v>
      </c>
      <c r="E145" s="13">
        <f aca="true" t="shared" si="26" ref="E145:E208">IF(C145&lt;$C$1/2,-($C$4*COS(PI()/180*$D145)-$C$5),IF(C145&gt;360-$C$1/2,-($C$4*COS(PI()/180*$D145)-$C$5),-$C$3*COS(PI()/180*$C145)))</f>
        <v>7.3879377039079</v>
      </c>
      <c r="F145" s="13">
        <f aca="true" t="shared" si="27" ref="F145:F208">IF($C145&lt;$C$1/2,$C$4*SIN(PI()/180*$D145),IF($C145&gt;360-$C$1/2,$C$4*SIN(PI()/180*$D145),$C$3*SIN(PI()/180*$C145)))</f>
        <v>9.456129043280665</v>
      </c>
      <c r="G145" s="13">
        <f aca="true" t="shared" si="28" ref="G145:G208">($E145^2+$F145^2)^0.5*COS(PI()/180*($C145+$C$15-180))</f>
        <v>-9.456129043280665</v>
      </c>
      <c r="H145" s="13">
        <f aca="true" t="shared" si="29" ref="H145:H208">($E145^2+$F145^2)^0.5*SIN(PI()/180*($C145+$C$15-180))</f>
        <v>-7.387937703907899</v>
      </c>
      <c r="Q145" s="53">
        <f aca="true" t="shared" si="30" ref="Q145:Q208">180/PI()*(ASIN(($C$8^2-$C$12^2-$C$11^2-($C$3+$C$7)^2)/(2*($C$3+$C$7)*($C$12^2+$C$11^2)^0.5))+ATAN($C$11/$C$12))</f>
        <v>-13.795979580213036</v>
      </c>
      <c r="R145" s="53" t="e">
        <f t="shared" si="21"/>
        <v>#NUM!</v>
      </c>
      <c r="S145" s="53">
        <f t="shared" si="22"/>
        <v>-4.053910319703801</v>
      </c>
      <c r="T145" s="53">
        <f t="shared" si="23"/>
        <v>-16.50956726022215</v>
      </c>
      <c r="U145" s="54">
        <f aca="true" t="shared" si="31" ref="U145:U208">$S145+$C$7*SIN(PI()/180*$C145)</f>
        <v>-0.11385655167019149</v>
      </c>
      <c r="V145" s="54">
        <f aca="true" t="shared" si="32" ref="V145:V208">$T145+$C$7*COS(PI()/180*$C145)</f>
        <v>-19.58787463685044</v>
      </c>
    </row>
    <row r="146" spans="2:22" ht="13.5">
      <c r="B146" s="10">
        <v>129</v>
      </c>
      <c r="C146" s="25">
        <f t="shared" si="24"/>
        <v>129</v>
      </c>
      <c r="D146" s="25">
        <f t="shared" si="25"/>
        <v>100.70885950272634</v>
      </c>
      <c r="E146" s="13">
        <f t="shared" si="26"/>
        <v>7.551844692598047</v>
      </c>
      <c r="F146" s="13">
        <f t="shared" si="27"/>
        <v>9.325751537483653</v>
      </c>
      <c r="G146" s="13">
        <f t="shared" si="28"/>
        <v>-9.325751537483649</v>
      </c>
      <c r="H146" s="13">
        <f t="shared" si="29"/>
        <v>-7.551844692598051</v>
      </c>
      <c r="Q146" s="53">
        <f t="shared" si="30"/>
        <v>-13.795979580213036</v>
      </c>
      <c r="R146" s="53" t="e">
        <f aca="true" t="shared" si="33" ref="R146:R209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146" s="53">
        <f aca="true" t="shared" si="34" ref="S146:S209">IF($C$15&lt;(90-$C$1/2+$Q$17),($C$3+$C$7)*SIN(PI()/180*$Q$17),IF($C$15&gt;(90+$C$1/2+$Q$17),($C$3+$C$7)*SIN(PI()/180*$Q$17),+($C$2+$C$5+$C$7)*SIN(PI()/180*$R$17)+$C$5*COS(PI()/180*$C$15)))</f>
        <v>-4.053910319703801</v>
      </c>
      <c r="T146" s="53">
        <f aca="true" t="shared" si="35" ref="T146:T209">IF($C$15&lt;(90-$C$1/2+$Q$17),-($C$3+$C$7)*COS(PI()/180*$Q$17),IF($C$15&gt;(90+$C$1/2+$Q$17),-($C$3+$C$7)*COS(PI()/180*$Q$17),-($C$2+$C$5+$C$7)*COS(PI()/180*$R$17)+$C$5*SIN(PI()/180*$C$15)))</f>
        <v>-16.50956726022215</v>
      </c>
      <c r="U146" s="54">
        <f t="shared" si="31"/>
        <v>-0.16818051241894638</v>
      </c>
      <c r="V146" s="54">
        <f t="shared" si="32"/>
        <v>-19.656169215471333</v>
      </c>
    </row>
    <row r="147" spans="2:22" ht="13.5">
      <c r="B147" s="10">
        <v>130</v>
      </c>
      <c r="C147" s="25">
        <f t="shared" si="24"/>
        <v>130</v>
      </c>
      <c r="D147" s="25">
        <f t="shared" si="25"/>
        <v>102.14849308229567</v>
      </c>
      <c r="E147" s="13">
        <f t="shared" si="26"/>
        <v>7.713451316238473</v>
      </c>
      <c r="F147" s="13">
        <f t="shared" si="27"/>
        <v>9.192533317427737</v>
      </c>
      <c r="G147" s="13">
        <f t="shared" si="28"/>
        <v>-9.192533317427738</v>
      </c>
      <c r="H147" s="13">
        <f t="shared" si="29"/>
        <v>-7.713451316238472</v>
      </c>
      <c r="Q147" s="53">
        <f t="shared" si="30"/>
        <v>-13.795979580213036</v>
      </c>
      <c r="R147" s="53" t="e">
        <f t="shared" si="33"/>
        <v>#NUM!</v>
      </c>
      <c r="S147" s="53">
        <f t="shared" si="34"/>
        <v>-4.053910319703801</v>
      </c>
      <c r="T147" s="53">
        <f t="shared" si="35"/>
        <v>-16.50956726022215</v>
      </c>
      <c r="U147" s="54">
        <f t="shared" si="31"/>
        <v>-0.22368810410891138</v>
      </c>
      <c r="V147" s="54">
        <f t="shared" si="32"/>
        <v>-19.723505308654843</v>
      </c>
    </row>
    <row r="148" spans="2:22" ht="13.5">
      <c r="B148" s="10">
        <v>131</v>
      </c>
      <c r="C148" s="25">
        <f t="shared" si="24"/>
        <v>131</v>
      </c>
      <c r="D148" s="25">
        <f t="shared" si="25"/>
        <v>103.59553606972662</v>
      </c>
      <c r="E148" s="13">
        <f t="shared" si="26"/>
        <v>7.8727083478860855</v>
      </c>
      <c r="F148" s="13">
        <f t="shared" si="27"/>
        <v>9.056514962673266</v>
      </c>
      <c r="G148" s="13">
        <f t="shared" si="28"/>
        <v>-9.056514962673266</v>
      </c>
      <c r="H148" s="13">
        <f t="shared" si="29"/>
        <v>-7.872708347886085</v>
      </c>
      <c r="Q148" s="53">
        <f t="shared" si="30"/>
        <v>-13.795979580213036</v>
      </c>
      <c r="R148" s="53" t="e">
        <f t="shared" si="33"/>
        <v>#NUM!</v>
      </c>
      <c r="S148" s="53">
        <f t="shared" si="34"/>
        <v>-4.053910319703801</v>
      </c>
      <c r="T148" s="53">
        <f t="shared" si="35"/>
        <v>-16.50956726022215</v>
      </c>
      <c r="U148" s="54">
        <f t="shared" si="31"/>
        <v>-0.2803624185899407</v>
      </c>
      <c r="V148" s="54">
        <f t="shared" si="32"/>
        <v>-19.789862405174684</v>
      </c>
    </row>
    <row r="149" spans="2:22" ht="13.5">
      <c r="B149" s="10">
        <v>132</v>
      </c>
      <c r="C149" s="25">
        <f t="shared" si="24"/>
        <v>132</v>
      </c>
      <c r="D149" s="25">
        <f t="shared" si="25"/>
        <v>105.04978995839255</v>
      </c>
      <c r="E149" s="13">
        <f t="shared" si="26"/>
        <v>8.029567276306299</v>
      </c>
      <c r="F149" s="13">
        <f t="shared" si="27"/>
        <v>8.917737905728732</v>
      </c>
      <c r="G149" s="13">
        <f t="shared" si="28"/>
        <v>-8.917737905728732</v>
      </c>
      <c r="H149" s="13">
        <f t="shared" si="29"/>
        <v>-8.0295672763063</v>
      </c>
      <c r="Q149" s="53">
        <f t="shared" si="30"/>
        <v>-13.795979580213036</v>
      </c>
      <c r="R149" s="53" t="e">
        <f t="shared" si="33"/>
        <v>#NUM!</v>
      </c>
      <c r="S149" s="53">
        <f t="shared" si="34"/>
        <v>-4.053910319703801</v>
      </c>
      <c r="T149" s="53">
        <f t="shared" si="35"/>
        <v>-16.50956726022215</v>
      </c>
      <c r="U149" s="54">
        <f t="shared" si="31"/>
        <v>-0.33818619231683034</v>
      </c>
      <c r="V149" s="54">
        <f t="shared" si="32"/>
        <v>-19.85522029201644</v>
      </c>
    </row>
    <row r="150" spans="2:22" ht="13.5">
      <c r="B150" s="10">
        <v>133</v>
      </c>
      <c r="C150" s="25">
        <f t="shared" si="24"/>
        <v>133</v>
      </c>
      <c r="D150" s="25">
        <f t="shared" si="25"/>
        <v>106.51105808530976</v>
      </c>
      <c r="E150" s="13">
        <f t="shared" si="26"/>
        <v>8.183980320749981</v>
      </c>
      <c r="F150" s="13">
        <f t="shared" si="27"/>
        <v>8.776244419430046</v>
      </c>
      <c r="G150" s="13">
        <f t="shared" si="28"/>
        <v>-8.776244419430046</v>
      </c>
      <c r="H150" s="13">
        <f t="shared" si="29"/>
        <v>-8.183980320749981</v>
      </c>
      <c r="Q150" s="53">
        <f t="shared" si="30"/>
        <v>-13.795979580213036</v>
      </c>
      <c r="R150" s="53" t="e">
        <f t="shared" si="33"/>
        <v>#NUM!</v>
      </c>
      <c r="S150" s="53">
        <f t="shared" si="34"/>
        <v>-4.053910319703801</v>
      </c>
      <c r="T150" s="53">
        <f t="shared" si="35"/>
        <v>-16.50956726022215</v>
      </c>
      <c r="U150" s="54">
        <f t="shared" si="31"/>
        <v>-0.39714181160794837</v>
      </c>
      <c r="V150" s="54">
        <f t="shared" si="32"/>
        <v>-19.919559060534638</v>
      </c>
    </row>
    <row r="151" spans="2:22" ht="13.5">
      <c r="B151" s="10">
        <v>134</v>
      </c>
      <c r="C151" s="25">
        <f t="shared" si="24"/>
        <v>134</v>
      </c>
      <c r="D151" s="25">
        <f t="shared" si="25"/>
        <v>107.97914575764426</v>
      </c>
      <c r="E151" s="13">
        <f t="shared" si="26"/>
        <v>8.335900445507969</v>
      </c>
      <c r="F151" s="13">
        <f t="shared" si="27"/>
        <v>8.632077604063813</v>
      </c>
      <c r="G151" s="13">
        <f t="shared" si="28"/>
        <v>-8.632077604063813</v>
      </c>
      <c r="H151" s="13">
        <f t="shared" si="29"/>
        <v>-8.335900445507969</v>
      </c>
      <c r="Q151" s="53">
        <f t="shared" si="30"/>
        <v>-13.795979580213036</v>
      </c>
      <c r="R151" s="53" t="e">
        <f t="shared" si="33"/>
        <v>#NUM!</v>
      </c>
      <c r="S151" s="53">
        <f t="shared" si="34"/>
        <v>-4.053910319703801</v>
      </c>
      <c r="T151" s="53">
        <f t="shared" si="35"/>
        <v>-16.50956726022215</v>
      </c>
      <c r="U151" s="54">
        <f t="shared" si="31"/>
        <v>-0.45721131801054593</v>
      </c>
      <c r="V151" s="54">
        <f t="shared" si="32"/>
        <v>-19.982859112517136</v>
      </c>
    </row>
    <row r="152" spans="2:22" ht="13.5">
      <c r="B152" s="10">
        <v>135</v>
      </c>
      <c r="C152" s="25">
        <f t="shared" si="24"/>
        <v>135</v>
      </c>
      <c r="D152" s="25">
        <f t="shared" si="25"/>
        <v>109.45386036370132</v>
      </c>
      <c r="E152" s="13">
        <f t="shared" si="26"/>
        <v>8.48528137423857</v>
      </c>
      <c r="F152" s="13">
        <f t="shared" si="27"/>
        <v>8.485281374238571</v>
      </c>
      <c r="G152" s="13">
        <f t="shared" si="28"/>
        <v>-8.485281374238571</v>
      </c>
      <c r="H152" s="13">
        <f t="shared" si="29"/>
        <v>-8.48528137423857</v>
      </c>
      <c r="Q152" s="53">
        <f t="shared" si="30"/>
        <v>-13.795979580213036</v>
      </c>
      <c r="R152" s="53" t="e">
        <f t="shared" si="33"/>
        <v>#NUM!</v>
      </c>
      <c r="S152" s="53">
        <f t="shared" si="34"/>
        <v>-4.053910319703801</v>
      </c>
      <c r="T152" s="53">
        <f t="shared" si="35"/>
        <v>-16.50956726022215</v>
      </c>
      <c r="U152" s="54">
        <f t="shared" si="31"/>
        <v>-0.5183764137710636</v>
      </c>
      <c r="V152" s="54">
        <f t="shared" si="32"/>
        <v>-20.045101166154886</v>
      </c>
    </row>
    <row r="153" spans="2:22" ht="13.5">
      <c r="B153" s="10">
        <v>136</v>
      </c>
      <c r="C153" s="25">
        <f t="shared" si="24"/>
        <v>136</v>
      </c>
      <c r="D153" s="25">
        <f t="shared" si="25"/>
        <v>110.93501146910768</v>
      </c>
      <c r="E153" s="13">
        <f t="shared" si="26"/>
        <v>8.632077604063815</v>
      </c>
      <c r="F153" s="13">
        <f t="shared" si="27"/>
        <v>8.335900445507965</v>
      </c>
      <c r="G153" s="13">
        <f t="shared" si="28"/>
        <v>-8.335900445507967</v>
      </c>
      <c r="H153" s="13">
        <f t="shared" si="29"/>
        <v>-8.632077604063815</v>
      </c>
      <c r="Q153" s="53">
        <f t="shared" si="30"/>
        <v>-13.795979580213036</v>
      </c>
      <c r="R153" s="53" t="e">
        <f t="shared" si="33"/>
        <v>#NUM!</v>
      </c>
      <c r="S153" s="53">
        <f t="shared" si="34"/>
        <v>-4.053910319703801</v>
      </c>
      <c r="T153" s="53">
        <f t="shared" si="35"/>
        <v>-16.50956726022215</v>
      </c>
      <c r="U153" s="54">
        <f t="shared" si="31"/>
        <v>-0.5806184674088155</v>
      </c>
      <c r="V153" s="54">
        <f t="shared" si="32"/>
        <v>-20.106266261915405</v>
      </c>
    </row>
    <row r="154" spans="2:22" ht="13.5">
      <c r="B154" s="10">
        <v>137</v>
      </c>
      <c r="C154" s="25">
        <f t="shared" si="24"/>
        <v>137</v>
      </c>
      <c r="D154" s="25">
        <f t="shared" si="25"/>
        <v>112.42241089891183</v>
      </c>
      <c r="E154" s="13">
        <f t="shared" si="26"/>
        <v>8.776244419430046</v>
      </c>
      <c r="F154" s="13">
        <f t="shared" si="27"/>
        <v>8.183980320749983</v>
      </c>
      <c r="G154" s="13">
        <f t="shared" si="28"/>
        <v>-8.183980320749985</v>
      </c>
      <c r="H154" s="13">
        <f t="shared" si="29"/>
        <v>-8.776244419430046</v>
      </c>
      <c r="Q154" s="53">
        <f t="shared" si="30"/>
        <v>-13.795979580213036</v>
      </c>
      <c r="R154" s="53" t="e">
        <f t="shared" si="33"/>
        <v>#NUM!</v>
      </c>
      <c r="S154" s="53">
        <f t="shared" si="34"/>
        <v>-4.053910319703801</v>
      </c>
      <c r="T154" s="53">
        <f t="shared" si="35"/>
        <v>-16.50956726022215</v>
      </c>
      <c r="U154" s="54">
        <f t="shared" si="31"/>
        <v>-0.6439185193913084</v>
      </c>
      <c r="V154" s="54">
        <f t="shared" si="32"/>
        <v>-20.166335768318</v>
      </c>
    </row>
    <row r="155" spans="2:22" ht="13.5">
      <c r="B155" s="10">
        <v>138</v>
      </c>
      <c r="C155" s="25">
        <f t="shared" si="24"/>
        <v>138</v>
      </c>
      <c r="D155" s="25">
        <f t="shared" si="25"/>
        <v>113.91587280633796</v>
      </c>
      <c r="E155" s="13">
        <f t="shared" si="26"/>
        <v>8.917737905728728</v>
      </c>
      <c r="F155" s="13">
        <f t="shared" si="27"/>
        <v>8.0295672763063</v>
      </c>
      <c r="G155" s="13">
        <f t="shared" si="28"/>
        <v>-8.029567276306297</v>
      </c>
      <c r="H155" s="13">
        <f t="shared" si="29"/>
        <v>-8.917737905728732</v>
      </c>
      <c r="Q155" s="53">
        <f t="shared" si="30"/>
        <v>-13.795979580213036</v>
      </c>
      <c r="R155" s="53" t="e">
        <f t="shared" si="33"/>
        <v>#NUM!</v>
      </c>
      <c r="S155" s="53">
        <f t="shared" si="34"/>
        <v>-4.053910319703801</v>
      </c>
      <c r="T155" s="53">
        <f t="shared" si="35"/>
        <v>-16.50956726022215</v>
      </c>
      <c r="U155" s="54">
        <f t="shared" si="31"/>
        <v>-0.7082572879095097</v>
      </c>
      <c r="V155" s="54">
        <f t="shared" si="32"/>
        <v>-20.22529138760912</v>
      </c>
    </row>
    <row r="156" spans="2:22" ht="13.5">
      <c r="B156" s="10">
        <v>139</v>
      </c>
      <c r="C156" s="25">
        <f t="shared" si="24"/>
        <v>139</v>
      </c>
      <c r="D156" s="25">
        <f t="shared" si="25"/>
        <v>115.41521372893095</v>
      </c>
      <c r="E156" s="13">
        <f t="shared" si="26"/>
        <v>9.056514962673264</v>
      </c>
      <c r="F156" s="13">
        <f t="shared" si="27"/>
        <v>7.872708347886087</v>
      </c>
      <c r="G156" s="13">
        <f t="shared" si="28"/>
        <v>-7.872708347886087</v>
      </c>
      <c r="H156" s="13">
        <f t="shared" si="29"/>
        <v>-9.056514962673264</v>
      </c>
      <c r="Q156" s="53">
        <f t="shared" si="30"/>
        <v>-13.795979580213036</v>
      </c>
      <c r="R156" s="53" t="e">
        <f t="shared" si="33"/>
        <v>#NUM!</v>
      </c>
      <c r="S156" s="53">
        <f t="shared" si="34"/>
        <v>-4.053910319703801</v>
      </c>
      <c r="T156" s="53">
        <f t="shared" si="35"/>
        <v>-16.50956726022215</v>
      </c>
      <c r="U156" s="54">
        <f t="shared" si="31"/>
        <v>-0.773615174751265</v>
      </c>
      <c r="V156" s="54">
        <f t="shared" si="32"/>
        <v>-20.28311516133601</v>
      </c>
    </row>
    <row r="157" spans="2:22" ht="13.5">
      <c r="B157" s="10">
        <v>140</v>
      </c>
      <c r="C157" s="25">
        <f t="shared" si="24"/>
        <v>140</v>
      </c>
      <c r="D157" s="25">
        <f t="shared" si="25"/>
        <v>116.92025263282625</v>
      </c>
      <c r="E157" s="13">
        <f t="shared" si="26"/>
        <v>9.192533317427735</v>
      </c>
      <c r="F157" s="13">
        <f t="shared" si="27"/>
        <v>7.713451316238474</v>
      </c>
      <c r="G157" s="13">
        <f t="shared" si="28"/>
        <v>-7.713451316238474</v>
      </c>
      <c r="H157" s="13">
        <f t="shared" si="29"/>
        <v>-9.192533317427735</v>
      </c>
      <c r="Q157" s="53">
        <f t="shared" si="30"/>
        <v>-13.795979580213036</v>
      </c>
      <c r="R157" s="53" t="e">
        <f t="shared" si="33"/>
        <v>#NUM!</v>
      </c>
      <c r="S157" s="53">
        <f t="shared" si="34"/>
        <v>-4.053910319703801</v>
      </c>
      <c r="T157" s="53">
        <f t="shared" si="35"/>
        <v>-16.50956726022215</v>
      </c>
      <c r="U157" s="54">
        <f t="shared" si="31"/>
        <v>-0.8399722712711037</v>
      </c>
      <c r="V157" s="54">
        <f t="shared" si="32"/>
        <v>-20.33978947581704</v>
      </c>
    </row>
    <row r="158" spans="2:22" ht="13.5">
      <c r="B158" s="10">
        <v>141</v>
      </c>
      <c r="C158" s="25">
        <f t="shared" si="24"/>
        <v>141</v>
      </c>
      <c r="D158" s="25">
        <f t="shared" si="25"/>
        <v>118.43081094587036</v>
      </c>
      <c r="E158" s="13">
        <f t="shared" si="26"/>
        <v>9.32575153748365</v>
      </c>
      <c r="F158" s="13">
        <f t="shared" si="27"/>
        <v>7.551844692598049</v>
      </c>
      <c r="G158" s="13">
        <f t="shared" si="28"/>
        <v>-7.5518446925980545</v>
      </c>
      <c r="H158" s="13">
        <f t="shared" si="29"/>
        <v>-9.325751537483647</v>
      </c>
      <c r="Q158" s="53">
        <f t="shared" si="30"/>
        <v>-13.795979580213036</v>
      </c>
      <c r="R158" s="53" t="e">
        <f t="shared" si="33"/>
        <v>#NUM!</v>
      </c>
      <c r="S158" s="53">
        <f t="shared" si="34"/>
        <v>-4.053910319703801</v>
      </c>
      <c r="T158" s="53">
        <f t="shared" si="35"/>
        <v>-16.50956726022215</v>
      </c>
      <c r="U158" s="54">
        <f t="shared" si="31"/>
        <v>-0.9073083644546145</v>
      </c>
      <c r="V158" s="54">
        <f t="shared" si="32"/>
        <v>-20.395297067507002</v>
      </c>
    </row>
    <row r="159" spans="2:22" ht="13.5">
      <c r="B159" s="10">
        <v>142</v>
      </c>
      <c r="C159" s="25">
        <f t="shared" si="24"/>
        <v>142</v>
      </c>
      <c r="D159" s="25">
        <f t="shared" si="25"/>
        <v>119.94671258030276</v>
      </c>
      <c r="E159" s="13">
        <f t="shared" si="26"/>
        <v>9.456129043280663</v>
      </c>
      <c r="F159" s="13">
        <f t="shared" si="27"/>
        <v>7.387937703907901</v>
      </c>
      <c r="G159" s="13">
        <f t="shared" si="28"/>
        <v>-7.387937703907898</v>
      </c>
      <c r="H159" s="13">
        <f t="shared" si="29"/>
        <v>-9.456129043280667</v>
      </c>
      <c r="Q159" s="53">
        <f t="shared" si="30"/>
        <v>-13.795979580213036</v>
      </c>
      <c r="R159" s="53" t="e">
        <f t="shared" si="33"/>
        <v>#NUM!</v>
      </c>
      <c r="S159" s="53">
        <f t="shared" si="34"/>
        <v>-4.053910319703801</v>
      </c>
      <c r="T159" s="53">
        <f t="shared" si="35"/>
        <v>-16.50956726022215</v>
      </c>
      <c r="U159" s="54">
        <f t="shared" si="31"/>
        <v>-0.9756029430755095</v>
      </c>
      <c r="V159" s="54">
        <f t="shared" si="32"/>
        <v>-20.44962102825576</v>
      </c>
    </row>
    <row r="160" spans="2:22" ht="13.5">
      <c r="B160" s="10">
        <v>143</v>
      </c>
      <c r="C160" s="25">
        <f t="shared" si="24"/>
        <v>143</v>
      </c>
      <c r="D160" s="25">
        <f t="shared" si="25"/>
        <v>121.46778394569436</v>
      </c>
      <c r="E160" s="13">
        <f t="shared" si="26"/>
        <v>9.583626120567516</v>
      </c>
      <c r="F160" s="13">
        <f t="shared" si="27"/>
        <v>7.221780277824578</v>
      </c>
      <c r="G160" s="13">
        <f t="shared" si="28"/>
        <v>-7.22178027782458</v>
      </c>
      <c r="H160" s="13">
        <f t="shared" si="29"/>
        <v>-9.583626120567516</v>
      </c>
      <c r="Q160" s="53">
        <f t="shared" si="30"/>
        <v>-13.795979580213036</v>
      </c>
      <c r="R160" s="53" t="e">
        <f t="shared" si="33"/>
        <v>#NUM!</v>
      </c>
      <c r="S160" s="53">
        <f t="shared" si="34"/>
        <v>-4.053910319703801</v>
      </c>
      <c r="T160" s="53">
        <f t="shared" si="35"/>
        <v>-16.50956726022215</v>
      </c>
      <c r="U160" s="54">
        <f t="shared" si="31"/>
        <v>-1.0448352039435607</v>
      </c>
      <c r="V160" s="54">
        <f t="shared" si="32"/>
        <v>-20.502744810458612</v>
      </c>
    </row>
    <row r="161" spans="2:22" ht="13.5">
      <c r="B161" s="10">
        <v>144</v>
      </c>
      <c r="C161" s="25">
        <f t="shared" si="24"/>
        <v>144</v>
      </c>
      <c r="D161" s="25">
        <f t="shared" si="25"/>
        <v>122.99385395281577</v>
      </c>
      <c r="E161" s="13">
        <f t="shared" si="26"/>
        <v>9.708203932499368</v>
      </c>
      <c r="F161" s="13">
        <f t="shared" si="27"/>
        <v>7.0534230275096785</v>
      </c>
      <c r="G161" s="13">
        <f t="shared" si="28"/>
        <v>-7.053423027509678</v>
      </c>
      <c r="H161" s="13">
        <f t="shared" si="29"/>
        <v>-9.708203932499366</v>
      </c>
      <c r="Q161" s="53">
        <f t="shared" si="30"/>
        <v>-13.795979580213036</v>
      </c>
      <c r="R161" s="53" t="e">
        <f t="shared" si="33"/>
        <v>#NUM!</v>
      </c>
      <c r="S161" s="53">
        <f t="shared" si="34"/>
        <v>-4.053910319703801</v>
      </c>
      <c r="T161" s="53">
        <f t="shared" si="35"/>
        <v>-16.50956726022215</v>
      </c>
      <c r="U161" s="54">
        <f t="shared" si="31"/>
        <v>-1.114984058241435</v>
      </c>
      <c r="V161" s="54">
        <f t="shared" si="32"/>
        <v>-20.554652232096885</v>
      </c>
    </row>
    <row r="162" spans="2:22" ht="13.5">
      <c r="B162" s="10">
        <v>145</v>
      </c>
      <c r="C162" s="25">
        <f t="shared" si="24"/>
        <v>145</v>
      </c>
      <c r="D162" s="25">
        <f t="shared" si="25"/>
        <v>124.524754009087</v>
      </c>
      <c r="E162" s="13">
        <f t="shared" si="26"/>
        <v>9.829824531467903</v>
      </c>
      <c r="F162" s="13">
        <f t="shared" si="27"/>
        <v>6.882917236212551</v>
      </c>
      <c r="G162" s="13">
        <f t="shared" si="28"/>
        <v>-6.882917236212556</v>
      </c>
      <c r="H162" s="13">
        <f t="shared" si="29"/>
        <v>-9.8298245314679</v>
      </c>
      <c r="Q162" s="53">
        <f t="shared" si="30"/>
        <v>-13.795979580213036</v>
      </c>
      <c r="R162" s="53" t="e">
        <f t="shared" si="33"/>
        <v>#NUM!</v>
      </c>
      <c r="S162" s="53">
        <f t="shared" si="34"/>
        <v>-4.053910319703801</v>
      </c>
      <c r="T162" s="53">
        <f t="shared" si="35"/>
        <v>-16.50956726022215</v>
      </c>
      <c r="U162" s="54">
        <f t="shared" si="31"/>
        <v>-1.1860281379485715</v>
      </c>
      <c r="V162" s="54">
        <f t="shared" si="32"/>
        <v>-20.605327481667107</v>
      </c>
    </row>
    <row r="163" spans="2:22" ht="13.5">
      <c r="B163" s="10">
        <v>146</v>
      </c>
      <c r="C163" s="25">
        <f t="shared" si="24"/>
        <v>146</v>
      </c>
      <c r="D163" s="25">
        <f t="shared" si="25"/>
        <v>126.06031800623336</v>
      </c>
      <c r="E163" s="13">
        <f t="shared" si="26"/>
        <v>9.9484508706605</v>
      </c>
      <c r="F163" s="13">
        <f t="shared" si="27"/>
        <v>6.710314841648962</v>
      </c>
      <c r="G163" s="13">
        <f t="shared" si="28"/>
        <v>-6.710314841648959</v>
      </c>
      <c r="H163" s="13">
        <f t="shared" si="29"/>
        <v>-9.948450870660501</v>
      </c>
      <c r="Q163" s="53">
        <f t="shared" si="30"/>
        <v>-13.795979580213036</v>
      </c>
      <c r="R163" s="53" t="e">
        <f t="shared" si="33"/>
        <v>#NUM!</v>
      </c>
      <c r="S163" s="53">
        <f t="shared" si="34"/>
        <v>-4.053910319703801</v>
      </c>
      <c r="T163" s="53">
        <f t="shared" si="35"/>
        <v>-16.50956726022215</v>
      </c>
      <c r="U163" s="54">
        <f t="shared" si="31"/>
        <v>-1.2579458023500667</v>
      </c>
      <c r="V163" s="54">
        <f t="shared" si="32"/>
        <v>-20.654755122997358</v>
      </c>
    </row>
    <row r="164" spans="2:22" ht="13.5">
      <c r="B164" s="10">
        <v>147</v>
      </c>
      <c r="C164" s="25">
        <f t="shared" si="24"/>
        <v>147</v>
      </c>
      <c r="D164" s="25">
        <f t="shared" si="25"/>
        <v>127.60038230074733</v>
      </c>
      <c r="E164" s="13">
        <f t="shared" si="26"/>
        <v>10.064046815345087</v>
      </c>
      <c r="F164" s="13">
        <f t="shared" si="27"/>
        <v>6.535668420180327</v>
      </c>
      <c r="G164" s="13">
        <f t="shared" si="28"/>
        <v>-6.535668420180324</v>
      </c>
      <c r="H164" s="13">
        <f t="shared" si="29"/>
        <v>-10.064046815345089</v>
      </c>
      <c r="Q164" s="53">
        <f t="shared" si="30"/>
        <v>-13.795979580213036</v>
      </c>
      <c r="R164" s="53" t="e">
        <f t="shared" si="33"/>
        <v>#NUM!</v>
      </c>
      <c r="S164" s="53">
        <f t="shared" si="34"/>
        <v>-4.053910319703801</v>
      </c>
      <c r="T164" s="53">
        <f t="shared" si="35"/>
        <v>-16.50956726022215</v>
      </c>
      <c r="U164" s="54">
        <f t="shared" si="31"/>
        <v>-1.3307151446286647</v>
      </c>
      <c r="V164" s="54">
        <f t="shared" si="32"/>
        <v>-20.702920099949267</v>
      </c>
    </row>
    <row r="165" spans="2:22" ht="13.5">
      <c r="B165" s="10">
        <v>148</v>
      </c>
      <c r="C165" s="25">
        <f t="shared" si="24"/>
        <v>148</v>
      </c>
      <c r="D165" s="25">
        <f t="shared" si="25"/>
        <v>129.14478568772702</v>
      </c>
      <c r="E165" s="13">
        <f t="shared" si="26"/>
        <v>10.176577153877112</v>
      </c>
      <c r="F165" s="13">
        <f t="shared" si="27"/>
        <v>6.359031170798459</v>
      </c>
      <c r="G165" s="13">
        <f t="shared" si="28"/>
        <v>-6.35903117079846</v>
      </c>
      <c r="H165" s="13">
        <f t="shared" si="29"/>
        <v>-10.176577153877112</v>
      </c>
      <c r="Q165" s="53">
        <f t="shared" si="30"/>
        <v>-13.795979580213036</v>
      </c>
      <c r="R165" s="53" t="e">
        <f t="shared" si="33"/>
        <v>#NUM!</v>
      </c>
      <c r="S165" s="53">
        <f t="shared" si="34"/>
        <v>-4.053910319703801</v>
      </c>
      <c r="T165" s="53">
        <f t="shared" si="35"/>
        <v>-16.50956726022215</v>
      </c>
      <c r="U165" s="54">
        <f t="shared" si="31"/>
        <v>-1.404313998537777</v>
      </c>
      <c r="V165" s="54">
        <f t="shared" si="32"/>
        <v>-20.74980774100428</v>
      </c>
    </row>
    <row r="166" spans="2:22" ht="13.5">
      <c r="B166" s="10">
        <v>149</v>
      </c>
      <c r="C166" s="25">
        <f t="shared" si="24"/>
        <v>149</v>
      </c>
      <c r="D166" s="25">
        <f t="shared" si="25"/>
        <v>130.6933693686336</v>
      </c>
      <c r="E166" s="13">
        <f t="shared" si="26"/>
        <v>10.286007608425347</v>
      </c>
      <c r="F166" s="13">
        <f t="shared" si="27"/>
        <v>6.180456898920653</v>
      </c>
      <c r="G166" s="13">
        <f t="shared" si="28"/>
        <v>-6.180456898920655</v>
      </c>
      <c r="H166" s="13">
        <f t="shared" si="29"/>
        <v>-10.286007608425347</v>
      </c>
      <c r="Q166" s="53">
        <f t="shared" si="30"/>
        <v>-13.795979580213036</v>
      </c>
      <c r="R166" s="53" t="e">
        <f t="shared" si="33"/>
        <v>#NUM!</v>
      </c>
      <c r="S166" s="53">
        <f t="shared" si="34"/>
        <v>-4.053910319703801</v>
      </c>
      <c r="T166" s="53">
        <f t="shared" si="35"/>
        <v>-16.50956726022215</v>
      </c>
      <c r="U166" s="54">
        <f t="shared" si="31"/>
        <v>-1.4787199451535296</v>
      </c>
      <c r="V166" s="54">
        <f t="shared" si="32"/>
        <v>-20.795403763732708</v>
      </c>
    </row>
    <row r="167" spans="2:22" ht="13.5">
      <c r="B167" s="10">
        <v>150</v>
      </c>
      <c r="C167" s="25">
        <f t="shared" si="24"/>
        <v>150</v>
      </c>
      <c r="D167" s="25">
        <f t="shared" si="25"/>
        <v>132.24597691348154</v>
      </c>
      <c r="E167" s="13">
        <f t="shared" si="26"/>
        <v>10.392304845413264</v>
      </c>
      <c r="F167" s="13">
        <f t="shared" si="27"/>
        <v>5.999999999999999</v>
      </c>
      <c r="G167" s="13">
        <f t="shared" si="28"/>
        <v>-6.000000000000005</v>
      </c>
      <c r="H167" s="13">
        <f t="shared" si="29"/>
        <v>-10.39230484541326</v>
      </c>
      <c r="Q167" s="53">
        <f t="shared" si="30"/>
        <v>-13.795979580213036</v>
      </c>
      <c r="R167" s="53" t="e">
        <f t="shared" si="33"/>
        <v>#NUM!</v>
      </c>
      <c r="S167" s="53">
        <f t="shared" si="34"/>
        <v>-4.053910319703801</v>
      </c>
      <c r="T167" s="53">
        <f t="shared" si="35"/>
        <v>-16.50956726022215</v>
      </c>
      <c r="U167" s="54">
        <f t="shared" si="31"/>
        <v>-1.5539103197038018</v>
      </c>
      <c r="V167" s="54">
        <f t="shared" si="32"/>
        <v>-20.839694279144343</v>
      </c>
    </row>
    <row r="168" spans="2:22" ht="13.5">
      <c r="B168" s="10">
        <v>151</v>
      </c>
      <c r="C168" s="25">
        <f t="shared" si="24"/>
        <v>151</v>
      </c>
      <c r="D168" s="25">
        <f t="shared" si="25"/>
        <v>133.80245421794544</v>
      </c>
      <c r="E168" s="13">
        <f t="shared" si="26"/>
        <v>10.495436485672748</v>
      </c>
      <c r="F168" s="13">
        <f t="shared" si="27"/>
        <v>5.817715442956046</v>
      </c>
      <c r="G168" s="13">
        <f t="shared" si="28"/>
        <v>-5.817715442956042</v>
      </c>
      <c r="H168" s="13">
        <f t="shared" si="29"/>
        <v>-10.495436485672752</v>
      </c>
      <c r="Q168" s="53">
        <f t="shared" si="30"/>
        <v>-13.795979580213036</v>
      </c>
      <c r="R168" s="53" t="e">
        <f t="shared" si="33"/>
        <v>#NUM!</v>
      </c>
      <c r="S168" s="53">
        <f t="shared" si="34"/>
        <v>-4.053910319703801</v>
      </c>
      <c r="T168" s="53">
        <f t="shared" si="35"/>
        <v>-16.50956726022215</v>
      </c>
      <c r="U168" s="54">
        <f t="shared" si="31"/>
        <v>-1.6298622184721157</v>
      </c>
      <c r="V168" s="54">
        <f t="shared" si="32"/>
        <v>-20.882665795919127</v>
      </c>
    </row>
    <row r="169" spans="2:22" ht="13.5">
      <c r="B169" s="10">
        <v>152</v>
      </c>
      <c r="C169" s="25">
        <f t="shared" si="24"/>
        <v>152</v>
      </c>
      <c r="D169" s="25">
        <f t="shared" si="25"/>
        <v>135.36264945583883</v>
      </c>
      <c r="E169" s="13">
        <f t="shared" si="26"/>
        <v>10.595371114307124</v>
      </c>
      <c r="F169" s="13">
        <f t="shared" si="27"/>
        <v>5.633658753430688</v>
      </c>
      <c r="G169" s="13">
        <f t="shared" si="28"/>
        <v>-5.633658753430689</v>
      </c>
      <c r="H169" s="13">
        <f t="shared" si="29"/>
        <v>-10.595371114307124</v>
      </c>
      <c r="Q169" s="53">
        <f t="shared" si="30"/>
        <v>-13.795979580213036</v>
      </c>
      <c r="R169" s="53" t="e">
        <f t="shared" si="33"/>
        <v>#NUM!</v>
      </c>
      <c r="S169" s="53">
        <f t="shared" si="34"/>
        <v>-4.053910319703801</v>
      </c>
      <c r="T169" s="53">
        <f t="shared" si="35"/>
        <v>-16.50956726022215</v>
      </c>
      <c r="U169" s="54">
        <f t="shared" si="31"/>
        <v>-1.706552505774348</v>
      </c>
      <c r="V169" s="54">
        <f t="shared" si="32"/>
        <v>-20.924305224516782</v>
      </c>
    </row>
    <row r="170" spans="2:22" ht="13.5">
      <c r="B170" s="10">
        <v>153</v>
      </c>
      <c r="C170" s="25">
        <f t="shared" si="24"/>
        <v>153</v>
      </c>
      <c r="D170" s="25">
        <f t="shared" si="25"/>
        <v>136.92641302739128</v>
      </c>
      <c r="E170" s="13">
        <f t="shared" si="26"/>
        <v>10.692078290260413</v>
      </c>
      <c r="F170" s="13">
        <f t="shared" si="27"/>
        <v>5.447885996874563</v>
      </c>
      <c r="G170" s="13">
        <f t="shared" si="28"/>
        <v>-5.447885996874563</v>
      </c>
      <c r="H170" s="13">
        <f t="shared" si="29"/>
        <v>-10.692078290260413</v>
      </c>
      <c r="Q170" s="53">
        <f t="shared" si="30"/>
        <v>-13.795979580213036</v>
      </c>
      <c r="R170" s="53" t="e">
        <f t="shared" si="33"/>
        <v>#NUM!</v>
      </c>
      <c r="S170" s="53">
        <f t="shared" si="34"/>
        <v>-4.053910319703801</v>
      </c>
      <c r="T170" s="53">
        <f t="shared" si="35"/>
        <v>-16.50956726022215</v>
      </c>
      <c r="U170" s="54">
        <f t="shared" si="31"/>
        <v>-1.7839578210060671</v>
      </c>
      <c r="V170" s="54">
        <f t="shared" si="32"/>
        <v>-20.964599881163988</v>
      </c>
    </row>
    <row r="171" spans="2:22" ht="13.5">
      <c r="B171" s="10">
        <v>154</v>
      </c>
      <c r="C171" s="25">
        <f t="shared" si="24"/>
        <v>154</v>
      </c>
      <c r="D171" s="25">
        <f t="shared" si="25"/>
        <v>138.4935975037225</v>
      </c>
      <c r="E171" s="13">
        <f t="shared" si="26"/>
        <v>10.785528555590005</v>
      </c>
      <c r="F171" s="13">
        <f t="shared" si="27"/>
        <v>5.260453761468927</v>
      </c>
      <c r="G171" s="13">
        <f t="shared" si="28"/>
        <v>-5.260453761468932</v>
      </c>
      <c r="H171" s="13">
        <f t="shared" si="29"/>
        <v>-10.785528555590002</v>
      </c>
      <c r="Q171" s="53">
        <f t="shared" si="30"/>
        <v>-13.795979580213036</v>
      </c>
      <c r="R171" s="53" t="e">
        <f t="shared" si="33"/>
        <v>#NUM!</v>
      </c>
      <c r="S171" s="53">
        <f t="shared" si="34"/>
        <v>-4.053910319703801</v>
      </c>
      <c r="T171" s="53">
        <f t="shared" si="35"/>
        <v>-16.50956726022215</v>
      </c>
      <c r="U171" s="54">
        <f t="shared" si="31"/>
        <v>-1.8620545857584148</v>
      </c>
      <c r="V171" s="54">
        <f t="shared" si="32"/>
        <v>-21.003537491717985</v>
      </c>
    </row>
    <row r="172" spans="2:22" ht="13.5">
      <c r="B172" s="10">
        <v>155</v>
      </c>
      <c r="C172" s="25">
        <f t="shared" si="24"/>
        <v>155</v>
      </c>
      <c r="D172" s="25">
        <f t="shared" si="25"/>
        <v>140.064057567884</v>
      </c>
      <c r="E172" s="13">
        <f t="shared" si="26"/>
        <v>10.875693444439799</v>
      </c>
      <c r="F172" s="13">
        <f t="shared" si="27"/>
        <v>5.071419140888394</v>
      </c>
      <c r="G172" s="13">
        <f t="shared" si="28"/>
        <v>-5.0714191408883895</v>
      </c>
      <c r="H172" s="13">
        <f t="shared" si="29"/>
        <v>-10.8756934444398</v>
      </c>
      <c r="Q172" s="53">
        <f t="shared" si="30"/>
        <v>-13.795979580213036</v>
      </c>
      <c r="R172" s="53" t="e">
        <f t="shared" si="33"/>
        <v>#NUM!</v>
      </c>
      <c r="S172" s="53">
        <f t="shared" si="34"/>
        <v>-4.053910319703801</v>
      </c>
      <c r="T172" s="53">
        <f t="shared" si="35"/>
        <v>-16.50956726022215</v>
      </c>
      <c r="U172" s="54">
        <f t="shared" si="31"/>
        <v>-1.940819011000304</v>
      </c>
      <c r="V172" s="54">
        <f t="shared" si="32"/>
        <v>-21.041106195405398</v>
      </c>
    </row>
    <row r="173" spans="2:22" ht="13.5">
      <c r="B173" s="10">
        <v>156</v>
      </c>
      <c r="C173" s="25">
        <f t="shared" si="24"/>
        <v>156</v>
      </c>
      <c r="D173" s="25">
        <f t="shared" si="25"/>
        <v>141.63764995281292</v>
      </c>
      <c r="E173" s="13">
        <f t="shared" si="26"/>
        <v>10.962545491711209</v>
      </c>
      <c r="F173" s="13">
        <f t="shared" si="27"/>
        <v>4.880839716909605</v>
      </c>
      <c r="G173" s="13">
        <f t="shared" si="28"/>
        <v>-4.880839716909601</v>
      </c>
      <c r="H173" s="13">
        <f t="shared" si="29"/>
        <v>-10.96254549171121</v>
      </c>
      <c r="Q173" s="53">
        <f t="shared" si="30"/>
        <v>-13.795979580213036</v>
      </c>
      <c r="R173" s="53" t="e">
        <f t="shared" si="33"/>
        <v>#NUM!</v>
      </c>
      <c r="S173" s="53">
        <f t="shared" si="34"/>
        <v>-4.053910319703801</v>
      </c>
      <c r="T173" s="53">
        <f t="shared" si="35"/>
        <v>-16.50956726022215</v>
      </c>
      <c r="U173" s="54">
        <f t="shared" si="31"/>
        <v>-2.0202271043247992</v>
      </c>
      <c r="V173" s="54">
        <f t="shared" si="32"/>
        <v>-21.07729454843515</v>
      </c>
    </row>
    <row r="174" spans="2:22" ht="13.5">
      <c r="B174" s="10">
        <v>157</v>
      </c>
      <c r="C174" s="25">
        <f t="shared" si="24"/>
        <v>157</v>
      </c>
      <c r="D174" s="25">
        <f t="shared" si="25"/>
        <v>143.2142333765167</v>
      </c>
      <c r="E174" s="13">
        <f t="shared" si="26"/>
        <v>11.046058241429284</v>
      </c>
      <c r="F174" s="13">
        <f t="shared" si="27"/>
        <v>4.688773541871285</v>
      </c>
      <c r="G174" s="13">
        <f t="shared" si="28"/>
        <v>-4.688773541871286</v>
      </c>
      <c r="H174" s="13">
        <f t="shared" si="29"/>
        <v>-11.046058241429282</v>
      </c>
      <c r="Q174" s="53">
        <f t="shared" si="30"/>
        <v>-13.795979580213036</v>
      </c>
      <c r="R174" s="53" t="e">
        <f t="shared" si="33"/>
        <v>#NUM!</v>
      </c>
      <c r="S174" s="53">
        <f t="shared" si="34"/>
        <v>-4.053910319703801</v>
      </c>
      <c r="T174" s="53">
        <f t="shared" si="35"/>
        <v>-16.50956726022215</v>
      </c>
      <c r="U174" s="54">
        <f t="shared" si="31"/>
        <v>-2.1002546772574324</v>
      </c>
      <c r="V174" s="54">
        <f t="shared" si="32"/>
        <v>-21.11209152748435</v>
      </c>
    </row>
    <row r="175" spans="2:22" ht="13.5">
      <c r="B175" s="10">
        <v>158</v>
      </c>
      <c r="C175" s="25">
        <f t="shared" si="24"/>
        <v>158</v>
      </c>
      <c r="D175" s="25">
        <f t="shared" si="25"/>
        <v>144.7936684747819</v>
      </c>
      <c r="E175" s="13">
        <f t="shared" si="26"/>
        <v>11.126206254801447</v>
      </c>
      <c r="F175" s="13">
        <f t="shared" si="27"/>
        <v>4.495279120990947</v>
      </c>
      <c r="G175" s="13">
        <f t="shared" si="28"/>
        <v>-4.495279120990947</v>
      </c>
      <c r="H175" s="13">
        <f t="shared" si="29"/>
        <v>-11.126206254801446</v>
      </c>
      <c r="Q175" s="53">
        <f t="shared" si="30"/>
        <v>-13.795979580213036</v>
      </c>
      <c r="R175" s="53" t="e">
        <f t="shared" si="33"/>
        <v>#NUM!</v>
      </c>
      <c r="S175" s="53">
        <f t="shared" si="34"/>
        <v>-4.053910319703801</v>
      </c>
      <c r="T175" s="53">
        <f t="shared" si="35"/>
        <v>-16.50956726022215</v>
      </c>
      <c r="U175" s="54">
        <f t="shared" si="31"/>
        <v>-2.18087735262424</v>
      </c>
      <c r="V175" s="54">
        <f t="shared" si="32"/>
        <v>-21.145486533056086</v>
      </c>
    </row>
    <row r="176" spans="2:22" ht="13.5">
      <c r="B176" s="10">
        <v>159</v>
      </c>
      <c r="C176" s="25">
        <f t="shared" si="24"/>
        <v>159</v>
      </c>
      <c r="D176" s="25">
        <f t="shared" si="25"/>
        <v>146.37581773167938</v>
      </c>
      <c r="E176" s="13">
        <f t="shared" si="26"/>
        <v>11.202965117966421</v>
      </c>
      <c r="F176" s="13">
        <f t="shared" si="27"/>
        <v>4.300415394543602</v>
      </c>
      <c r="G176" s="13">
        <f t="shared" si="28"/>
        <v>-4.3004153945436085</v>
      </c>
      <c r="H176" s="13">
        <f t="shared" si="29"/>
        <v>-11.20296511796642</v>
      </c>
      <c r="Q176" s="53">
        <f t="shared" si="30"/>
        <v>-13.795979580213036</v>
      </c>
      <c r="R176" s="53" t="e">
        <f t="shared" si="33"/>
        <v>#NUM!</v>
      </c>
      <c r="S176" s="53">
        <f t="shared" si="34"/>
        <v>-4.053910319703801</v>
      </c>
      <c r="T176" s="53">
        <f t="shared" si="35"/>
        <v>-16.50956726022215</v>
      </c>
      <c r="U176" s="54">
        <f t="shared" si="31"/>
        <v>-2.2620705719773</v>
      </c>
      <c r="V176" s="54">
        <f t="shared" si="32"/>
        <v>-21.177469392708158</v>
      </c>
    </row>
    <row r="177" spans="2:22" ht="13.5">
      <c r="B177" s="10">
        <v>160</v>
      </c>
      <c r="C177" s="25">
        <f t="shared" si="24"/>
        <v>160</v>
      </c>
      <c r="D177" s="25">
        <f t="shared" si="25"/>
        <v>147.96054540811076</v>
      </c>
      <c r="E177" s="13">
        <f t="shared" si="26"/>
        <v>11.2763114494309</v>
      </c>
      <c r="F177" s="13">
        <f t="shared" si="27"/>
        <v>4.1042417199080266</v>
      </c>
      <c r="G177" s="13">
        <f t="shared" si="28"/>
        <v>-4.104241719908022</v>
      </c>
      <c r="H177" s="13">
        <f t="shared" si="29"/>
        <v>-11.2763114494309</v>
      </c>
      <c r="Q177" s="53">
        <f t="shared" si="30"/>
        <v>-13.795979580213036</v>
      </c>
      <c r="R177" s="53" t="e">
        <f t="shared" si="33"/>
        <v>#NUM!</v>
      </c>
      <c r="S177" s="53">
        <f t="shared" si="34"/>
        <v>-4.053910319703801</v>
      </c>
      <c r="T177" s="53">
        <f t="shared" si="35"/>
        <v>-16.50956726022215</v>
      </c>
      <c r="U177" s="54">
        <f t="shared" si="31"/>
        <v>-2.343809603075457</v>
      </c>
      <c r="V177" s="54">
        <f t="shared" si="32"/>
        <v>-21.20803036415169</v>
      </c>
    </row>
    <row r="178" spans="2:22" ht="13.5">
      <c r="B178" s="10">
        <v>161</v>
      </c>
      <c r="C178" s="25">
        <f t="shared" si="24"/>
        <v>161</v>
      </c>
      <c r="D178" s="25">
        <f t="shared" si="25"/>
        <v>149.54771746862605</v>
      </c>
      <c r="E178" s="13">
        <f t="shared" si="26"/>
        <v>11.346222907191802</v>
      </c>
      <c r="F178" s="13">
        <f t="shared" si="27"/>
        <v>3.906817853485879</v>
      </c>
      <c r="G178" s="13">
        <f t="shared" si="28"/>
        <v>-3.9068178534858795</v>
      </c>
      <c r="H178" s="13">
        <f t="shared" si="29"/>
        <v>-11.346222907191802</v>
      </c>
      <c r="Q178" s="53">
        <f t="shared" si="30"/>
        <v>-13.795979580213036</v>
      </c>
      <c r="R178" s="53" t="e">
        <f t="shared" si="33"/>
        <v>#NUM!</v>
      </c>
      <c r="S178" s="53">
        <f t="shared" si="34"/>
        <v>-4.053910319703801</v>
      </c>
      <c r="T178" s="53">
        <f t="shared" si="35"/>
        <v>-16.50956726022215</v>
      </c>
      <c r="U178" s="54">
        <f t="shared" si="31"/>
        <v>-2.4260695474180185</v>
      </c>
      <c r="V178" s="54">
        <f t="shared" si="32"/>
        <v>-21.237160138218734</v>
      </c>
    </row>
    <row r="179" spans="2:22" ht="13.5">
      <c r="B179" s="10">
        <v>162</v>
      </c>
      <c r="C179" s="25">
        <f t="shared" si="24"/>
        <v>162</v>
      </c>
      <c r="D179" s="25">
        <f t="shared" si="25"/>
        <v>151.1372015067157</v>
      </c>
      <c r="E179" s="13">
        <f t="shared" si="26"/>
        <v>11.412678195541842</v>
      </c>
      <c r="F179" s="13">
        <f t="shared" si="27"/>
        <v>3.7082039324993703</v>
      </c>
      <c r="G179" s="13">
        <f t="shared" si="28"/>
        <v>-3.7082039324993703</v>
      </c>
      <c r="H179" s="13">
        <f t="shared" si="29"/>
        <v>-11.41267819554184</v>
      </c>
      <c r="Q179" s="53">
        <f t="shared" si="30"/>
        <v>-13.795979580213036</v>
      </c>
      <c r="R179" s="53" t="e">
        <f t="shared" si="33"/>
        <v>#NUM!</v>
      </c>
      <c r="S179" s="53">
        <f t="shared" si="34"/>
        <v>-4.053910319703801</v>
      </c>
      <c r="T179" s="53">
        <f t="shared" si="35"/>
        <v>-16.50956726022215</v>
      </c>
      <c r="U179" s="54">
        <f t="shared" si="31"/>
        <v>-2.508825347829064</v>
      </c>
      <c r="V179" s="54">
        <f t="shared" si="32"/>
        <v>-21.264849841697917</v>
      </c>
    </row>
    <row r="180" spans="2:22" ht="13.5">
      <c r="B180" s="10">
        <v>163</v>
      </c>
      <c r="C180" s="25">
        <f t="shared" si="24"/>
        <v>163</v>
      </c>
      <c r="D180" s="25">
        <f t="shared" si="25"/>
        <v>152.72886666876678</v>
      </c>
      <c r="E180" s="13">
        <f t="shared" si="26"/>
        <v>11.475657071556427</v>
      </c>
      <c r="F180" s="13">
        <f t="shared" si="27"/>
        <v>3.5084604566728395</v>
      </c>
      <c r="G180" s="13">
        <f t="shared" si="28"/>
        <v>-3.5084604566728452</v>
      </c>
      <c r="H180" s="13">
        <f t="shared" si="29"/>
        <v>-11.475657071556423</v>
      </c>
      <c r="Q180" s="53">
        <f t="shared" si="30"/>
        <v>-13.795979580213036</v>
      </c>
      <c r="R180" s="53" t="e">
        <f t="shared" si="33"/>
        <v>#NUM!</v>
      </c>
      <c r="S180" s="53">
        <f t="shared" si="34"/>
        <v>-4.053910319703801</v>
      </c>
      <c r="T180" s="53">
        <f t="shared" si="35"/>
        <v>-16.50956726022215</v>
      </c>
      <c r="U180" s="54">
        <f t="shared" si="31"/>
        <v>-2.5920517960901184</v>
      </c>
      <c r="V180" s="54">
        <f t="shared" si="32"/>
        <v>-21.291091040037326</v>
      </c>
    </row>
    <row r="181" spans="2:22" ht="13.5">
      <c r="B181" s="10">
        <v>164</v>
      </c>
      <c r="C181" s="25">
        <f t="shared" si="24"/>
        <v>164</v>
      </c>
      <c r="D181" s="25">
        <f t="shared" si="25"/>
        <v>154.32258357685066</v>
      </c>
      <c r="E181" s="13">
        <f t="shared" si="26"/>
        <v>11.535140351259827</v>
      </c>
      <c r="F181" s="13">
        <f t="shared" si="27"/>
        <v>3.3076482698039906</v>
      </c>
      <c r="G181" s="13">
        <f t="shared" si="28"/>
        <v>-3.307648269803987</v>
      </c>
      <c r="H181" s="13">
        <f t="shared" si="29"/>
        <v>-11.53514035125983</v>
      </c>
      <c r="Q181" s="53">
        <f t="shared" si="30"/>
        <v>-13.795979580213036</v>
      </c>
      <c r="R181" s="53" t="e">
        <f t="shared" si="33"/>
        <v>#NUM!</v>
      </c>
      <c r="S181" s="53">
        <f t="shared" si="34"/>
        <v>-4.053910319703801</v>
      </c>
      <c r="T181" s="53">
        <f t="shared" si="35"/>
        <v>-16.50956726022215</v>
      </c>
      <c r="U181" s="54">
        <f t="shared" si="31"/>
        <v>-2.6757235406188054</v>
      </c>
      <c r="V181" s="54">
        <f t="shared" si="32"/>
        <v>-21.315875739913743</v>
      </c>
    </row>
    <row r="182" spans="2:22" ht="13.5">
      <c r="B182" s="10">
        <v>165</v>
      </c>
      <c r="C182" s="25">
        <f t="shared" si="24"/>
        <v>165</v>
      </c>
      <c r="D182" s="25">
        <f t="shared" si="25"/>
        <v>155.91822425049597</v>
      </c>
      <c r="E182" s="13">
        <f t="shared" si="26"/>
        <v>11.591109915468818</v>
      </c>
      <c r="F182" s="13">
        <f t="shared" si="27"/>
        <v>3.1058285412302524</v>
      </c>
      <c r="G182" s="13">
        <f t="shared" si="28"/>
        <v>-3.1058285412302475</v>
      </c>
      <c r="H182" s="13">
        <f t="shared" si="29"/>
        <v>-11.59110991546882</v>
      </c>
      <c r="Q182" s="53">
        <f t="shared" si="30"/>
        <v>-13.795979580213036</v>
      </c>
      <c r="R182" s="53" t="e">
        <f t="shared" si="33"/>
        <v>#NUM!</v>
      </c>
      <c r="S182" s="53">
        <f t="shared" si="34"/>
        <v>-4.053910319703801</v>
      </c>
      <c r="T182" s="53">
        <f t="shared" si="35"/>
        <v>-16.50956726022215</v>
      </c>
      <c r="U182" s="54">
        <f t="shared" si="31"/>
        <v>-2.7598150941911963</v>
      </c>
      <c r="V182" s="54">
        <f t="shared" si="32"/>
        <v>-21.33919639166749</v>
      </c>
    </row>
    <row r="183" spans="2:22" ht="13.5">
      <c r="B183" s="10">
        <v>166</v>
      </c>
      <c r="C183" s="25">
        <f t="shared" si="24"/>
        <v>166</v>
      </c>
      <c r="D183" s="25">
        <f t="shared" si="25"/>
        <v>157.51566202758326</v>
      </c>
      <c r="E183" s="13">
        <f t="shared" si="26"/>
        <v>11.643548715311958</v>
      </c>
      <c r="F183" s="13">
        <f t="shared" si="27"/>
        <v>2.903062747196013</v>
      </c>
      <c r="G183" s="13">
        <f t="shared" si="28"/>
        <v>-2.9030627471960138</v>
      </c>
      <c r="H183" s="13">
        <f t="shared" si="29"/>
        <v>-11.64354871531196</v>
      </c>
      <c r="Q183" s="53">
        <f t="shared" si="30"/>
        <v>-13.795979580213036</v>
      </c>
      <c r="R183" s="53" t="e">
        <f t="shared" si="33"/>
        <v>#NUM!</v>
      </c>
      <c r="S183" s="53">
        <f t="shared" si="34"/>
        <v>-4.053910319703801</v>
      </c>
      <c r="T183" s="53">
        <f t="shared" si="35"/>
        <v>-16.50956726022215</v>
      </c>
      <c r="U183" s="54">
        <f t="shared" si="31"/>
        <v>-2.8443008417054627</v>
      </c>
      <c r="V183" s="54">
        <f t="shared" si="32"/>
        <v>-21.36104589160213</v>
      </c>
    </row>
    <row r="184" spans="2:22" ht="13.5">
      <c r="B184" s="10">
        <v>167</v>
      </c>
      <c r="C184" s="25">
        <f t="shared" si="24"/>
        <v>167</v>
      </c>
      <c r="D184" s="25">
        <f t="shared" si="25"/>
        <v>159.11477148448344</v>
      </c>
      <c r="E184" s="13">
        <f t="shared" si="26"/>
        <v>11.69244077742282</v>
      </c>
      <c r="F184" s="13">
        <f t="shared" si="27"/>
        <v>2.6994126521263824</v>
      </c>
      <c r="G184" s="13">
        <f t="shared" si="28"/>
        <v>-2.699412652126383</v>
      </c>
      <c r="H184" s="13">
        <f t="shared" si="29"/>
        <v>-11.69244077742282</v>
      </c>
      <c r="Q184" s="53">
        <f t="shared" si="30"/>
        <v>-13.795979580213036</v>
      </c>
      <c r="R184" s="53" t="e">
        <f t="shared" si="33"/>
        <v>#NUM!</v>
      </c>
      <c r="S184" s="53">
        <f t="shared" si="34"/>
        <v>-4.053910319703801</v>
      </c>
      <c r="T184" s="53">
        <f t="shared" si="35"/>
        <v>-16.50956726022215</v>
      </c>
      <c r="U184" s="54">
        <f t="shared" si="31"/>
        <v>-2.9291550479844752</v>
      </c>
      <c r="V184" s="54">
        <f t="shared" si="32"/>
        <v>-21.381417584148323</v>
      </c>
    </row>
    <row r="185" spans="2:22" ht="13.5">
      <c r="B185" s="10">
        <v>168</v>
      </c>
      <c r="C185" s="25">
        <f t="shared" si="24"/>
        <v>168</v>
      </c>
      <c r="D185" s="25">
        <f t="shared" si="25"/>
        <v>160.7154283555493</v>
      </c>
      <c r="E185" s="13">
        <f t="shared" si="26"/>
        <v>11.737771208805668</v>
      </c>
      <c r="F185" s="13">
        <f t="shared" si="27"/>
        <v>2.494940289813112</v>
      </c>
      <c r="G185" s="13">
        <f t="shared" si="28"/>
        <v>-2.494940289813117</v>
      </c>
      <c r="H185" s="13">
        <f t="shared" si="29"/>
        <v>-11.737771208805666</v>
      </c>
      <c r="Q185" s="53">
        <f t="shared" si="30"/>
        <v>-13.795979580213036</v>
      </c>
      <c r="R185" s="53" t="e">
        <f t="shared" si="33"/>
        <v>#NUM!</v>
      </c>
      <c r="S185" s="53">
        <f t="shared" si="34"/>
        <v>-4.053910319703801</v>
      </c>
      <c r="T185" s="53">
        <f t="shared" si="35"/>
        <v>-16.50956726022215</v>
      </c>
      <c r="U185" s="54">
        <f t="shared" si="31"/>
        <v>-3.014351865615005</v>
      </c>
      <c r="V185" s="54">
        <f t="shared" si="32"/>
        <v>-21.400305263891177</v>
      </c>
    </row>
    <row r="186" spans="2:22" ht="13.5">
      <c r="B186" s="10">
        <v>169</v>
      </c>
      <c r="C186" s="25">
        <f t="shared" si="24"/>
        <v>169</v>
      </c>
      <c r="D186" s="25">
        <f t="shared" si="25"/>
        <v>162.31750945205573</v>
      </c>
      <c r="E186" s="13">
        <f t="shared" si="26"/>
        <v>11.779526201371969</v>
      </c>
      <c r="F186" s="13">
        <f t="shared" si="27"/>
        <v>2.2897079445185398</v>
      </c>
      <c r="G186" s="13">
        <f t="shared" si="28"/>
        <v>-2.2897079445185358</v>
      </c>
      <c r="H186" s="13">
        <f t="shared" si="29"/>
        <v>-11.779526201371969</v>
      </c>
      <c r="Q186" s="53">
        <f t="shared" si="30"/>
        <v>-13.795979580213036</v>
      </c>
      <c r="R186" s="53" t="e">
        <f t="shared" si="33"/>
        <v>#NUM!</v>
      </c>
      <c r="S186" s="53">
        <f t="shared" si="34"/>
        <v>-4.053910319703801</v>
      </c>
      <c r="T186" s="53">
        <f t="shared" si="35"/>
        <v>-16.50956726022215</v>
      </c>
      <c r="U186" s="54">
        <f t="shared" si="31"/>
        <v>-3.0998653428210767</v>
      </c>
      <c r="V186" s="54">
        <f t="shared" si="32"/>
        <v>-21.417703177460467</v>
      </c>
    </row>
    <row r="187" spans="2:22" ht="13.5">
      <c r="B187" s="10">
        <v>170</v>
      </c>
      <c r="C187" s="25">
        <f t="shared" si="24"/>
        <v>170</v>
      </c>
      <c r="D187" s="25">
        <f t="shared" si="25"/>
        <v>163.92089258067415</v>
      </c>
      <c r="E187" s="13">
        <f t="shared" si="26"/>
        <v>11.817693036146496</v>
      </c>
      <c r="F187" s="13">
        <f t="shared" si="27"/>
        <v>2.083778132003163</v>
      </c>
      <c r="G187" s="13">
        <f t="shared" si="28"/>
        <v>-2.0837781320031636</v>
      </c>
      <c r="H187" s="13">
        <f t="shared" si="29"/>
        <v>-11.817693036146494</v>
      </c>
      <c r="Q187" s="53">
        <f t="shared" si="30"/>
        <v>-13.795979580213036</v>
      </c>
      <c r="R187" s="53" t="e">
        <f t="shared" si="33"/>
        <v>#NUM!</v>
      </c>
      <c r="S187" s="53">
        <f t="shared" si="34"/>
        <v>-4.053910319703801</v>
      </c>
      <c r="T187" s="53">
        <f t="shared" si="35"/>
        <v>-16.50956726022215</v>
      </c>
      <c r="U187" s="54">
        <f t="shared" si="31"/>
        <v>-3.18566943136915</v>
      </c>
      <c r="V187" s="54">
        <f t="shared" si="32"/>
        <v>-21.43360602528319</v>
      </c>
    </row>
    <row r="188" spans="2:22" ht="13.5">
      <c r="B188" s="10">
        <v>171</v>
      </c>
      <c r="C188" s="25">
        <f t="shared" si="24"/>
        <v>171</v>
      </c>
      <c r="D188" s="25">
        <f t="shared" si="25"/>
        <v>165.52545646155488</v>
      </c>
      <c r="E188" s="13">
        <f t="shared" si="26"/>
        <v>11.852260087141651</v>
      </c>
      <c r="F188" s="13">
        <f t="shared" si="27"/>
        <v>1.8772135804827719</v>
      </c>
      <c r="G188" s="13">
        <f t="shared" si="28"/>
        <v>-1.877213580482772</v>
      </c>
      <c r="H188" s="13">
        <f t="shared" si="29"/>
        <v>-11.85226008714165</v>
      </c>
      <c r="Q188" s="53">
        <f t="shared" si="30"/>
        <v>-13.795979580213036</v>
      </c>
      <c r="R188" s="53" t="e">
        <f t="shared" si="33"/>
        <v>#NUM!</v>
      </c>
      <c r="S188" s="53">
        <f t="shared" si="34"/>
        <v>-4.053910319703801</v>
      </c>
      <c r="T188" s="53">
        <f t="shared" si="35"/>
        <v>-16.50956726022215</v>
      </c>
      <c r="U188" s="54">
        <f t="shared" si="31"/>
        <v>-3.2717379945026464</v>
      </c>
      <c r="V188" s="54">
        <f t="shared" si="32"/>
        <v>-21.448008963197836</v>
      </c>
    </row>
    <row r="189" spans="2:22" ht="13.5">
      <c r="B189" s="10">
        <v>172</v>
      </c>
      <c r="C189" s="25">
        <f t="shared" si="24"/>
        <v>172</v>
      </c>
      <c r="D189" s="25">
        <f t="shared" si="25"/>
        <v>167.13108064608315</v>
      </c>
      <c r="E189" s="13">
        <f t="shared" si="26"/>
        <v>11.883216824898845</v>
      </c>
      <c r="F189" s="13">
        <f t="shared" si="27"/>
        <v>1.670077211520784</v>
      </c>
      <c r="G189" s="13">
        <f t="shared" si="28"/>
        <v>-1.6700772115207903</v>
      </c>
      <c r="H189" s="13">
        <f t="shared" si="29"/>
        <v>-11.883216824898845</v>
      </c>
      <c r="Q189" s="53">
        <f t="shared" si="30"/>
        <v>-13.795979580213036</v>
      </c>
      <c r="R189" s="53" t="e">
        <f t="shared" si="33"/>
        <v>#NUM!</v>
      </c>
      <c r="S189" s="53">
        <f t="shared" si="34"/>
        <v>-4.053910319703801</v>
      </c>
      <c r="T189" s="53">
        <f t="shared" si="35"/>
        <v>-16.50956726022215</v>
      </c>
      <c r="U189" s="54">
        <f t="shared" si="31"/>
        <v>-3.358044814903475</v>
      </c>
      <c r="V189" s="54">
        <f t="shared" si="32"/>
        <v>-21.46090760393</v>
      </c>
    </row>
    <row r="190" spans="2:22" ht="13.5">
      <c r="B190" s="10">
        <v>173</v>
      </c>
      <c r="C190" s="25">
        <f t="shared" si="24"/>
        <v>173</v>
      </c>
      <c r="D190" s="25">
        <f t="shared" si="25"/>
        <v>168.73764543436346</v>
      </c>
      <c r="E190" s="13">
        <f t="shared" si="26"/>
        <v>11.910553819695863</v>
      </c>
      <c r="F190" s="13">
        <f t="shared" si="27"/>
        <v>1.4624321208617705</v>
      </c>
      <c r="G190" s="13">
        <f t="shared" si="28"/>
        <v>-1.462432120861766</v>
      </c>
      <c r="H190" s="13">
        <f t="shared" si="29"/>
        <v>-11.910553819695865</v>
      </c>
      <c r="Q190" s="53">
        <f t="shared" si="30"/>
        <v>-13.795979580213036</v>
      </c>
      <c r="R190" s="53" t="e">
        <f t="shared" si="33"/>
        <v>#NUM!</v>
      </c>
      <c r="S190" s="53">
        <f t="shared" si="34"/>
        <v>-4.053910319703801</v>
      </c>
      <c r="T190" s="53">
        <f t="shared" si="35"/>
        <v>-16.50956726022215</v>
      </c>
      <c r="U190" s="54">
        <f t="shared" si="31"/>
        <v>-3.4445636026780635</v>
      </c>
      <c r="V190" s="54">
        <f t="shared" si="32"/>
        <v>-21.47229801842876</v>
      </c>
    </row>
    <row r="191" spans="2:22" ht="13.5">
      <c r="B191" s="10">
        <v>174</v>
      </c>
      <c r="C191" s="25">
        <f t="shared" si="24"/>
        <v>174</v>
      </c>
      <c r="D191" s="25">
        <f t="shared" si="25"/>
        <v>170.34503179248256</v>
      </c>
      <c r="E191" s="13">
        <f t="shared" si="26"/>
        <v>11.934262744419279</v>
      </c>
      <c r="F191" s="13">
        <f t="shared" si="27"/>
        <v>1.2543415592118448</v>
      </c>
      <c r="G191" s="13">
        <f t="shared" si="28"/>
        <v>-1.25434155921184</v>
      </c>
      <c r="H191" s="13">
        <f t="shared" si="29"/>
        <v>-11.934262744419279</v>
      </c>
      <c r="Q191" s="53">
        <f t="shared" si="30"/>
        <v>-13.795979580213036</v>
      </c>
      <c r="R191" s="53" t="e">
        <f t="shared" si="33"/>
        <v>#NUM!</v>
      </c>
      <c r="S191" s="53">
        <f t="shared" si="34"/>
        <v>-4.053910319703801</v>
      </c>
      <c r="T191" s="53">
        <f t="shared" si="35"/>
        <v>-16.50956726022215</v>
      </c>
      <c r="U191" s="54">
        <f t="shared" si="31"/>
        <v>-3.5312680033655326</v>
      </c>
      <c r="V191" s="54">
        <f t="shared" si="32"/>
        <v>-21.482176737063515</v>
      </c>
    </row>
    <row r="192" spans="2:22" ht="13.5">
      <c r="B192" s="10">
        <v>175</v>
      </c>
      <c r="C192" s="25">
        <f t="shared" si="24"/>
        <v>175</v>
      </c>
      <c r="D192" s="25">
        <f t="shared" si="25"/>
        <v>171.95312126959126</v>
      </c>
      <c r="E192" s="13">
        <f t="shared" si="26"/>
        <v>11.954336377100947</v>
      </c>
      <c r="F192" s="13">
        <f t="shared" si="27"/>
        <v>1.0458689129718983</v>
      </c>
      <c r="G192" s="13">
        <f t="shared" si="28"/>
        <v>-1.045868912971899</v>
      </c>
      <c r="H192" s="13">
        <f t="shared" si="29"/>
        <v>-11.954336377100947</v>
      </c>
      <c r="Q192" s="53">
        <f t="shared" si="30"/>
        <v>-13.795979580213036</v>
      </c>
      <c r="R192" s="53" t="e">
        <f t="shared" si="33"/>
        <v>#NUM!</v>
      </c>
      <c r="S192" s="53">
        <f t="shared" si="34"/>
        <v>-4.053910319703801</v>
      </c>
      <c r="T192" s="53">
        <f t="shared" si="35"/>
        <v>-16.50956726022215</v>
      </c>
      <c r="U192" s="54">
        <f t="shared" si="31"/>
        <v>-3.61813160596551</v>
      </c>
      <c r="V192" s="54">
        <f t="shared" si="32"/>
        <v>-21.490540750680875</v>
      </c>
    </row>
    <row r="193" spans="2:22" ht="13.5">
      <c r="B193" s="10">
        <v>176</v>
      </c>
      <c r="C193" s="25">
        <f t="shared" si="24"/>
        <v>176</v>
      </c>
      <c r="D193" s="25">
        <f t="shared" si="25"/>
        <v>173.56179591484076</v>
      </c>
      <c r="E193" s="13">
        <f t="shared" si="26"/>
        <v>11.97076860311789</v>
      </c>
      <c r="F193" s="13">
        <f t="shared" si="27"/>
        <v>0.8370776849295063</v>
      </c>
      <c r="G193" s="13">
        <f t="shared" si="28"/>
        <v>-0.8370776849295068</v>
      </c>
      <c r="H193" s="13">
        <f t="shared" si="29"/>
        <v>-11.97076860311789</v>
      </c>
      <c r="Q193" s="53">
        <f t="shared" si="30"/>
        <v>-13.795979580213036</v>
      </c>
      <c r="R193" s="53" t="e">
        <f t="shared" si="33"/>
        <v>#NUM!</v>
      </c>
      <c r="S193" s="53">
        <f t="shared" si="34"/>
        <v>-4.053910319703801</v>
      </c>
      <c r="T193" s="53">
        <f t="shared" si="35"/>
        <v>-16.50956726022215</v>
      </c>
      <c r="U193" s="54">
        <f t="shared" si="31"/>
        <v>-3.7051279509831736</v>
      </c>
      <c r="V193" s="54">
        <f t="shared" si="32"/>
        <v>-21.497387511521268</v>
      </c>
    </row>
    <row r="194" spans="2:22" ht="13.5">
      <c r="B194" s="10">
        <v>177</v>
      </c>
      <c r="C194" s="25">
        <f t="shared" si="24"/>
        <v>177</v>
      </c>
      <c r="D194" s="25">
        <f t="shared" si="25"/>
        <v>175.17093819420506</v>
      </c>
      <c r="E194" s="13">
        <f t="shared" si="26"/>
        <v>11.983554417054886</v>
      </c>
      <c r="F194" s="13">
        <f t="shared" si="27"/>
        <v>0.6280314749153257</v>
      </c>
      <c r="G194" s="13">
        <f t="shared" si="28"/>
        <v>-0.6280314749153317</v>
      </c>
      <c r="H194" s="13">
        <f t="shared" si="29"/>
        <v>-11.983554417054886</v>
      </c>
      <c r="Q194" s="53">
        <f t="shared" si="30"/>
        <v>-13.795979580213036</v>
      </c>
      <c r="R194" s="53" t="e">
        <f t="shared" si="33"/>
        <v>#NUM!</v>
      </c>
      <c r="S194" s="53">
        <f t="shared" si="34"/>
        <v>-4.053910319703801</v>
      </c>
      <c r="T194" s="53">
        <f t="shared" si="35"/>
        <v>-16.50956726022215</v>
      </c>
      <c r="U194" s="54">
        <f t="shared" si="31"/>
        <v>-3.792230538489082</v>
      </c>
      <c r="V194" s="54">
        <f t="shared" si="32"/>
        <v>-21.502714933995016</v>
      </c>
    </row>
    <row r="195" spans="2:22" ht="13.5">
      <c r="B195" s="10">
        <v>178</v>
      </c>
      <c r="C195" s="25">
        <f t="shared" si="24"/>
        <v>178</v>
      </c>
      <c r="D195" s="25">
        <f t="shared" si="25"/>
        <v>176.780430907213</v>
      </c>
      <c r="E195" s="13">
        <f t="shared" si="26"/>
        <v>11.992689924229149</v>
      </c>
      <c r="F195" s="13">
        <f t="shared" si="27"/>
        <v>0.4187939604300137</v>
      </c>
      <c r="G195" s="13">
        <f t="shared" si="28"/>
        <v>-0.41879396043000916</v>
      </c>
      <c r="H195" s="13">
        <f t="shared" si="29"/>
        <v>-11.992689924229149</v>
      </c>
      <c r="Q195" s="53">
        <f t="shared" si="30"/>
        <v>-13.795979580213036</v>
      </c>
      <c r="R195" s="53" t="e">
        <f t="shared" si="33"/>
        <v>#NUM!</v>
      </c>
      <c r="S195" s="53">
        <f t="shared" si="34"/>
        <v>-4.053910319703801</v>
      </c>
      <c r="T195" s="53">
        <f t="shared" si="35"/>
        <v>-16.50956726022215</v>
      </c>
      <c r="U195" s="54">
        <f t="shared" si="31"/>
        <v>-3.8794128361912956</v>
      </c>
      <c r="V195" s="54">
        <f t="shared" si="32"/>
        <v>-21.506521395317627</v>
      </c>
    </row>
    <row r="196" spans="2:22" ht="13.5">
      <c r="B196" s="10">
        <v>179</v>
      </c>
      <c r="C196" s="25">
        <f t="shared" si="24"/>
        <v>179</v>
      </c>
      <c r="D196" s="25">
        <f t="shared" si="25"/>
        <v>178.39015710361485</v>
      </c>
      <c r="E196" s="13">
        <f t="shared" si="26"/>
        <v>11.998172341876696</v>
      </c>
      <c r="F196" s="13">
        <f t="shared" si="27"/>
        <v>0.20942887724740128</v>
      </c>
      <c r="G196" s="13">
        <f t="shared" si="28"/>
        <v>-0.209428877247402</v>
      </c>
      <c r="H196" s="13">
        <f t="shared" si="29"/>
        <v>-11.998172341876696</v>
      </c>
      <c r="Q196" s="53">
        <f t="shared" si="30"/>
        <v>-13.795979580213036</v>
      </c>
      <c r="R196" s="53" t="e">
        <f t="shared" si="33"/>
        <v>#NUM!</v>
      </c>
      <c r="S196" s="53">
        <f t="shared" si="34"/>
        <v>-4.053910319703801</v>
      </c>
      <c r="T196" s="53">
        <f t="shared" si="35"/>
        <v>-16.50956726022215</v>
      </c>
      <c r="U196" s="54">
        <f t="shared" si="31"/>
        <v>-3.9666482875173843</v>
      </c>
      <c r="V196" s="54">
        <f t="shared" si="32"/>
        <v>-21.508805736004106</v>
      </c>
    </row>
    <row r="197" spans="2:22" ht="13.5">
      <c r="B197" s="10">
        <v>180</v>
      </c>
      <c r="C197" s="25">
        <f t="shared" si="24"/>
        <v>180</v>
      </c>
      <c r="D197" s="25">
        <f t="shared" si="25"/>
        <v>180</v>
      </c>
      <c r="E197" s="13">
        <f t="shared" si="26"/>
        <v>12</v>
      </c>
      <c r="F197" s="13">
        <f t="shared" si="27"/>
        <v>1.470178145890344E-15</v>
      </c>
      <c r="G197" s="13">
        <f t="shared" si="28"/>
        <v>-2.205267218835516E-15</v>
      </c>
      <c r="H197" s="13">
        <f t="shared" si="29"/>
        <v>-12</v>
      </c>
      <c r="Q197" s="53">
        <f t="shared" si="30"/>
        <v>-13.795979580213036</v>
      </c>
      <c r="R197" s="53" t="e">
        <f t="shared" si="33"/>
        <v>#NUM!</v>
      </c>
      <c r="S197" s="53">
        <f t="shared" si="34"/>
        <v>-4.053910319703801</v>
      </c>
      <c r="T197" s="53">
        <f t="shared" si="35"/>
        <v>-16.50956726022215</v>
      </c>
      <c r="U197" s="54">
        <f t="shared" si="31"/>
        <v>-4.0539103197038004</v>
      </c>
      <c r="V197" s="54">
        <f t="shared" si="32"/>
        <v>-21.50956726022215</v>
      </c>
    </row>
    <row r="198" spans="2:22" ht="13.5">
      <c r="B198" s="10">
        <v>181</v>
      </c>
      <c r="C198" s="25">
        <f t="shared" si="24"/>
        <v>181</v>
      </c>
      <c r="D198" s="25">
        <f t="shared" si="25"/>
        <v>181.60984289638517</v>
      </c>
      <c r="E198" s="13">
        <f t="shared" si="26"/>
        <v>11.998172341876696</v>
      </c>
      <c r="F198" s="13">
        <f t="shared" si="27"/>
        <v>-0.20942887724740364</v>
      </c>
      <c r="G198" s="13">
        <f t="shared" si="28"/>
        <v>0.2094288772473976</v>
      </c>
      <c r="H198" s="13">
        <f t="shared" si="29"/>
        <v>-11.998172341876696</v>
      </c>
      <c r="Q198" s="53">
        <f t="shared" si="30"/>
        <v>-13.795979580213036</v>
      </c>
      <c r="R198" s="53" t="e">
        <f t="shared" si="33"/>
        <v>#NUM!</v>
      </c>
      <c r="S198" s="53">
        <f t="shared" si="34"/>
        <v>-4.053910319703801</v>
      </c>
      <c r="T198" s="53">
        <f t="shared" si="35"/>
        <v>-16.50956726022215</v>
      </c>
      <c r="U198" s="54">
        <f t="shared" si="31"/>
        <v>-4.141172351890219</v>
      </c>
      <c r="V198" s="54">
        <f t="shared" si="32"/>
        <v>-21.508805736004106</v>
      </c>
    </row>
    <row r="199" spans="2:22" ht="13.5">
      <c r="B199" s="10">
        <v>182</v>
      </c>
      <c r="C199" s="25">
        <f t="shared" si="24"/>
        <v>182</v>
      </c>
      <c r="D199" s="25">
        <f t="shared" si="25"/>
        <v>183.219569092787</v>
      </c>
      <c r="E199" s="13">
        <f t="shared" si="26"/>
        <v>11.992689924229149</v>
      </c>
      <c r="F199" s="13">
        <f t="shared" si="27"/>
        <v>-0.4187939604300108</v>
      </c>
      <c r="G199" s="13">
        <f t="shared" si="28"/>
        <v>0.4187939604300154</v>
      </c>
      <c r="H199" s="13">
        <f t="shared" si="29"/>
        <v>-11.992689924229149</v>
      </c>
      <c r="Q199" s="53">
        <f t="shared" si="30"/>
        <v>-13.795979580213036</v>
      </c>
      <c r="R199" s="53" t="e">
        <f t="shared" si="33"/>
        <v>#NUM!</v>
      </c>
      <c r="S199" s="53">
        <f t="shared" si="34"/>
        <v>-4.053910319703801</v>
      </c>
      <c r="T199" s="53">
        <f t="shared" si="35"/>
        <v>-16.50956726022215</v>
      </c>
      <c r="U199" s="54">
        <f t="shared" si="31"/>
        <v>-4.228407803216306</v>
      </c>
      <c r="V199" s="54">
        <f t="shared" si="32"/>
        <v>-21.506521395317627</v>
      </c>
    </row>
    <row r="200" spans="2:22" ht="13.5">
      <c r="B200" s="10">
        <v>183</v>
      </c>
      <c r="C200" s="25">
        <f t="shared" si="24"/>
        <v>183</v>
      </c>
      <c r="D200" s="25">
        <f t="shared" si="25"/>
        <v>184.82906180579494</v>
      </c>
      <c r="E200" s="13">
        <f t="shared" si="26"/>
        <v>11.983554417054886</v>
      </c>
      <c r="F200" s="13">
        <f t="shared" si="27"/>
        <v>-0.6280314749153226</v>
      </c>
      <c r="G200" s="13">
        <f t="shared" si="28"/>
        <v>0.6280314749153273</v>
      </c>
      <c r="H200" s="13">
        <f t="shared" si="29"/>
        <v>-11.983554417054886</v>
      </c>
      <c r="Q200" s="53">
        <f t="shared" si="30"/>
        <v>-13.795979580213036</v>
      </c>
      <c r="R200" s="53" t="e">
        <f t="shared" si="33"/>
        <v>#NUM!</v>
      </c>
      <c r="S200" s="53">
        <f t="shared" si="34"/>
        <v>-4.053910319703801</v>
      </c>
      <c r="T200" s="53">
        <f t="shared" si="35"/>
        <v>-16.50956726022215</v>
      </c>
      <c r="U200" s="54">
        <f t="shared" si="31"/>
        <v>-4.315590100918519</v>
      </c>
      <c r="V200" s="54">
        <f t="shared" si="32"/>
        <v>-21.502714933995016</v>
      </c>
    </row>
    <row r="201" spans="2:22" ht="13.5">
      <c r="B201" s="10">
        <v>184</v>
      </c>
      <c r="C201" s="25">
        <f t="shared" si="24"/>
        <v>184</v>
      </c>
      <c r="D201" s="25">
        <f t="shared" si="25"/>
        <v>186.4382040851592</v>
      </c>
      <c r="E201" s="13">
        <f t="shared" si="26"/>
        <v>11.97076860311789</v>
      </c>
      <c r="F201" s="13">
        <f t="shared" si="27"/>
        <v>-0.8370776849295033</v>
      </c>
      <c r="G201" s="13">
        <f t="shared" si="28"/>
        <v>0.8370776849295025</v>
      </c>
      <c r="H201" s="13">
        <f t="shared" si="29"/>
        <v>-11.97076860311789</v>
      </c>
      <c r="Q201" s="53">
        <f t="shared" si="30"/>
        <v>-13.795979580213036</v>
      </c>
      <c r="R201" s="53" t="e">
        <f t="shared" si="33"/>
        <v>#NUM!</v>
      </c>
      <c r="S201" s="53">
        <f t="shared" si="34"/>
        <v>-4.053910319703801</v>
      </c>
      <c r="T201" s="53">
        <f t="shared" si="35"/>
        <v>-16.50956726022215</v>
      </c>
      <c r="U201" s="54">
        <f t="shared" si="31"/>
        <v>-4.402692688424428</v>
      </c>
      <c r="V201" s="54">
        <f t="shared" si="32"/>
        <v>-21.497387511521268</v>
      </c>
    </row>
    <row r="202" spans="2:22" ht="13.5">
      <c r="B202" s="10">
        <v>185</v>
      </c>
      <c r="C202" s="25">
        <f t="shared" si="24"/>
        <v>185</v>
      </c>
      <c r="D202" s="25">
        <f t="shared" si="25"/>
        <v>188.04687873040874</v>
      </c>
      <c r="E202" s="13">
        <f t="shared" si="26"/>
        <v>11.954336377100947</v>
      </c>
      <c r="F202" s="13">
        <f t="shared" si="27"/>
        <v>-1.0458689129718954</v>
      </c>
      <c r="G202" s="13">
        <f t="shared" si="28"/>
        <v>1.0458689129718945</v>
      </c>
      <c r="H202" s="13">
        <f t="shared" si="29"/>
        <v>-11.954336377100947</v>
      </c>
      <c r="Q202" s="53">
        <f t="shared" si="30"/>
        <v>-13.795979580213036</v>
      </c>
      <c r="R202" s="53" t="e">
        <f t="shared" si="33"/>
        <v>#NUM!</v>
      </c>
      <c r="S202" s="53">
        <f t="shared" si="34"/>
        <v>-4.053910319703801</v>
      </c>
      <c r="T202" s="53">
        <f t="shared" si="35"/>
        <v>-16.50956726022215</v>
      </c>
      <c r="U202" s="54">
        <f t="shared" si="31"/>
        <v>-4.489689033442091</v>
      </c>
      <c r="V202" s="54">
        <f t="shared" si="32"/>
        <v>-21.490540750680875</v>
      </c>
    </row>
    <row r="203" spans="2:22" ht="13.5">
      <c r="B203" s="10">
        <v>186</v>
      </c>
      <c r="C203" s="25">
        <f t="shared" si="24"/>
        <v>186</v>
      </c>
      <c r="D203" s="25">
        <f t="shared" si="25"/>
        <v>189.6549682075174</v>
      </c>
      <c r="E203" s="13">
        <f t="shared" si="26"/>
        <v>11.934262744419279</v>
      </c>
      <c r="F203" s="13">
        <f t="shared" si="27"/>
        <v>-1.2543415592118419</v>
      </c>
      <c r="G203" s="13">
        <f t="shared" si="28"/>
        <v>1.2543415592118357</v>
      </c>
      <c r="H203" s="13">
        <f t="shared" si="29"/>
        <v>-11.934262744419279</v>
      </c>
      <c r="Q203" s="53">
        <f t="shared" si="30"/>
        <v>-13.795979580213036</v>
      </c>
      <c r="R203" s="53" t="e">
        <f t="shared" si="33"/>
        <v>#NUM!</v>
      </c>
      <c r="S203" s="53">
        <f t="shared" si="34"/>
        <v>-4.053910319703801</v>
      </c>
      <c r="T203" s="53">
        <f t="shared" si="35"/>
        <v>-16.50956726022215</v>
      </c>
      <c r="U203" s="54">
        <f t="shared" si="31"/>
        <v>-4.576552636042069</v>
      </c>
      <c r="V203" s="54">
        <f t="shared" si="32"/>
        <v>-21.482176737063515</v>
      </c>
    </row>
    <row r="204" spans="2:22" ht="13.5">
      <c r="B204" s="10">
        <v>187</v>
      </c>
      <c r="C204" s="25">
        <f t="shared" si="24"/>
        <v>187</v>
      </c>
      <c r="D204" s="25">
        <f t="shared" si="25"/>
        <v>191.26235456563654</v>
      </c>
      <c r="E204" s="13">
        <f t="shared" si="26"/>
        <v>11.910553819695865</v>
      </c>
      <c r="F204" s="13">
        <f t="shared" si="27"/>
        <v>-1.4624321208617677</v>
      </c>
      <c r="G204" s="13">
        <f t="shared" si="28"/>
        <v>1.4624321208617723</v>
      </c>
      <c r="H204" s="13">
        <f t="shared" si="29"/>
        <v>-11.910553819695863</v>
      </c>
      <c r="Q204" s="53">
        <f t="shared" si="30"/>
        <v>-13.795979580213036</v>
      </c>
      <c r="R204" s="53" t="e">
        <f t="shared" si="33"/>
        <v>#NUM!</v>
      </c>
      <c r="S204" s="53">
        <f t="shared" si="34"/>
        <v>-4.053910319703801</v>
      </c>
      <c r="T204" s="53">
        <f t="shared" si="35"/>
        <v>-16.50956726022215</v>
      </c>
      <c r="U204" s="54">
        <f t="shared" si="31"/>
        <v>-4.663257036729538</v>
      </c>
      <c r="V204" s="54">
        <f t="shared" si="32"/>
        <v>-21.47229801842876</v>
      </c>
    </row>
    <row r="205" spans="2:22" ht="13.5">
      <c r="B205" s="10">
        <v>188</v>
      </c>
      <c r="C205" s="25">
        <f t="shared" si="24"/>
        <v>188</v>
      </c>
      <c r="D205" s="25">
        <f t="shared" si="25"/>
        <v>192.8689193539169</v>
      </c>
      <c r="E205" s="13">
        <f t="shared" si="26"/>
        <v>11.883216824898843</v>
      </c>
      <c r="F205" s="13">
        <f t="shared" si="27"/>
        <v>-1.6700772115207863</v>
      </c>
      <c r="G205" s="13">
        <f t="shared" si="28"/>
        <v>1.6700772115207856</v>
      </c>
      <c r="H205" s="13">
        <f t="shared" si="29"/>
        <v>-11.883216824898845</v>
      </c>
      <c r="Q205" s="53">
        <f t="shared" si="30"/>
        <v>-13.795979580213036</v>
      </c>
      <c r="R205" s="53" t="e">
        <f t="shared" si="33"/>
        <v>#NUM!</v>
      </c>
      <c r="S205" s="53">
        <f t="shared" si="34"/>
        <v>-4.053910319703801</v>
      </c>
      <c r="T205" s="53">
        <f t="shared" si="35"/>
        <v>-16.50956726022215</v>
      </c>
      <c r="U205" s="54">
        <f t="shared" si="31"/>
        <v>-4.749775824504129</v>
      </c>
      <c r="V205" s="54">
        <f t="shared" si="32"/>
        <v>-21.46090760393</v>
      </c>
    </row>
    <row r="206" spans="2:22" ht="13.5">
      <c r="B206" s="10">
        <v>189</v>
      </c>
      <c r="C206" s="25">
        <f t="shared" si="24"/>
        <v>189</v>
      </c>
      <c r="D206" s="25">
        <f t="shared" si="25"/>
        <v>194.4745435384451</v>
      </c>
      <c r="E206" s="13">
        <f t="shared" si="26"/>
        <v>11.852260087141653</v>
      </c>
      <c r="F206" s="13">
        <f t="shared" si="27"/>
        <v>-1.8772135804827688</v>
      </c>
      <c r="G206" s="13">
        <f t="shared" si="28"/>
        <v>1.877213580482768</v>
      </c>
      <c r="H206" s="13">
        <f t="shared" si="29"/>
        <v>-11.852260087141653</v>
      </c>
      <c r="Q206" s="53">
        <f t="shared" si="30"/>
        <v>-13.795979580213036</v>
      </c>
      <c r="R206" s="53" t="e">
        <f t="shared" si="33"/>
        <v>#NUM!</v>
      </c>
      <c r="S206" s="53">
        <f t="shared" si="34"/>
        <v>-4.053910319703801</v>
      </c>
      <c r="T206" s="53">
        <f t="shared" si="35"/>
        <v>-16.50956726022215</v>
      </c>
      <c r="U206" s="54">
        <f t="shared" si="31"/>
        <v>-4.836082644904955</v>
      </c>
      <c r="V206" s="54">
        <f t="shared" si="32"/>
        <v>-21.448008963197836</v>
      </c>
    </row>
    <row r="207" spans="2:22" ht="13.5">
      <c r="B207" s="10">
        <v>190</v>
      </c>
      <c r="C207" s="25">
        <f t="shared" si="24"/>
        <v>190</v>
      </c>
      <c r="D207" s="25">
        <f t="shared" si="25"/>
        <v>196.0791074193259</v>
      </c>
      <c r="E207" s="13">
        <f t="shared" si="26"/>
        <v>11.817693036146496</v>
      </c>
      <c r="F207" s="13">
        <f t="shared" si="27"/>
        <v>-2.0837781320031654</v>
      </c>
      <c r="G207" s="13">
        <f t="shared" si="28"/>
        <v>2.083778132003159</v>
      </c>
      <c r="H207" s="13">
        <f t="shared" si="29"/>
        <v>-11.817693036146496</v>
      </c>
      <c r="Q207" s="53">
        <f t="shared" si="30"/>
        <v>-13.795979580213036</v>
      </c>
      <c r="R207" s="53" t="e">
        <f t="shared" si="33"/>
        <v>#NUM!</v>
      </c>
      <c r="S207" s="53">
        <f t="shared" si="34"/>
        <v>-4.053910319703801</v>
      </c>
      <c r="T207" s="53">
        <f t="shared" si="35"/>
        <v>-16.50956726022215</v>
      </c>
      <c r="U207" s="54">
        <f t="shared" si="31"/>
        <v>-4.9221512080384535</v>
      </c>
      <c r="V207" s="54">
        <f t="shared" si="32"/>
        <v>-21.43360602528319</v>
      </c>
    </row>
    <row r="208" spans="2:22" ht="13.5">
      <c r="B208" s="10">
        <v>191</v>
      </c>
      <c r="C208" s="25">
        <f t="shared" si="24"/>
        <v>191</v>
      </c>
      <c r="D208" s="25">
        <f t="shared" si="25"/>
        <v>197.68249054794427</v>
      </c>
      <c r="E208" s="13">
        <f t="shared" si="26"/>
        <v>11.779526201371969</v>
      </c>
      <c r="F208" s="13">
        <f t="shared" si="27"/>
        <v>-2.2897079445185367</v>
      </c>
      <c r="G208" s="13">
        <f t="shared" si="28"/>
        <v>2.2897079445185415</v>
      </c>
      <c r="H208" s="13">
        <f t="shared" si="29"/>
        <v>-11.779526201371969</v>
      </c>
      <c r="Q208" s="53">
        <f t="shared" si="30"/>
        <v>-13.795979580213036</v>
      </c>
      <c r="R208" s="53" t="e">
        <f t="shared" si="33"/>
        <v>#NUM!</v>
      </c>
      <c r="S208" s="53">
        <f t="shared" si="34"/>
        <v>-4.053910319703801</v>
      </c>
      <c r="T208" s="53">
        <f t="shared" si="35"/>
        <v>-16.50956726022215</v>
      </c>
      <c r="U208" s="54">
        <f t="shared" si="31"/>
        <v>-5.007955296586525</v>
      </c>
      <c r="V208" s="54">
        <f t="shared" si="32"/>
        <v>-21.417703177460467</v>
      </c>
    </row>
    <row r="209" spans="2:22" ht="13.5">
      <c r="B209" s="10">
        <v>192</v>
      </c>
      <c r="C209" s="25">
        <f aca="true" t="shared" si="36" ref="C209:C272">B209</f>
        <v>192</v>
      </c>
      <c r="D209" s="25">
        <f aca="true" t="shared" si="37" ref="D209:D272">180/PI()*(ASIN(-$C$5/$C$4*TAN(PI()/180*C209)/(1+TAN(PI()/180*C209)^2)^0.5)+PI()/180*C209)</f>
        <v>199.28457164445072</v>
      </c>
      <c r="E209" s="13">
        <f aca="true" t="shared" si="38" ref="E209:E272">IF(C209&lt;$C$1/2,-($C$4*COS(PI()/180*$D209)-$C$5),IF(C209&gt;360-$C$1/2,-($C$4*COS(PI()/180*$D209)-$C$5),-$C$3*COS(PI()/180*$C209)))</f>
        <v>11.737771208805666</v>
      </c>
      <c r="F209" s="13">
        <f aca="true" t="shared" si="39" ref="F209:F272">IF($C209&lt;$C$1/2,$C$4*SIN(PI()/180*$D209),IF($C209&gt;360-$C$1/2,$C$4*SIN(PI()/180*$D209),$C$3*SIN(PI()/180*$C209)))</f>
        <v>-2.494940289813114</v>
      </c>
      <c r="G209" s="13">
        <f aca="true" t="shared" si="40" ref="G209:G272">($E209^2+$F209^2)^0.5*COS(PI()/180*($C209+$C$15-180))</f>
        <v>2.4949402898131128</v>
      </c>
      <c r="H209" s="13">
        <f aca="true" t="shared" si="41" ref="H209:H272">($E209^2+$F209^2)^0.5*SIN(PI()/180*($C209+$C$15-180))</f>
        <v>-11.737771208805665</v>
      </c>
      <c r="Q209" s="53">
        <f aca="true" t="shared" si="42" ref="Q209:Q272">180/PI()*(ASIN(($C$8^2-$C$12^2-$C$11^2-($C$3+$C$7)^2)/(2*($C$3+$C$7)*($C$12^2+$C$11^2)^0.5))+ATAN($C$11/$C$12))</f>
        <v>-13.795979580213036</v>
      </c>
      <c r="R209" s="53" t="e">
        <f t="shared" si="33"/>
        <v>#NUM!</v>
      </c>
      <c r="S209" s="53">
        <f t="shared" si="34"/>
        <v>-4.053910319703801</v>
      </c>
      <c r="T209" s="53">
        <f t="shared" si="35"/>
        <v>-16.50956726022215</v>
      </c>
      <c r="U209" s="54">
        <f aca="true" t="shared" si="43" ref="U209:U272">$S209+$C$7*SIN(PI()/180*$C209)</f>
        <v>-5.093468773792599</v>
      </c>
      <c r="V209" s="54">
        <f aca="true" t="shared" si="44" ref="V209:V272">$T209+$C$7*COS(PI()/180*$C209)</f>
        <v>-21.400305263891177</v>
      </c>
    </row>
    <row r="210" spans="2:22" ht="13.5">
      <c r="B210" s="10">
        <v>193</v>
      </c>
      <c r="C210" s="25">
        <f t="shared" si="36"/>
        <v>193</v>
      </c>
      <c r="D210" s="25">
        <f t="shared" si="37"/>
        <v>200.88522851551656</v>
      </c>
      <c r="E210" s="13">
        <f t="shared" si="38"/>
        <v>11.692440777422823</v>
      </c>
      <c r="F210" s="13">
        <f t="shared" si="39"/>
        <v>-2.6994126521263797</v>
      </c>
      <c r="G210" s="13">
        <f t="shared" si="40"/>
        <v>2.6994126521263793</v>
      </c>
      <c r="H210" s="13">
        <f t="shared" si="41"/>
        <v>-11.692440777422823</v>
      </c>
      <c r="Q210" s="53">
        <f t="shared" si="42"/>
        <v>-13.795979580213036</v>
      </c>
      <c r="R210" s="53" t="e">
        <f aca="true" t="shared" si="45" ref="R210:R273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210" s="53">
        <f aca="true" t="shared" si="46" ref="S210:S273">IF($C$15&lt;(90-$C$1/2+$Q$17),($C$3+$C$7)*SIN(PI()/180*$Q$17),IF($C$15&gt;(90+$C$1/2+$Q$17),($C$3+$C$7)*SIN(PI()/180*$Q$17),+($C$2+$C$5+$C$7)*SIN(PI()/180*$R$17)+$C$5*COS(PI()/180*$C$15)))</f>
        <v>-4.053910319703801</v>
      </c>
      <c r="T210" s="53">
        <f aca="true" t="shared" si="47" ref="T210:T273">IF($C$15&lt;(90-$C$1/2+$Q$17),-($C$3+$C$7)*COS(PI()/180*$Q$17),IF($C$15&gt;(90+$C$1/2+$Q$17),-($C$3+$C$7)*COS(PI()/180*$Q$17),-($C$2+$C$5+$C$7)*COS(PI()/180*$R$17)+$C$5*SIN(PI()/180*$C$15)))</f>
        <v>-16.50956726022215</v>
      </c>
      <c r="U210" s="54">
        <f t="shared" si="43"/>
        <v>-5.178665591423126</v>
      </c>
      <c r="V210" s="54">
        <f t="shared" si="44"/>
        <v>-21.381417584148323</v>
      </c>
    </row>
    <row r="211" spans="2:22" ht="13.5">
      <c r="B211" s="10">
        <v>194</v>
      </c>
      <c r="C211" s="25">
        <f t="shared" si="36"/>
        <v>194</v>
      </c>
      <c r="D211" s="25">
        <f t="shared" si="37"/>
        <v>202.48433797241674</v>
      </c>
      <c r="E211" s="13">
        <f t="shared" si="38"/>
        <v>11.643548715311958</v>
      </c>
      <c r="F211" s="13">
        <f t="shared" si="39"/>
        <v>-2.90306274719601</v>
      </c>
      <c r="G211" s="13">
        <f t="shared" si="40"/>
        <v>2.9030627471960093</v>
      </c>
      <c r="H211" s="13">
        <f t="shared" si="41"/>
        <v>-11.643548715311958</v>
      </c>
      <c r="Q211" s="53">
        <f t="shared" si="42"/>
        <v>-13.795979580213036</v>
      </c>
      <c r="R211" s="53" t="e">
        <f t="shared" si="45"/>
        <v>#NUM!</v>
      </c>
      <c r="S211" s="53">
        <f t="shared" si="46"/>
        <v>-4.053910319703801</v>
      </c>
      <c r="T211" s="53">
        <f t="shared" si="47"/>
        <v>-16.50956726022215</v>
      </c>
      <c r="U211" s="54">
        <f t="shared" si="43"/>
        <v>-5.263519797702139</v>
      </c>
      <c r="V211" s="54">
        <f t="shared" si="44"/>
        <v>-21.36104589160213</v>
      </c>
    </row>
    <row r="212" spans="2:22" ht="13.5">
      <c r="B212" s="10">
        <v>195</v>
      </c>
      <c r="C212" s="25">
        <f t="shared" si="36"/>
        <v>195</v>
      </c>
      <c r="D212" s="25">
        <f t="shared" si="37"/>
        <v>204.08177574950403</v>
      </c>
      <c r="E212" s="13">
        <f t="shared" si="38"/>
        <v>11.59110991546882</v>
      </c>
      <c r="F212" s="13">
        <f t="shared" si="39"/>
        <v>-3.1058285412302498</v>
      </c>
      <c r="G212" s="13">
        <f t="shared" si="40"/>
        <v>3.105828541230244</v>
      </c>
      <c r="H212" s="13">
        <f t="shared" si="41"/>
        <v>-11.591109915468822</v>
      </c>
      <c r="Q212" s="53">
        <f t="shared" si="42"/>
        <v>-13.795979580213036</v>
      </c>
      <c r="R212" s="53" t="e">
        <f t="shared" si="45"/>
        <v>#NUM!</v>
      </c>
      <c r="S212" s="53">
        <f t="shared" si="46"/>
        <v>-4.053910319703801</v>
      </c>
      <c r="T212" s="53">
        <f t="shared" si="47"/>
        <v>-16.50956726022215</v>
      </c>
      <c r="U212" s="54">
        <f t="shared" si="43"/>
        <v>-5.348005545216405</v>
      </c>
      <c r="V212" s="54">
        <f t="shared" si="44"/>
        <v>-21.33919639166749</v>
      </c>
    </row>
    <row r="213" spans="2:22" ht="13.5">
      <c r="B213" s="10">
        <v>196</v>
      </c>
      <c r="C213" s="25">
        <f t="shared" si="36"/>
        <v>196</v>
      </c>
      <c r="D213" s="25">
        <f t="shared" si="37"/>
        <v>205.67741642314934</v>
      </c>
      <c r="E213" s="13">
        <f t="shared" si="38"/>
        <v>11.535140351259827</v>
      </c>
      <c r="F213" s="13">
        <f t="shared" si="39"/>
        <v>-3.307648269803988</v>
      </c>
      <c r="G213" s="13">
        <f t="shared" si="40"/>
        <v>3.307648269803993</v>
      </c>
      <c r="H213" s="13">
        <f t="shared" si="41"/>
        <v>-11.535140351259825</v>
      </c>
      <c r="Q213" s="53">
        <f t="shared" si="42"/>
        <v>-13.795979580213036</v>
      </c>
      <c r="R213" s="53" t="e">
        <f t="shared" si="45"/>
        <v>#NUM!</v>
      </c>
      <c r="S213" s="53">
        <f t="shared" si="46"/>
        <v>-4.053910319703801</v>
      </c>
      <c r="T213" s="53">
        <f t="shared" si="47"/>
        <v>-16.50956726022215</v>
      </c>
      <c r="U213" s="54">
        <f t="shared" si="43"/>
        <v>-5.432097098788796</v>
      </c>
      <c r="V213" s="54">
        <f t="shared" si="44"/>
        <v>-21.315875739913743</v>
      </c>
    </row>
    <row r="214" spans="2:22" ht="13.5">
      <c r="B214" s="10">
        <v>197</v>
      </c>
      <c r="C214" s="25">
        <f t="shared" si="36"/>
        <v>197</v>
      </c>
      <c r="D214" s="25">
        <f t="shared" si="37"/>
        <v>207.27113333123322</v>
      </c>
      <c r="E214" s="13">
        <f t="shared" si="38"/>
        <v>11.475657071556425</v>
      </c>
      <c r="F214" s="13">
        <f t="shared" si="39"/>
        <v>-3.5084604566728412</v>
      </c>
      <c r="G214" s="13">
        <f t="shared" si="40"/>
        <v>3.50846045667284</v>
      </c>
      <c r="H214" s="13">
        <f t="shared" si="41"/>
        <v>-11.475657071556423</v>
      </c>
      <c r="Q214" s="53">
        <f t="shared" si="42"/>
        <v>-13.795979580213036</v>
      </c>
      <c r="R214" s="53" t="e">
        <f t="shared" si="45"/>
        <v>#NUM!</v>
      </c>
      <c r="S214" s="53">
        <f t="shared" si="46"/>
        <v>-4.053910319703801</v>
      </c>
      <c r="T214" s="53">
        <f t="shared" si="47"/>
        <v>-16.50956726022215</v>
      </c>
      <c r="U214" s="54">
        <f t="shared" si="43"/>
        <v>-5.515768843317485</v>
      </c>
      <c r="V214" s="54">
        <f t="shared" si="44"/>
        <v>-21.291091040037326</v>
      </c>
    </row>
    <row r="215" spans="2:22" ht="13.5">
      <c r="B215" s="10">
        <v>198</v>
      </c>
      <c r="C215" s="25">
        <f t="shared" si="36"/>
        <v>198</v>
      </c>
      <c r="D215" s="25">
        <f t="shared" si="37"/>
        <v>208.8627984932843</v>
      </c>
      <c r="E215" s="13">
        <f t="shared" si="38"/>
        <v>11.412678195541844</v>
      </c>
      <c r="F215" s="13">
        <f t="shared" si="39"/>
        <v>-3.7082039324993676</v>
      </c>
      <c r="G215" s="13">
        <f t="shared" si="40"/>
        <v>3.7082039324993668</v>
      </c>
      <c r="H215" s="13">
        <f t="shared" si="41"/>
        <v>-11.412678195541844</v>
      </c>
      <c r="Q215" s="53">
        <f t="shared" si="42"/>
        <v>-13.795979580213036</v>
      </c>
      <c r="R215" s="53" t="e">
        <f t="shared" si="45"/>
        <v>#NUM!</v>
      </c>
      <c r="S215" s="53">
        <f t="shared" si="46"/>
        <v>-4.053910319703801</v>
      </c>
      <c r="T215" s="53">
        <f t="shared" si="47"/>
        <v>-16.50956726022215</v>
      </c>
      <c r="U215" s="54">
        <f t="shared" si="43"/>
        <v>-5.598995291578538</v>
      </c>
      <c r="V215" s="54">
        <f t="shared" si="44"/>
        <v>-21.264849841697917</v>
      </c>
    </row>
    <row r="216" spans="2:22" ht="13.5">
      <c r="B216" s="10">
        <v>199</v>
      </c>
      <c r="C216" s="25">
        <f t="shared" si="36"/>
        <v>199</v>
      </c>
      <c r="D216" s="25">
        <f t="shared" si="37"/>
        <v>210.452282531374</v>
      </c>
      <c r="E216" s="13">
        <f t="shared" si="38"/>
        <v>11.346222907191802</v>
      </c>
      <c r="F216" s="13">
        <f t="shared" si="39"/>
        <v>-3.9068178534858813</v>
      </c>
      <c r="G216" s="13">
        <f t="shared" si="40"/>
        <v>3.906817853485876</v>
      </c>
      <c r="H216" s="13">
        <f t="shared" si="41"/>
        <v>-11.346222907191803</v>
      </c>
      <c r="Q216" s="53">
        <f t="shared" si="42"/>
        <v>-13.795979580213036</v>
      </c>
      <c r="R216" s="53" t="e">
        <f t="shared" si="45"/>
        <v>#NUM!</v>
      </c>
      <c r="S216" s="53">
        <f t="shared" si="46"/>
        <v>-4.053910319703801</v>
      </c>
      <c r="T216" s="53">
        <f t="shared" si="47"/>
        <v>-16.50956726022215</v>
      </c>
      <c r="U216" s="54">
        <f t="shared" si="43"/>
        <v>-5.681751091989585</v>
      </c>
      <c r="V216" s="54">
        <f t="shared" si="44"/>
        <v>-21.237160138218734</v>
      </c>
    </row>
    <row r="217" spans="2:22" ht="13.5">
      <c r="B217" s="10">
        <v>200</v>
      </c>
      <c r="C217" s="25">
        <f t="shared" si="36"/>
        <v>200</v>
      </c>
      <c r="D217" s="25">
        <f t="shared" si="37"/>
        <v>212.03945459188924</v>
      </c>
      <c r="E217" s="13">
        <f t="shared" si="38"/>
        <v>11.276311449430901</v>
      </c>
      <c r="F217" s="13">
        <f t="shared" si="39"/>
        <v>-4.104241719908024</v>
      </c>
      <c r="G217" s="13">
        <f t="shared" si="40"/>
        <v>4.104241719908028</v>
      </c>
      <c r="H217" s="13">
        <f t="shared" si="41"/>
        <v>-11.2763114494309</v>
      </c>
      <c r="Q217" s="53">
        <f t="shared" si="42"/>
        <v>-13.795979580213036</v>
      </c>
      <c r="R217" s="53" t="e">
        <f t="shared" si="45"/>
        <v>#NUM!</v>
      </c>
      <c r="S217" s="53">
        <f t="shared" si="46"/>
        <v>-4.053910319703801</v>
      </c>
      <c r="T217" s="53">
        <f t="shared" si="47"/>
        <v>-16.50956726022215</v>
      </c>
      <c r="U217" s="54">
        <f t="shared" si="43"/>
        <v>-5.764011036332144</v>
      </c>
      <c r="V217" s="54">
        <f t="shared" si="44"/>
        <v>-21.20803036415169</v>
      </c>
    </row>
    <row r="218" spans="2:22" ht="13.5">
      <c r="B218" s="10">
        <v>201</v>
      </c>
      <c r="C218" s="25">
        <f t="shared" si="36"/>
        <v>201</v>
      </c>
      <c r="D218" s="25">
        <f t="shared" si="37"/>
        <v>213.62418226832068</v>
      </c>
      <c r="E218" s="13">
        <f t="shared" si="38"/>
        <v>11.202965117966421</v>
      </c>
      <c r="F218" s="13">
        <f t="shared" si="39"/>
        <v>-4.300415394543605</v>
      </c>
      <c r="G218" s="13">
        <f t="shared" si="40"/>
        <v>4.300415394543605</v>
      </c>
      <c r="H218" s="13">
        <f t="shared" si="41"/>
        <v>-11.202965117966423</v>
      </c>
      <c r="Q218" s="53">
        <f t="shared" si="42"/>
        <v>-13.795979580213036</v>
      </c>
      <c r="R218" s="53" t="e">
        <f t="shared" si="45"/>
        <v>#NUM!</v>
      </c>
      <c r="S218" s="53">
        <f t="shared" si="46"/>
        <v>-4.053910319703801</v>
      </c>
      <c r="T218" s="53">
        <f t="shared" si="47"/>
        <v>-16.50956726022215</v>
      </c>
      <c r="U218" s="54">
        <f t="shared" si="43"/>
        <v>-5.845750067430304</v>
      </c>
      <c r="V218" s="54">
        <f t="shared" si="44"/>
        <v>-21.177469392708158</v>
      </c>
    </row>
    <row r="219" spans="2:22" ht="13.5">
      <c r="B219" s="10">
        <v>202</v>
      </c>
      <c r="C219" s="25">
        <f t="shared" si="36"/>
        <v>202</v>
      </c>
      <c r="D219" s="25">
        <f t="shared" si="37"/>
        <v>215.20633152521808</v>
      </c>
      <c r="E219" s="13">
        <f t="shared" si="38"/>
        <v>11.126206254801449</v>
      </c>
      <c r="F219" s="13">
        <f t="shared" si="39"/>
        <v>-4.495279120990944</v>
      </c>
      <c r="G219" s="13">
        <f t="shared" si="40"/>
        <v>4.4952791209909435</v>
      </c>
      <c r="H219" s="13">
        <f t="shared" si="41"/>
        <v>-11.126206254801449</v>
      </c>
      <c r="Q219" s="53">
        <f t="shared" si="42"/>
        <v>-13.795979580213036</v>
      </c>
      <c r="R219" s="53" t="e">
        <f t="shared" si="45"/>
        <v>#NUM!</v>
      </c>
      <c r="S219" s="53">
        <f t="shared" si="46"/>
        <v>-4.053910319703801</v>
      </c>
      <c r="T219" s="53">
        <f t="shared" si="47"/>
        <v>-16.50956726022215</v>
      </c>
      <c r="U219" s="54">
        <f t="shared" si="43"/>
        <v>-5.926943286783361</v>
      </c>
      <c r="V219" s="54">
        <f t="shared" si="44"/>
        <v>-21.145486533056086</v>
      </c>
    </row>
    <row r="220" spans="2:22" ht="13.5">
      <c r="B220" s="10">
        <v>203</v>
      </c>
      <c r="C220" s="25">
        <f t="shared" si="36"/>
        <v>203</v>
      </c>
      <c r="D220" s="25">
        <f t="shared" si="37"/>
        <v>216.7857666234833</v>
      </c>
      <c r="E220" s="13">
        <f t="shared" si="38"/>
        <v>11.046058241429284</v>
      </c>
      <c r="F220" s="13">
        <f t="shared" si="39"/>
        <v>-4.688773541871282</v>
      </c>
      <c r="G220" s="13">
        <f t="shared" si="40"/>
        <v>4.6887735418712815</v>
      </c>
      <c r="H220" s="13">
        <f t="shared" si="41"/>
        <v>-11.046058241429284</v>
      </c>
      <c r="Q220" s="53">
        <f t="shared" si="42"/>
        <v>-13.795979580213036</v>
      </c>
      <c r="R220" s="53" t="e">
        <f t="shared" si="45"/>
        <v>#NUM!</v>
      </c>
      <c r="S220" s="53">
        <f t="shared" si="46"/>
        <v>-4.053910319703801</v>
      </c>
      <c r="T220" s="53">
        <f t="shared" si="47"/>
        <v>-16.50956726022215</v>
      </c>
      <c r="U220" s="54">
        <f t="shared" si="43"/>
        <v>-6.007565962150169</v>
      </c>
      <c r="V220" s="54">
        <f t="shared" si="44"/>
        <v>-21.11209152748435</v>
      </c>
    </row>
    <row r="221" spans="2:22" ht="13.5">
      <c r="B221" s="10">
        <v>204</v>
      </c>
      <c r="C221" s="25">
        <f t="shared" si="36"/>
        <v>204</v>
      </c>
      <c r="D221" s="25">
        <f t="shared" si="37"/>
        <v>218.36235004718705</v>
      </c>
      <c r="E221" s="13">
        <f t="shared" si="38"/>
        <v>10.96254549171121</v>
      </c>
      <c r="F221" s="13">
        <f t="shared" si="39"/>
        <v>-4.880839716909603</v>
      </c>
      <c r="G221" s="13">
        <f t="shared" si="40"/>
        <v>4.880839716909597</v>
      </c>
      <c r="H221" s="13">
        <f t="shared" si="41"/>
        <v>-10.962545491711213</v>
      </c>
      <c r="Q221" s="53">
        <f t="shared" si="42"/>
        <v>-13.795979580213036</v>
      </c>
      <c r="R221" s="53" t="e">
        <f t="shared" si="45"/>
        <v>#NUM!</v>
      </c>
      <c r="S221" s="53">
        <f t="shared" si="46"/>
        <v>-4.053910319703801</v>
      </c>
      <c r="T221" s="53">
        <f t="shared" si="47"/>
        <v>-16.50956726022215</v>
      </c>
      <c r="U221" s="54">
        <f t="shared" si="43"/>
        <v>-6.087593535082803</v>
      </c>
      <c r="V221" s="54">
        <f t="shared" si="44"/>
        <v>-21.07729454843515</v>
      </c>
    </row>
    <row r="222" spans="2:22" ht="13.5">
      <c r="B222" s="10">
        <v>205</v>
      </c>
      <c r="C222" s="25">
        <f t="shared" si="36"/>
        <v>205</v>
      </c>
      <c r="D222" s="25">
        <f t="shared" si="37"/>
        <v>219.93594243211598</v>
      </c>
      <c r="E222" s="13">
        <f t="shared" si="38"/>
        <v>10.8756934444398</v>
      </c>
      <c r="F222" s="13">
        <f t="shared" si="39"/>
        <v>-5.071419140888391</v>
      </c>
      <c r="G222" s="13">
        <f t="shared" si="40"/>
        <v>5.071419140888395</v>
      </c>
      <c r="H222" s="13">
        <f t="shared" si="41"/>
        <v>-10.875693444439799</v>
      </c>
      <c r="Q222" s="53">
        <f t="shared" si="42"/>
        <v>-13.795979580213036</v>
      </c>
      <c r="R222" s="53" t="e">
        <f t="shared" si="45"/>
        <v>#NUM!</v>
      </c>
      <c r="S222" s="53">
        <f t="shared" si="46"/>
        <v>-4.053910319703801</v>
      </c>
      <c r="T222" s="53">
        <f t="shared" si="47"/>
        <v>-16.50956726022215</v>
      </c>
      <c r="U222" s="54">
        <f t="shared" si="43"/>
        <v>-6.167001628407298</v>
      </c>
      <c r="V222" s="54">
        <f t="shared" si="44"/>
        <v>-21.041106195405398</v>
      </c>
    </row>
    <row r="223" spans="2:22" ht="13.5">
      <c r="B223" s="10">
        <v>206</v>
      </c>
      <c r="C223" s="25">
        <f t="shared" si="36"/>
        <v>206</v>
      </c>
      <c r="D223" s="25">
        <f t="shared" si="37"/>
        <v>221.50640249627753</v>
      </c>
      <c r="E223" s="13">
        <f t="shared" si="38"/>
        <v>10.785528555590004</v>
      </c>
      <c r="F223" s="13">
        <f t="shared" si="39"/>
        <v>-5.26045376146893</v>
      </c>
      <c r="G223" s="13">
        <f t="shared" si="40"/>
        <v>5.260453761468929</v>
      </c>
      <c r="H223" s="13">
        <f t="shared" si="41"/>
        <v>-10.785528555590005</v>
      </c>
      <c r="Q223" s="53">
        <f t="shared" si="42"/>
        <v>-13.795979580213036</v>
      </c>
      <c r="R223" s="53" t="e">
        <f t="shared" si="45"/>
        <v>#NUM!</v>
      </c>
      <c r="S223" s="53">
        <f t="shared" si="46"/>
        <v>-4.053910319703801</v>
      </c>
      <c r="T223" s="53">
        <f t="shared" si="47"/>
        <v>-16.50956726022215</v>
      </c>
      <c r="U223" s="54">
        <f t="shared" si="43"/>
        <v>-6.245766053649189</v>
      </c>
      <c r="V223" s="54">
        <f t="shared" si="44"/>
        <v>-21.003537491717985</v>
      </c>
    </row>
    <row r="224" spans="2:22" ht="13.5">
      <c r="B224" s="10">
        <v>207</v>
      </c>
      <c r="C224" s="25">
        <f t="shared" si="36"/>
        <v>207</v>
      </c>
      <c r="D224" s="25">
        <f t="shared" si="37"/>
        <v>223.07358697260872</v>
      </c>
      <c r="E224" s="13">
        <f t="shared" si="38"/>
        <v>10.692078290260415</v>
      </c>
      <c r="F224" s="13">
        <f t="shared" si="39"/>
        <v>-5.44788599687456</v>
      </c>
      <c r="G224" s="13">
        <f t="shared" si="40"/>
        <v>5.447885996874559</v>
      </c>
      <c r="H224" s="13">
        <f t="shared" si="41"/>
        <v>-10.692078290260415</v>
      </c>
      <c r="Q224" s="53">
        <f t="shared" si="42"/>
        <v>-13.795979580213036</v>
      </c>
      <c r="R224" s="53" t="e">
        <f t="shared" si="45"/>
        <v>#NUM!</v>
      </c>
      <c r="S224" s="53">
        <f t="shared" si="46"/>
        <v>-4.053910319703801</v>
      </c>
      <c r="T224" s="53">
        <f t="shared" si="47"/>
        <v>-16.50956726022215</v>
      </c>
      <c r="U224" s="54">
        <f t="shared" si="43"/>
        <v>-6.323862818401535</v>
      </c>
      <c r="V224" s="54">
        <f t="shared" si="44"/>
        <v>-20.964599881163988</v>
      </c>
    </row>
    <row r="225" spans="2:22" ht="13.5">
      <c r="B225" s="10">
        <v>208</v>
      </c>
      <c r="C225" s="25">
        <f t="shared" si="36"/>
        <v>208</v>
      </c>
      <c r="D225" s="25">
        <f t="shared" si="37"/>
        <v>224.6373505441612</v>
      </c>
      <c r="E225" s="13">
        <f t="shared" si="38"/>
        <v>10.595371114307122</v>
      </c>
      <c r="F225" s="13">
        <f t="shared" si="39"/>
        <v>-5.633658753430691</v>
      </c>
      <c r="G225" s="13">
        <f t="shared" si="40"/>
        <v>5.633658753430685</v>
      </c>
      <c r="H225" s="13">
        <f t="shared" si="41"/>
        <v>-10.595371114307124</v>
      </c>
      <c r="Q225" s="53">
        <f t="shared" si="42"/>
        <v>-13.795979580213036</v>
      </c>
      <c r="R225" s="53" t="e">
        <f t="shared" si="45"/>
        <v>#NUM!</v>
      </c>
      <c r="S225" s="53">
        <f t="shared" si="46"/>
        <v>-4.053910319703801</v>
      </c>
      <c r="T225" s="53">
        <f t="shared" si="47"/>
        <v>-16.50956726022215</v>
      </c>
      <c r="U225" s="54">
        <f t="shared" si="43"/>
        <v>-6.4012681336332555</v>
      </c>
      <c r="V225" s="54">
        <f t="shared" si="44"/>
        <v>-20.924305224516782</v>
      </c>
    </row>
    <row r="226" spans="2:22" ht="13.5">
      <c r="B226" s="10">
        <v>209</v>
      </c>
      <c r="C226" s="25">
        <f t="shared" si="36"/>
        <v>209</v>
      </c>
      <c r="D226" s="25">
        <f t="shared" si="37"/>
        <v>226.19754578205453</v>
      </c>
      <c r="E226" s="13">
        <f t="shared" si="38"/>
        <v>10.49543648567275</v>
      </c>
      <c r="F226" s="13">
        <f t="shared" si="39"/>
        <v>-5.817715442956043</v>
      </c>
      <c r="G226" s="13">
        <f t="shared" si="40"/>
        <v>5.817715442956048</v>
      </c>
      <c r="H226" s="13">
        <f t="shared" si="41"/>
        <v>-10.495436485672748</v>
      </c>
      <c r="Q226" s="53">
        <f t="shared" si="42"/>
        <v>-13.795979580213036</v>
      </c>
      <c r="R226" s="53" t="e">
        <f t="shared" si="45"/>
        <v>#NUM!</v>
      </c>
      <c r="S226" s="53">
        <f t="shared" si="46"/>
        <v>-4.053910319703801</v>
      </c>
      <c r="T226" s="53">
        <f t="shared" si="47"/>
        <v>-16.50956726022215</v>
      </c>
      <c r="U226" s="54">
        <f t="shared" si="43"/>
        <v>-6.477958420935487</v>
      </c>
      <c r="V226" s="54">
        <f t="shared" si="44"/>
        <v>-20.882665795919127</v>
      </c>
    </row>
    <row r="227" spans="2:22" ht="13.5">
      <c r="B227" s="10">
        <v>210</v>
      </c>
      <c r="C227" s="25">
        <f t="shared" si="36"/>
        <v>210</v>
      </c>
      <c r="D227" s="25">
        <f t="shared" si="37"/>
        <v>227.7540230865185</v>
      </c>
      <c r="E227" s="13">
        <f t="shared" si="38"/>
        <v>10.392304845413264</v>
      </c>
      <c r="F227" s="13">
        <f t="shared" si="39"/>
        <v>-6.000000000000002</v>
      </c>
      <c r="G227" s="13">
        <f t="shared" si="40"/>
        <v>6.000000000000002</v>
      </c>
      <c r="H227" s="13">
        <f t="shared" si="41"/>
        <v>-10.392304845413264</v>
      </c>
      <c r="Q227" s="53">
        <f t="shared" si="42"/>
        <v>-13.795979580213036</v>
      </c>
      <c r="R227" s="53" t="e">
        <f t="shared" si="45"/>
        <v>#NUM!</v>
      </c>
      <c r="S227" s="53">
        <f t="shared" si="46"/>
        <v>-4.053910319703801</v>
      </c>
      <c r="T227" s="53">
        <f t="shared" si="47"/>
        <v>-16.50956726022215</v>
      </c>
      <c r="U227" s="54">
        <f t="shared" si="43"/>
        <v>-6.553910319703801</v>
      </c>
      <c r="V227" s="54">
        <f t="shared" si="44"/>
        <v>-20.83969427914434</v>
      </c>
    </row>
    <row r="228" spans="2:22" ht="13.5">
      <c r="B228" s="10">
        <v>211</v>
      </c>
      <c r="C228" s="25">
        <f t="shared" si="36"/>
        <v>211</v>
      </c>
      <c r="D228" s="25">
        <f t="shared" si="37"/>
        <v>229.3066306313664</v>
      </c>
      <c r="E228" s="13">
        <f t="shared" si="38"/>
        <v>10.286007608425347</v>
      </c>
      <c r="F228" s="13">
        <f t="shared" si="39"/>
        <v>-6.180456898920649</v>
      </c>
      <c r="G228" s="13">
        <f t="shared" si="40"/>
        <v>6.1804568989206485</v>
      </c>
      <c r="H228" s="13">
        <f t="shared" si="41"/>
        <v>-10.286007608425347</v>
      </c>
      <c r="Q228" s="53">
        <f t="shared" si="42"/>
        <v>-13.795979580213036</v>
      </c>
      <c r="R228" s="53" t="e">
        <f t="shared" si="45"/>
        <v>#NUM!</v>
      </c>
      <c r="S228" s="53">
        <f t="shared" si="46"/>
        <v>-4.053910319703801</v>
      </c>
      <c r="T228" s="53">
        <f t="shared" si="47"/>
        <v>-16.50956726022215</v>
      </c>
      <c r="U228" s="54">
        <f t="shared" si="43"/>
        <v>-6.629100694254072</v>
      </c>
      <c r="V228" s="54">
        <f t="shared" si="44"/>
        <v>-20.79540376373271</v>
      </c>
    </row>
    <row r="229" spans="2:22" ht="13.5">
      <c r="B229" s="10">
        <v>212</v>
      </c>
      <c r="C229" s="25">
        <f t="shared" si="36"/>
        <v>212</v>
      </c>
      <c r="D229" s="25">
        <f t="shared" si="37"/>
        <v>230.85521431227295</v>
      </c>
      <c r="E229" s="13">
        <f t="shared" si="38"/>
        <v>10.176577153877112</v>
      </c>
      <c r="F229" s="13">
        <f t="shared" si="39"/>
        <v>-6.359031170798458</v>
      </c>
      <c r="G229" s="13">
        <f t="shared" si="40"/>
        <v>6.359031170798456</v>
      </c>
      <c r="H229" s="13">
        <f t="shared" si="41"/>
        <v>-10.176577153877114</v>
      </c>
      <c r="Q229" s="53">
        <f t="shared" si="42"/>
        <v>-13.795979580213036</v>
      </c>
      <c r="R229" s="53" t="e">
        <f t="shared" si="45"/>
        <v>#NUM!</v>
      </c>
      <c r="S229" s="53">
        <f t="shared" si="46"/>
        <v>-4.053910319703801</v>
      </c>
      <c r="T229" s="53">
        <f t="shared" si="47"/>
        <v>-16.50956726022215</v>
      </c>
      <c r="U229" s="54">
        <f t="shared" si="43"/>
        <v>-6.703506640869826</v>
      </c>
      <c r="V229" s="54">
        <f t="shared" si="44"/>
        <v>-20.74980774100428</v>
      </c>
    </row>
    <row r="230" spans="2:22" ht="13.5">
      <c r="B230" s="10">
        <v>213</v>
      </c>
      <c r="C230" s="25">
        <f t="shared" si="36"/>
        <v>213</v>
      </c>
      <c r="D230" s="25">
        <f t="shared" si="37"/>
        <v>232.39961769925267</v>
      </c>
      <c r="E230" s="13">
        <f t="shared" si="38"/>
        <v>10.064046815345089</v>
      </c>
      <c r="F230" s="13">
        <f t="shared" si="39"/>
        <v>-6.5356684201803255</v>
      </c>
      <c r="G230" s="13">
        <f t="shared" si="40"/>
        <v>6.53566842018032</v>
      </c>
      <c r="H230" s="13">
        <f t="shared" si="41"/>
        <v>-10.06404681534509</v>
      </c>
      <c r="Q230" s="53">
        <f t="shared" si="42"/>
        <v>-13.795979580213036</v>
      </c>
      <c r="R230" s="53" t="e">
        <f t="shared" si="45"/>
        <v>#NUM!</v>
      </c>
      <c r="S230" s="53">
        <f t="shared" si="46"/>
        <v>-4.053910319703801</v>
      </c>
      <c r="T230" s="53">
        <f t="shared" si="47"/>
        <v>-16.50956726022215</v>
      </c>
      <c r="U230" s="54">
        <f t="shared" si="43"/>
        <v>-6.777105494778937</v>
      </c>
      <c r="V230" s="54">
        <f t="shared" si="44"/>
        <v>-20.702920099949267</v>
      </c>
    </row>
    <row r="231" spans="2:22" ht="13.5">
      <c r="B231" s="10">
        <v>214</v>
      </c>
      <c r="C231" s="25">
        <f t="shared" si="36"/>
        <v>214</v>
      </c>
      <c r="D231" s="25">
        <f t="shared" si="37"/>
        <v>233.93968199376664</v>
      </c>
      <c r="E231" s="13">
        <f t="shared" si="38"/>
        <v>9.948450870660501</v>
      </c>
      <c r="F231" s="13">
        <f t="shared" si="39"/>
        <v>-6.710314841648961</v>
      </c>
      <c r="G231" s="13">
        <f t="shared" si="40"/>
        <v>6.710314841648964</v>
      </c>
      <c r="H231" s="13">
        <f t="shared" si="41"/>
        <v>-9.9484508706605</v>
      </c>
      <c r="Q231" s="53">
        <f t="shared" si="42"/>
        <v>-13.795979580213036</v>
      </c>
      <c r="R231" s="53" t="e">
        <f t="shared" si="45"/>
        <v>#NUM!</v>
      </c>
      <c r="S231" s="53">
        <f t="shared" si="46"/>
        <v>-4.053910319703801</v>
      </c>
      <c r="T231" s="53">
        <f t="shared" si="47"/>
        <v>-16.50956726022215</v>
      </c>
      <c r="U231" s="54">
        <f t="shared" si="43"/>
        <v>-6.849874837057534</v>
      </c>
      <c r="V231" s="54">
        <f t="shared" si="44"/>
        <v>-20.654755122997358</v>
      </c>
    </row>
    <row r="232" spans="2:22" ht="13.5">
      <c r="B232" s="10">
        <v>215</v>
      </c>
      <c r="C232" s="25">
        <f t="shared" si="36"/>
        <v>215</v>
      </c>
      <c r="D232" s="25">
        <f t="shared" si="37"/>
        <v>235.475245990913</v>
      </c>
      <c r="E232" s="13">
        <f t="shared" si="38"/>
        <v>9.829824531467901</v>
      </c>
      <c r="F232" s="13">
        <f t="shared" si="39"/>
        <v>-6.882917236212554</v>
      </c>
      <c r="G232" s="13">
        <f t="shared" si="40"/>
        <v>6.882917236212553</v>
      </c>
      <c r="H232" s="13">
        <f t="shared" si="41"/>
        <v>-9.829824531467901</v>
      </c>
      <c r="Q232" s="53">
        <f t="shared" si="42"/>
        <v>-13.795979580213036</v>
      </c>
      <c r="R232" s="53" t="e">
        <f t="shared" si="45"/>
        <v>#NUM!</v>
      </c>
      <c r="S232" s="53">
        <f t="shared" si="46"/>
        <v>-4.053910319703801</v>
      </c>
      <c r="T232" s="53">
        <f t="shared" si="47"/>
        <v>-16.50956726022215</v>
      </c>
      <c r="U232" s="54">
        <f t="shared" si="43"/>
        <v>-6.9217925014590325</v>
      </c>
      <c r="V232" s="54">
        <f t="shared" si="44"/>
        <v>-20.605327481667107</v>
      </c>
    </row>
    <row r="233" spans="2:22" ht="13.5">
      <c r="B233" s="10">
        <v>216</v>
      </c>
      <c r="C233" s="25">
        <f t="shared" si="36"/>
        <v>216</v>
      </c>
      <c r="D233" s="25">
        <f t="shared" si="37"/>
        <v>237.00614604718425</v>
      </c>
      <c r="E233" s="13">
        <f t="shared" si="38"/>
        <v>9.708203932499371</v>
      </c>
      <c r="F233" s="13">
        <f t="shared" si="39"/>
        <v>-7.053423027509677</v>
      </c>
      <c r="G233" s="13">
        <f t="shared" si="40"/>
        <v>7.053423027509676</v>
      </c>
      <c r="H233" s="13">
        <f t="shared" si="41"/>
        <v>-9.708203932499373</v>
      </c>
      <c r="Q233" s="53">
        <f t="shared" si="42"/>
        <v>-13.795979580213036</v>
      </c>
      <c r="R233" s="53" t="e">
        <f t="shared" si="45"/>
        <v>#NUM!</v>
      </c>
      <c r="S233" s="53">
        <f t="shared" si="46"/>
        <v>-4.053910319703801</v>
      </c>
      <c r="T233" s="53">
        <f t="shared" si="47"/>
        <v>-16.50956726022215</v>
      </c>
      <c r="U233" s="54">
        <f t="shared" si="43"/>
        <v>-6.992836581166166</v>
      </c>
      <c r="V233" s="54">
        <f t="shared" si="44"/>
        <v>-20.554652232096885</v>
      </c>
    </row>
    <row r="234" spans="2:22" ht="13.5">
      <c r="B234" s="10">
        <v>217</v>
      </c>
      <c r="C234" s="25">
        <f t="shared" si="36"/>
        <v>217</v>
      </c>
      <c r="D234" s="25">
        <f t="shared" si="37"/>
        <v>238.53221605430568</v>
      </c>
      <c r="E234" s="13">
        <f t="shared" si="38"/>
        <v>9.583626120567514</v>
      </c>
      <c r="F234" s="13">
        <f t="shared" si="39"/>
        <v>-7.22178027782458</v>
      </c>
      <c r="G234" s="13">
        <f t="shared" si="40"/>
        <v>7.221780277824575</v>
      </c>
      <c r="H234" s="13">
        <f t="shared" si="41"/>
        <v>-9.583626120567516</v>
      </c>
      <c r="Q234" s="53">
        <f t="shared" si="42"/>
        <v>-13.795979580213036</v>
      </c>
      <c r="R234" s="53" t="e">
        <f t="shared" si="45"/>
        <v>#NUM!</v>
      </c>
      <c r="S234" s="53">
        <f t="shared" si="46"/>
        <v>-4.053910319703801</v>
      </c>
      <c r="T234" s="53">
        <f t="shared" si="47"/>
        <v>-16.50956726022215</v>
      </c>
      <c r="U234" s="54">
        <f t="shared" si="43"/>
        <v>-7.062985435464043</v>
      </c>
      <c r="V234" s="54">
        <f t="shared" si="44"/>
        <v>-20.502744810458612</v>
      </c>
    </row>
    <row r="235" spans="2:22" ht="13.5">
      <c r="B235" s="10">
        <v>218</v>
      </c>
      <c r="C235" s="25">
        <f t="shared" si="36"/>
        <v>218</v>
      </c>
      <c r="D235" s="25">
        <f t="shared" si="37"/>
        <v>240.05328741969723</v>
      </c>
      <c r="E235" s="13">
        <f t="shared" si="38"/>
        <v>9.456129043280665</v>
      </c>
      <c r="F235" s="13">
        <f t="shared" si="39"/>
        <v>-7.387937703907898</v>
      </c>
      <c r="G235" s="13">
        <f t="shared" si="40"/>
        <v>7.387937703907902</v>
      </c>
      <c r="H235" s="13">
        <f t="shared" si="41"/>
        <v>-9.456129043280662</v>
      </c>
      <c r="Q235" s="53">
        <f t="shared" si="42"/>
        <v>-13.795979580213036</v>
      </c>
      <c r="R235" s="53" t="e">
        <f t="shared" si="45"/>
        <v>#NUM!</v>
      </c>
      <c r="S235" s="53">
        <f t="shared" si="46"/>
        <v>-4.053910319703801</v>
      </c>
      <c r="T235" s="53">
        <f t="shared" si="47"/>
        <v>-16.50956726022215</v>
      </c>
      <c r="U235" s="54">
        <f t="shared" si="43"/>
        <v>-7.132217696332092</v>
      </c>
      <c r="V235" s="54">
        <f t="shared" si="44"/>
        <v>-20.44962102825576</v>
      </c>
    </row>
    <row r="236" spans="2:22" ht="13.5">
      <c r="B236" s="10">
        <v>219</v>
      </c>
      <c r="C236" s="25">
        <f t="shared" si="36"/>
        <v>219</v>
      </c>
      <c r="D236" s="25">
        <f t="shared" si="37"/>
        <v>241.56918905412965</v>
      </c>
      <c r="E236" s="13">
        <f t="shared" si="38"/>
        <v>9.325751537483649</v>
      </c>
      <c r="F236" s="13">
        <f t="shared" si="39"/>
        <v>-7.551844692598051</v>
      </c>
      <c r="G236" s="13">
        <f t="shared" si="40"/>
        <v>7.55184469259805</v>
      </c>
      <c r="H236" s="13">
        <f t="shared" si="41"/>
        <v>-9.325751537483649</v>
      </c>
      <c r="Q236" s="53">
        <f t="shared" si="42"/>
        <v>-13.795979580213036</v>
      </c>
      <c r="R236" s="53" t="e">
        <f t="shared" si="45"/>
        <v>#NUM!</v>
      </c>
      <c r="S236" s="53">
        <f t="shared" si="46"/>
        <v>-4.053910319703801</v>
      </c>
      <c r="T236" s="53">
        <f t="shared" si="47"/>
        <v>-16.50956726022215</v>
      </c>
      <c r="U236" s="54">
        <f t="shared" si="43"/>
        <v>-7.20051227495299</v>
      </c>
      <c r="V236" s="54">
        <f t="shared" si="44"/>
        <v>-20.395297067507002</v>
      </c>
    </row>
    <row r="237" spans="2:22" ht="13.5">
      <c r="B237" s="10">
        <v>220</v>
      </c>
      <c r="C237" s="25">
        <f t="shared" si="36"/>
        <v>220</v>
      </c>
      <c r="D237" s="25">
        <f t="shared" si="37"/>
        <v>243.07974736717375</v>
      </c>
      <c r="E237" s="13">
        <f t="shared" si="38"/>
        <v>9.192533317427737</v>
      </c>
      <c r="F237" s="13">
        <f t="shared" si="39"/>
        <v>-7.713451316238471</v>
      </c>
      <c r="G237" s="13">
        <f t="shared" si="40"/>
        <v>7.713451316238471</v>
      </c>
      <c r="H237" s="13">
        <f t="shared" si="41"/>
        <v>-9.192533317427738</v>
      </c>
      <c r="Q237" s="53">
        <f t="shared" si="42"/>
        <v>-13.795979580213036</v>
      </c>
      <c r="R237" s="53" t="e">
        <f t="shared" si="45"/>
        <v>#NUM!</v>
      </c>
      <c r="S237" s="53">
        <f t="shared" si="46"/>
        <v>-4.053910319703801</v>
      </c>
      <c r="T237" s="53">
        <f t="shared" si="47"/>
        <v>-16.50956726022215</v>
      </c>
      <c r="U237" s="54">
        <f t="shared" si="43"/>
        <v>-7.267848368136498</v>
      </c>
      <c r="V237" s="54">
        <f t="shared" si="44"/>
        <v>-20.33978947581704</v>
      </c>
    </row>
    <row r="238" spans="2:22" ht="13.5">
      <c r="B238" s="10">
        <v>221</v>
      </c>
      <c r="C238" s="25">
        <f t="shared" si="36"/>
        <v>221</v>
      </c>
      <c r="D238" s="25">
        <f t="shared" si="37"/>
        <v>244.58478627106905</v>
      </c>
      <c r="E238" s="13">
        <f t="shared" si="38"/>
        <v>9.056514962673266</v>
      </c>
      <c r="F238" s="13">
        <f t="shared" si="39"/>
        <v>-7.872708347886085</v>
      </c>
      <c r="G238" s="13">
        <f t="shared" si="40"/>
        <v>7.872708347886084</v>
      </c>
      <c r="H238" s="13">
        <f t="shared" si="41"/>
        <v>-9.056514962673266</v>
      </c>
      <c r="Q238" s="53">
        <f t="shared" si="42"/>
        <v>-13.795979580213036</v>
      </c>
      <c r="R238" s="53" t="e">
        <f t="shared" si="45"/>
        <v>#NUM!</v>
      </c>
      <c r="S238" s="53">
        <f t="shared" si="46"/>
        <v>-4.053910319703801</v>
      </c>
      <c r="T238" s="53">
        <f t="shared" si="47"/>
        <v>-16.50956726022215</v>
      </c>
      <c r="U238" s="54">
        <f t="shared" si="43"/>
        <v>-7.334205464656336</v>
      </c>
      <c r="V238" s="54">
        <f t="shared" si="44"/>
        <v>-20.28311516133601</v>
      </c>
    </row>
    <row r="239" spans="2:22" ht="13.5">
      <c r="B239" s="10">
        <v>222</v>
      </c>
      <c r="C239" s="25">
        <f t="shared" si="36"/>
        <v>222</v>
      </c>
      <c r="D239" s="25">
        <f t="shared" si="37"/>
        <v>246.084127193662</v>
      </c>
      <c r="E239" s="13">
        <f t="shared" si="38"/>
        <v>8.917737905728732</v>
      </c>
      <c r="F239" s="13">
        <f t="shared" si="39"/>
        <v>-8.029567276306299</v>
      </c>
      <c r="G239" s="13">
        <f t="shared" si="40"/>
        <v>8.029567276306295</v>
      </c>
      <c r="H239" s="13">
        <f t="shared" si="41"/>
        <v>-8.917737905728735</v>
      </c>
      <c r="Q239" s="53">
        <f t="shared" si="42"/>
        <v>-13.795979580213036</v>
      </c>
      <c r="R239" s="53" t="e">
        <f t="shared" si="45"/>
        <v>#NUM!</v>
      </c>
      <c r="S239" s="53">
        <f t="shared" si="46"/>
        <v>-4.053910319703801</v>
      </c>
      <c r="T239" s="53">
        <f t="shared" si="47"/>
        <v>-16.50956726022215</v>
      </c>
      <c r="U239" s="54">
        <f t="shared" si="43"/>
        <v>-7.3995633514980925</v>
      </c>
      <c r="V239" s="54">
        <f t="shared" si="44"/>
        <v>-20.22529138760912</v>
      </c>
    </row>
    <row r="240" spans="2:22" ht="13.5">
      <c r="B240" s="10">
        <v>223</v>
      </c>
      <c r="C240" s="25">
        <f t="shared" si="36"/>
        <v>223</v>
      </c>
      <c r="D240" s="25">
        <f t="shared" si="37"/>
        <v>247.5775891010882</v>
      </c>
      <c r="E240" s="13">
        <f t="shared" si="38"/>
        <v>8.776244419430046</v>
      </c>
      <c r="F240" s="13">
        <f t="shared" si="39"/>
        <v>-8.183980320749981</v>
      </c>
      <c r="G240" s="13">
        <f t="shared" si="40"/>
        <v>8.183980320749983</v>
      </c>
      <c r="H240" s="13">
        <f t="shared" si="41"/>
        <v>-8.776244419430045</v>
      </c>
      <c r="Q240" s="53">
        <f t="shared" si="42"/>
        <v>-13.795979580213036</v>
      </c>
      <c r="R240" s="53" t="e">
        <f t="shared" si="45"/>
        <v>#NUM!</v>
      </c>
      <c r="S240" s="53">
        <f t="shared" si="46"/>
        <v>-4.053910319703801</v>
      </c>
      <c r="T240" s="53">
        <f t="shared" si="47"/>
        <v>-16.50956726022215</v>
      </c>
      <c r="U240" s="54">
        <f t="shared" si="43"/>
        <v>-7.463902120016293</v>
      </c>
      <c r="V240" s="54">
        <f t="shared" si="44"/>
        <v>-20.166335768318</v>
      </c>
    </row>
    <row r="241" spans="2:22" ht="13.5">
      <c r="B241" s="10">
        <v>224</v>
      </c>
      <c r="C241" s="25">
        <f t="shared" si="36"/>
        <v>224</v>
      </c>
      <c r="D241" s="25">
        <f t="shared" si="37"/>
        <v>249.06498853089235</v>
      </c>
      <c r="E241" s="13">
        <f t="shared" si="38"/>
        <v>8.632077604063813</v>
      </c>
      <c r="F241" s="13">
        <f t="shared" si="39"/>
        <v>-8.335900445507969</v>
      </c>
      <c r="G241" s="13">
        <f t="shared" si="40"/>
        <v>8.335900445507967</v>
      </c>
      <c r="H241" s="13">
        <f t="shared" si="41"/>
        <v>-8.632077604063815</v>
      </c>
      <c r="Q241" s="53">
        <f t="shared" si="42"/>
        <v>-13.795979580213036</v>
      </c>
      <c r="R241" s="53" t="e">
        <f t="shared" si="45"/>
        <v>#NUM!</v>
      </c>
      <c r="S241" s="53">
        <f t="shared" si="46"/>
        <v>-4.053910319703801</v>
      </c>
      <c r="T241" s="53">
        <f t="shared" si="47"/>
        <v>-16.50956726022215</v>
      </c>
      <c r="U241" s="54">
        <f t="shared" si="43"/>
        <v>-7.527202171998788</v>
      </c>
      <c r="V241" s="54">
        <f t="shared" si="44"/>
        <v>-20.106266261915405</v>
      </c>
    </row>
    <row r="242" spans="2:22" ht="13.5">
      <c r="B242" s="10">
        <v>225</v>
      </c>
      <c r="C242" s="25">
        <f t="shared" si="36"/>
        <v>225</v>
      </c>
      <c r="D242" s="25">
        <f t="shared" si="37"/>
        <v>250.54613963629868</v>
      </c>
      <c r="E242" s="13">
        <f t="shared" si="38"/>
        <v>8.485281374238571</v>
      </c>
      <c r="F242" s="13">
        <f t="shared" si="39"/>
        <v>-8.48528137423857</v>
      </c>
      <c r="G242" s="13">
        <f t="shared" si="40"/>
        <v>8.485281374238568</v>
      </c>
      <c r="H242" s="13">
        <f t="shared" si="41"/>
        <v>-8.485281374238571</v>
      </c>
      <c r="Q242" s="53">
        <f t="shared" si="42"/>
        <v>-13.795979580213036</v>
      </c>
      <c r="R242" s="53" t="e">
        <f t="shared" si="45"/>
        <v>#NUM!</v>
      </c>
      <c r="S242" s="53">
        <f t="shared" si="46"/>
        <v>-4.053910319703801</v>
      </c>
      <c r="T242" s="53">
        <f t="shared" si="47"/>
        <v>-16.50956726022215</v>
      </c>
      <c r="U242" s="54">
        <f t="shared" si="43"/>
        <v>-7.589444225636539</v>
      </c>
      <c r="V242" s="54">
        <f t="shared" si="44"/>
        <v>-20.045101166154886</v>
      </c>
    </row>
    <row r="243" spans="2:22" ht="13.5">
      <c r="B243" s="10">
        <v>226</v>
      </c>
      <c r="C243" s="25">
        <f t="shared" si="36"/>
        <v>226</v>
      </c>
      <c r="D243" s="25">
        <f t="shared" si="37"/>
        <v>252.02085424235574</v>
      </c>
      <c r="E243" s="13">
        <f t="shared" si="38"/>
        <v>8.335900445507967</v>
      </c>
      <c r="F243" s="13">
        <f t="shared" si="39"/>
        <v>-8.632077604063815</v>
      </c>
      <c r="G243" s="13">
        <f t="shared" si="40"/>
        <v>8.63207760406381</v>
      </c>
      <c r="H243" s="13">
        <f t="shared" si="41"/>
        <v>-8.33590044550797</v>
      </c>
      <c r="Q243" s="53">
        <f t="shared" si="42"/>
        <v>-13.795979580213036</v>
      </c>
      <c r="R243" s="53" t="e">
        <f t="shared" si="45"/>
        <v>#NUM!</v>
      </c>
      <c r="S243" s="53">
        <f t="shared" si="46"/>
        <v>-4.053910319703801</v>
      </c>
      <c r="T243" s="53">
        <f t="shared" si="47"/>
        <v>-16.50956726022215</v>
      </c>
      <c r="U243" s="54">
        <f t="shared" si="43"/>
        <v>-7.650609321397058</v>
      </c>
      <c r="V243" s="54">
        <f t="shared" si="44"/>
        <v>-19.982859112517133</v>
      </c>
    </row>
    <row r="244" spans="2:22" ht="13.5">
      <c r="B244" s="10">
        <v>227</v>
      </c>
      <c r="C244" s="25">
        <f t="shared" si="36"/>
        <v>227</v>
      </c>
      <c r="D244" s="25">
        <f t="shared" si="37"/>
        <v>253.48894191469023</v>
      </c>
      <c r="E244" s="13">
        <f t="shared" si="38"/>
        <v>8.183980320749983</v>
      </c>
      <c r="F244" s="13">
        <f t="shared" si="39"/>
        <v>-8.776244419430046</v>
      </c>
      <c r="G244" s="13">
        <f t="shared" si="40"/>
        <v>8.77624441943005</v>
      </c>
      <c r="H244" s="13">
        <f t="shared" si="41"/>
        <v>-8.18398032074998</v>
      </c>
      <c r="Q244" s="53">
        <f t="shared" si="42"/>
        <v>-13.795979580213036</v>
      </c>
      <c r="R244" s="53" t="e">
        <f t="shared" si="45"/>
        <v>#NUM!</v>
      </c>
      <c r="S244" s="53">
        <f t="shared" si="46"/>
        <v>-4.053910319703801</v>
      </c>
      <c r="T244" s="53">
        <f t="shared" si="47"/>
        <v>-16.50956726022215</v>
      </c>
      <c r="U244" s="54">
        <f t="shared" si="43"/>
        <v>-7.710678827799653</v>
      </c>
      <c r="V244" s="54">
        <f t="shared" si="44"/>
        <v>-19.91955906053464</v>
      </c>
    </row>
    <row r="245" spans="2:22" ht="13.5">
      <c r="B245" s="10">
        <v>228</v>
      </c>
      <c r="C245" s="25">
        <f t="shared" si="36"/>
        <v>228</v>
      </c>
      <c r="D245" s="25">
        <f t="shared" si="37"/>
        <v>254.9502100416075</v>
      </c>
      <c r="E245" s="13">
        <f t="shared" si="38"/>
        <v>8.029567276306297</v>
      </c>
      <c r="F245" s="13">
        <f t="shared" si="39"/>
        <v>-8.917737905728732</v>
      </c>
      <c r="G245" s="13">
        <f t="shared" si="40"/>
        <v>8.917737905728732</v>
      </c>
      <c r="H245" s="13">
        <f t="shared" si="41"/>
        <v>-8.029567276306297</v>
      </c>
      <c r="Q245" s="53">
        <f t="shared" si="42"/>
        <v>-13.795979580213036</v>
      </c>
      <c r="R245" s="53" t="e">
        <f t="shared" si="45"/>
        <v>#NUM!</v>
      </c>
      <c r="S245" s="53">
        <f t="shared" si="46"/>
        <v>-4.053910319703801</v>
      </c>
      <c r="T245" s="53">
        <f t="shared" si="47"/>
        <v>-16.50956726022215</v>
      </c>
      <c r="U245" s="54">
        <f t="shared" si="43"/>
        <v>-7.769634447090773</v>
      </c>
      <c r="V245" s="54">
        <f t="shared" si="44"/>
        <v>-19.85522029201644</v>
      </c>
    </row>
    <row r="246" spans="2:22" ht="13.5">
      <c r="B246" s="10">
        <v>229</v>
      </c>
      <c r="C246" s="25">
        <f t="shared" si="36"/>
        <v>229</v>
      </c>
      <c r="D246" s="25">
        <f t="shared" si="37"/>
        <v>256.4044639302734</v>
      </c>
      <c r="E246" s="13">
        <f t="shared" si="38"/>
        <v>7.872708347886087</v>
      </c>
      <c r="F246" s="13">
        <f t="shared" si="39"/>
        <v>-9.056514962673264</v>
      </c>
      <c r="G246" s="13">
        <f t="shared" si="40"/>
        <v>9.056514962673262</v>
      </c>
      <c r="H246" s="13">
        <f t="shared" si="41"/>
        <v>-7.872708347886089</v>
      </c>
      <c r="Q246" s="53">
        <f t="shared" si="42"/>
        <v>-13.795979580213036</v>
      </c>
      <c r="R246" s="53" t="e">
        <f t="shared" si="45"/>
        <v>#NUM!</v>
      </c>
      <c r="S246" s="53">
        <f t="shared" si="46"/>
        <v>-4.053910319703801</v>
      </c>
      <c r="T246" s="53">
        <f t="shared" si="47"/>
        <v>-16.50956726022215</v>
      </c>
      <c r="U246" s="54">
        <f t="shared" si="43"/>
        <v>-7.827458220817661</v>
      </c>
      <c r="V246" s="54">
        <f t="shared" si="44"/>
        <v>-19.789862405174684</v>
      </c>
    </row>
    <row r="247" spans="2:22" ht="13.5">
      <c r="B247" s="10">
        <v>230</v>
      </c>
      <c r="C247" s="25">
        <f t="shared" si="36"/>
        <v>230</v>
      </c>
      <c r="D247" s="25">
        <f t="shared" si="37"/>
        <v>257.85150691770434</v>
      </c>
      <c r="E247" s="13">
        <f t="shared" si="38"/>
        <v>7.713451316238474</v>
      </c>
      <c r="F247" s="13">
        <f t="shared" si="39"/>
        <v>-9.192533317427735</v>
      </c>
      <c r="G247" s="13">
        <f t="shared" si="40"/>
        <v>9.192533317427733</v>
      </c>
      <c r="H247" s="13">
        <f t="shared" si="41"/>
        <v>-7.713451316238475</v>
      </c>
      <c r="Q247" s="53">
        <f t="shared" si="42"/>
        <v>-13.795979580213036</v>
      </c>
      <c r="R247" s="53" t="e">
        <f t="shared" si="45"/>
        <v>#NUM!</v>
      </c>
      <c r="S247" s="53">
        <f t="shared" si="46"/>
        <v>-4.053910319703801</v>
      </c>
      <c r="T247" s="53">
        <f t="shared" si="47"/>
        <v>-16.50956726022215</v>
      </c>
      <c r="U247" s="54">
        <f t="shared" si="43"/>
        <v>-7.884132535298691</v>
      </c>
      <c r="V247" s="54">
        <f t="shared" si="44"/>
        <v>-19.723505308654847</v>
      </c>
    </row>
    <row r="248" spans="2:22" ht="13.5">
      <c r="B248" s="10">
        <v>231</v>
      </c>
      <c r="C248" s="25">
        <f t="shared" si="36"/>
        <v>231</v>
      </c>
      <c r="D248" s="25">
        <f t="shared" si="37"/>
        <v>259.2911404972736</v>
      </c>
      <c r="E248" s="13">
        <f t="shared" si="38"/>
        <v>7.5518446925980545</v>
      </c>
      <c r="F248" s="13">
        <f t="shared" si="39"/>
        <v>-9.325751537483647</v>
      </c>
      <c r="G248" s="13">
        <f t="shared" si="40"/>
        <v>9.325751537483647</v>
      </c>
      <c r="H248" s="13">
        <f t="shared" si="41"/>
        <v>-7.5518446925980545</v>
      </c>
      <c r="Q248" s="53">
        <f t="shared" si="42"/>
        <v>-13.795979580213036</v>
      </c>
      <c r="R248" s="53" t="e">
        <f t="shared" si="45"/>
        <v>#NUM!</v>
      </c>
      <c r="S248" s="53">
        <f t="shared" si="46"/>
        <v>-4.053910319703801</v>
      </c>
      <c r="T248" s="53">
        <f t="shared" si="47"/>
        <v>-16.50956726022215</v>
      </c>
      <c r="U248" s="54">
        <f t="shared" si="43"/>
        <v>-7.939640126988654</v>
      </c>
      <c r="V248" s="54">
        <f t="shared" si="44"/>
        <v>-19.656169215471337</v>
      </c>
    </row>
    <row r="249" spans="2:22" ht="13.5">
      <c r="B249" s="10">
        <v>232</v>
      </c>
      <c r="C249" s="25">
        <f t="shared" si="36"/>
        <v>232</v>
      </c>
      <c r="D249" s="25">
        <f t="shared" si="37"/>
        <v>260.7231644614178</v>
      </c>
      <c r="E249" s="13">
        <f t="shared" si="38"/>
        <v>7.387937703907896</v>
      </c>
      <c r="F249" s="13">
        <f t="shared" si="39"/>
        <v>-9.456129043280665</v>
      </c>
      <c r="G249" s="13">
        <f t="shared" si="40"/>
        <v>9.456129043280665</v>
      </c>
      <c r="H249" s="13">
        <f t="shared" si="41"/>
        <v>-7.387937703907898</v>
      </c>
      <c r="Q249" s="53">
        <f t="shared" si="42"/>
        <v>-13.795979580213036</v>
      </c>
      <c r="R249" s="53" t="e">
        <f t="shared" si="45"/>
        <v>#NUM!</v>
      </c>
      <c r="S249" s="53">
        <f t="shared" si="46"/>
        <v>-4.053910319703801</v>
      </c>
      <c r="T249" s="53">
        <f t="shared" si="47"/>
        <v>-16.50956726022215</v>
      </c>
      <c r="U249" s="54">
        <f t="shared" si="43"/>
        <v>-7.993964087737412</v>
      </c>
      <c r="V249" s="54">
        <f t="shared" si="44"/>
        <v>-19.58787463685044</v>
      </c>
    </row>
    <row r="250" spans="2:22" ht="13.5">
      <c r="B250" s="10">
        <v>233</v>
      </c>
      <c r="C250" s="25">
        <f t="shared" si="36"/>
        <v>233</v>
      </c>
      <c r="D250" s="25">
        <f t="shared" si="37"/>
        <v>262.14737706119183</v>
      </c>
      <c r="E250" s="13">
        <f t="shared" si="38"/>
        <v>7.221780277824579</v>
      </c>
      <c r="F250" s="13">
        <f t="shared" si="39"/>
        <v>-9.583626120567514</v>
      </c>
      <c r="G250" s="13">
        <f t="shared" si="40"/>
        <v>9.583626120567514</v>
      </c>
      <c r="H250" s="13">
        <f t="shared" si="41"/>
        <v>-7.221780277824579</v>
      </c>
      <c r="Q250" s="53">
        <f t="shared" si="42"/>
        <v>-13.795979580213036</v>
      </c>
      <c r="R250" s="53" t="e">
        <f t="shared" si="45"/>
        <v>#NUM!</v>
      </c>
      <c r="S250" s="53">
        <f t="shared" si="46"/>
        <v>-4.053910319703801</v>
      </c>
      <c r="T250" s="53">
        <f t="shared" si="47"/>
        <v>-16.50956726022215</v>
      </c>
      <c r="U250" s="54">
        <f t="shared" si="43"/>
        <v>-8.047087869940265</v>
      </c>
      <c r="V250" s="54">
        <f t="shared" si="44"/>
        <v>-19.518642375982388</v>
      </c>
    </row>
    <row r="251" spans="2:22" ht="13.5">
      <c r="B251" s="10">
        <v>234</v>
      </c>
      <c r="C251" s="25">
        <f t="shared" si="36"/>
        <v>234</v>
      </c>
      <c r="D251" s="25">
        <f t="shared" si="37"/>
        <v>263.5635751832761</v>
      </c>
      <c r="E251" s="13">
        <f t="shared" si="38"/>
        <v>7.0534230275096785</v>
      </c>
      <c r="F251" s="13">
        <f t="shared" si="39"/>
        <v>-9.708203932499368</v>
      </c>
      <c r="G251" s="13">
        <f t="shared" si="40"/>
        <v>9.708203932499366</v>
      </c>
      <c r="H251" s="13">
        <f t="shared" si="41"/>
        <v>-7.053423027509679</v>
      </c>
      <c r="Q251" s="53">
        <f t="shared" si="42"/>
        <v>-13.795979580213036</v>
      </c>
      <c r="R251" s="53" t="e">
        <f t="shared" si="45"/>
        <v>#NUM!</v>
      </c>
      <c r="S251" s="53">
        <f t="shared" si="46"/>
        <v>-4.053910319703801</v>
      </c>
      <c r="T251" s="53">
        <f t="shared" si="47"/>
        <v>-16.50956726022215</v>
      </c>
      <c r="U251" s="54">
        <f t="shared" si="43"/>
        <v>-8.098995291578538</v>
      </c>
      <c r="V251" s="54">
        <f t="shared" si="44"/>
        <v>-19.448493521684515</v>
      </c>
    </row>
    <row r="252" spans="2:22" ht="13.5">
      <c r="B252" s="10">
        <v>235</v>
      </c>
      <c r="C252" s="25">
        <f t="shared" si="36"/>
        <v>235</v>
      </c>
      <c r="D252" s="25">
        <f t="shared" si="37"/>
        <v>264.9715545449822</v>
      </c>
      <c r="E252" s="13">
        <f t="shared" si="38"/>
        <v>6.882917236212556</v>
      </c>
      <c r="F252" s="13">
        <f t="shared" si="39"/>
        <v>-9.8298245314679</v>
      </c>
      <c r="G252" s="13">
        <f t="shared" si="40"/>
        <v>9.8298245314679</v>
      </c>
      <c r="H252" s="13">
        <f t="shared" si="41"/>
        <v>-6.882917236212558</v>
      </c>
      <c r="Q252" s="53">
        <f t="shared" si="42"/>
        <v>-13.795979580213036</v>
      </c>
      <c r="R252" s="53" t="e">
        <f t="shared" si="45"/>
        <v>#NUM!</v>
      </c>
      <c r="S252" s="53">
        <f t="shared" si="46"/>
        <v>-4.053910319703801</v>
      </c>
      <c r="T252" s="53">
        <f t="shared" si="47"/>
        <v>-16.50956726022215</v>
      </c>
      <c r="U252" s="54">
        <f t="shared" si="43"/>
        <v>-8.149670541148758</v>
      </c>
      <c r="V252" s="54">
        <f t="shared" si="44"/>
        <v>-19.37744944197738</v>
      </c>
    </row>
    <row r="253" spans="2:22" ht="13.5">
      <c r="B253" s="10">
        <v>236</v>
      </c>
      <c r="C253" s="25">
        <f t="shared" si="36"/>
        <v>236</v>
      </c>
      <c r="D253" s="25">
        <f t="shared" si="37"/>
        <v>266.371109907738</v>
      </c>
      <c r="E253" s="13">
        <f t="shared" si="38"/>
        <v>6.710314841648959</v>
      </c>
      <c r="F253" s="13">
        <f t="shared" si="39"/>
        <v>-9.948450870660501</v>
      </c>
      <c r="G253" s="13">
        <f t="shared" si="40"/>
        <v>9.948450870660501</v>
      </c>
      <c r="H253" s="13">
        <f t="shared" si="41"/>
        <v>-6.710314841648958</v>
      </c>
      <c r="Q253" s="53">
        <f t="shared" si="42"/>
        <v>-13.795979580213036</v>
      </c>
      <c r="R253" s="53" t="e">
        <f t="shared" si="45"/>
        <v>#NUM!</v>
      </c>
      <c r="S253" s="53">
        <f t="shared" si="46"/>
        <v>-4.053910319703801</v>
      </c>
      <c r="T253" s="53">
        <f t="shared" si="47"/>
        <v>-16.50956726022215</v>
      </c>
      <c r="U253" s="54">
        <f t="shared" si="43"/>
        <v>-8.19909818247901</v>
      </c>
      <c r="V253" s="54">
        <f t="shared" si="44"/>
        <v>-19.30553177757588</v>
      </c>
    </row>
    <row r="254" spans="2:22" ht="13.5">
      <c r="B254" s="10">
        <v>237</v>
      </c>
      <c r="C254" s="25">
        <f t="shared" si="36"/>
        <v>237</v>
      </c>
      <c r="D254" s="25">
        <f t="shared" si="37"/>
        <v>267.76203530944747</v>
      </c>
      <c r="E254" s="13">
        <f t="shared" si="38"/>
        <v>6.535668420180324</v>
      </c>
      <c r="F254" s="13">
        <f t="shared" si="39"/>
        <v>-10.064046815345089</v>
      </c>
      <c r="G254" s="13">
        <f t="shared" si="40"/>
        <v>10.064046815345089</v>
      </c>
      <c r="H254" s="13">
        <f t="shared" si="41"/>
        <v>-6.535668420180324</v>
      </c>
      <c r="Q254" s="53">
        <f t="shared" si="42"/>
        <v>-13.795979580213036</v>
      </c>
      <c r="R254" s="53" t="e">
        <f t="shared" si="45"/>
        <v>#NUM!</v>
      </c>
      <c r="S254" s="53">
        <f t="shared" si="46"/>
        <v>-4.053910319703801</v>
      </c>
      <c r="T254" s="53">
        <f t="shared" si="47"/>
        <v>-16.50956726022215</v>
      </c>
      <c r="U254" s="54">
        <f t="shared" si="43"/>
        <v>-8.247263159430922</v>
      </c>
      <c r="V254" s="54">
        <f t="shared" si="44"/>
        <v>-19.232762435297282</v>
      </c>
    </row>
    <row r="255" spans="2:22" ht="13.5">
      <c r="B255" s="10">
        <v>238</v>
      </c>
      <c r="C255" s="25">
        <f t="shared" si="36"/>
        <v>238</v>
      </c>
      <c r="D255" s="25">
        <f t="shared" si="37"/>
        <v>269.1441243160345</v>
      </c>
      <c r="E255" s="13">
        <f t="shared" si="38"/>
        <v>6.35903117079846</v>
      </c>
      <c r="F255" s="13">
        <f t="shared" si="39"/>
        <v>-10.176577153877112</v>
      </c>
      <c r="G255" s="13">
        <f t="shared" si="40"/>
        <v>10.176577153877112</v>
      </c>
      <c r="H255" s="13">
        <f t="shared" si="41"/>
        <v>-6.35903117079846</v>
      </c>
      <c r="Q255" s="53">
        <f t="shared" si="42"/>
        <v>-13.795979580213036</v>
      </c>
      <c r="R255" s="53" t="e">
        <f t="shared" si="45"/>
        <v>#NUM!</v>
      </c>
      <c r="S255" s="53">
        <f t="shared" si="46"/>
        <v>-4.053910319703801</v>
      </c>
      <c r="T255" s="53">
        <f t="shared" si="47"/>
        <v>-16.50956726022215</v>
      </c>
      <c r="U255" s="54">
        <f t="shared" si="43"/>
        <v>-8.29415080048593</v>
      </c>
      <c r="V255" s="54">
        <f t="shared" si="44"/>
        <v>-19.159163581388174</v>
      </c>
    </row>
    <row r="256" spans="2:22" ht="13.5">
      <c r="B256" s="10">
        <v>239</v>
      </c>
      <c r="C256" s="25">
        <f t="shared" si="36"/>
        <v>239</v>
      </c>
      <c r="D256" s="25">
        <f t="shared" si="37"/>
        <v>270.51717029236545</v>
      </c>
      <c r="E256" s="13">
        <f t="shared" si="38"/>
        <v>6.180456898920654</v>
      </c>
      <c r="F256" s="13">
        <f t="shared" si="39"/>
        <v>-10.286007608425345</v>
      </c>
      <c r="G256" s="13">
        <f t="shared" si="40"/>
        <v>10.286007608425345</v>
      </c>
      <c r="H256" s="13">
        <f t="shared" si="41"/>
        <v>-6.180456898920654</v>
      </c>
      <c r="Q256" s="53">
        <f t="shared" si="42"/>
        <v>-13.795979580213036</v>
      </c>
      <c r="R256" s="53" t="e">
        <f t="shared" si="45"/>
        <v>#NUM!</v>
      </c>
      <c r="S256" s="53">
        <f t="shared" si="46"/>
        <v>-4.053910319703801</v>
      </c>
      <c r="T256" s="53">
        <f t="shared" si="47"/>
        <v>-16.50956726022215</v>
      </c>
      <c r="U256" s="54">
        <f t="shared" si="43"/>
        <v>-8.339746823214362</v>
      </c>
      <c r="V256" s="54">
        <f t="shared" si="44"/>
        <v>-19.084757634772423</v>
      </c>
    </row>
    <row r="257" spans="2:22" ht="13.5">
      <c r="B257" s="10">
        <v>240</v>
      </c>
      <c r="C257" s="25">
        <f t="shared" si="36"/>
        <v>240</v>
      </c>
      <c r="D257" s="25">
        <f t="shared" si="37"/>
        <v>271.88096669262933</v>
      </c>
      <c r="E257" s="13">
        <f t="shared" si="38"/>
        <v>6.000000000000005</v>
      </c>
      <c r="F257" s="13">
        <f t="shared" si="39"/>
        <v>-10.39230484541326</v>
      </c>
      <c r="G257" s="13">
        <f t="shared" si="40"/>
        <v>10.39230484541326</v>
      </c>
      <c r="H257" s="13">
        <f t="shared" si="41"/>
        <v>-6.000000000000005</v>
      </c>
      <c r="Q257" s="53">
        <f t="shared" si="42"/>
        <v>-13.795979580213036</v>
      </c>
      <c r="R257" s="53" t="e">
        <f t="shared" si="45"/>
        <v>#NUM!</v>
      </c>
      <c r="S257" s="53">
        <f t="shared" si="46"/>
        <v>-4.053910319703801</v>
      </c>
      <c r="T257" s="53">
        <f t="shared" si="47"/>
        <v>-16.50956726022215</v>
      </c>
      <c r="U257" s="54">
        <f t="shared" si="43"/>
        <v>-8.384037338625994</v>
      </c>
      <c r="V257" s="54">
        <f t="shared" si="44"/>
        <v>-19.009567260222152</v>
      </c>
    </row>
    <row r="258" spans="2:22" ht="13.5">
      <c r="B258" s="10">
        <v>241</v>
      </c>
      <c r="C258" s="25">
        <f t="shared" si="36"/>
        <v>241</v>
      </c>
      <c r="D258" s="25">
        <f t="shared" si="37"/>
        <v>273.2353073701183</v>
      </c>
      <c r="E258" s="13">
        <f t="shared" si="38"/>
        <v>5.817715442956042</v>
      </c>
      <c r="F258" s="13">
        <f t="shared" si="39"/>
        <v>-10.495436485672752</v>
      </c>
      <c r="G258" s="13">
        <f t="shared" si="40"/>
        <v>10.495436485672752</v>
      </c>
      <c r="H258" s="13">
        <f t="shared" si="41"/>
        <v>-5.817715442956043</v>
      </c>
      <c r="Q258" s="53">
        <f t="shared" si="42"/>
        <v>-13.795979580213036</v>
      </c>
      <c r="R258" s="53" t="e">
        <f t="shared" si="45"/>
        <v>#NUM!</v>
      </c>
      <c r="S258" s="53">
        <f t="shared" si="46"/>
        <v>-4.053910319703801</v>
      </c>
      <c r="T258" s="53">
        <f t="shared" si="47"/>
        <v>-16.50956726022215</v>
      </c>
      <c r="U258" s="54">
        <f t="shared" si="43"/>
        <v>-8.427008855400782</v>
      </c>
      <c r="V258" s="54">
        <f t="shared" si="44"/>
        <v>-18.933615361453832</v>
      </c>
    </row>
    <row r="259" spans="2:22" ht="13.5">
      <c r="B259" s="10">
        <v>242</v>
      </c>
      <c r="C259" s="25">
        <f t="shared" si="36"/>
        <v>242</v>
      </c>
      <c r="D259" s="25">
        <f t="shared" si="37"/>
        <v>274.5799869062028</v>
      </c>
      <c r="E259" s="13">
        <f t="shared" si="38"/>
        <v>5.633658753430689</v>
      </c>
      <c r="F259" s="13">
        <f t="shared" si="39"/>
        <v>-10.595371114307124</v>
      </c>
      <c r="G259" s="13">
        <f t="shared" si="40"/>
        <v>10.595371114307122</v>
      </c>
      <c r="H259" s="13">
        <f t="shared" si="41"/>
        <v>-5.63365875343069</v>
      </c>
      <c r="Q259" s="53">
        <f t="shared" si="42"/>
        <v>-13.795979580213036</v>
      </c>
      <c r="R259" s="53" t="e">
        <f t="shared" si="45"/>
        <v>#NUM!</v>
      </c>
      <c r="S259" s="53">
        <f t="shared" si="46"/>
        <v>-4.053910319703801</v>
      </c>
      <c r="T259" s="53">
        <f t="shared" si="47"/>
        <v>-16.50956726022215</v>
      </c>
      <c r="U259" s="54">
        <f t="shared" si="43"/>
        <v>-8.468648283998437</v>
      </c>
      <c r="V259" s="54">
        <f t="shared" si="44"/>
        <v>-18.8569250741516</v>
      </c>
    </row>
    <row r="260" spans="2:22" ht="13.5">
      <c r="B260" s="10">
        <v>243</v>
      </c>
      <c r="C260" s="25">
        <f t="shared" si="36"/>
        <v>243</v>
      </c>
      <c r="D260" s="25">
        <f t="shared" si="37"/>
        <v>275.9148009581358</v>
      </c>
      <c r="E260" s="13">
        <f t="shared" si="38"/>
        <v>5.447885996874563</v>
      </c>
      <c r="F260" s="13">
        <f t="shared" si="39"/>
        <v>-10.692078290260413</v>
      </c>
      <c r="G260" s="13">
        <f t="shared" si="40"/>
        <v>10.692078290260413</v>
      </c>
      <c r="H260" s="13">
        <f t="shared" si="41"/>
        <v>-5.447885996874564</v>
      </c>
      <c r="Q260" s="53">
        <f t="shared" si="42"/>
        <v>-13.795979580213036</v>
      </c>
      <c r="R260" s="53" t="e">
        <f t="shared" si="45"/>
        <v>#NUM!</v>
      </c>
      <c r="S260" s="53">
        <f t="shared" si="46"/>
        <v>-4.053910319703801</v>
      </c>
      <c r="T260" s="53">
        <f t="shared" si="47"/>
        <v>-16.50956726022215</v>
      </c>
      <c r="U260" s="54">
        <f t="shared" si="43"/>
        <v>-8.50894294064564</v>
      </c>
      <c r="V260" s="54">
        <f t="shared" si="44"/>
        <v>-18.779519758919882</v>
      </c>
    </row>
    <row r="261" spans="2:22" ht="13.5">
      <c r="B261" s="10">
        <v>244</v>
      </c>
      <c r="C261" s="25">
        <f t="shared" si="36"/>
        <v>244</v>
      </c>
      <c r="D261" s="25">
        <f t="shared" si="37"/>
        <v>277.239546625144</v>
      </c>
      <c r="E261" s="13">
        <f t="shared" si="38"/>
        <v>5.260453761468932</v>
      </c>
      <c r="F261" s="13">
        <f t="shared" si="39"/>
        <v>-10.785528555590002</v>
      </c>
      <c r="G261" s="13">
        <f t="shared" si="40"/>
        <v>10.785528555590002</v>
      </c>
      <c r="H261" s="13">
        <f t="shared" si="41"/>
        <v>-5.260453761468933</v>
      </c>
      <c r="Q261" s="53">
        <f t="shared" si="42"/>
        <v>-13.795979580213036</v>
      </c>
      <c r="R261" s="53" t="e">
        <f t="shared" si="45"/>
        <v>#NUM!</v>
      </c>
      <c r="S261" s="53">
        <f t="shared" si="46"/>
        <v>-4.053910319703801</v>
      </c>
      <c r="T261" s="53">
        <f t="shared" si="47"/>
        <v>-16.50956726022215</v>
      </c>
      <c r="U261" s="54">
        <f t="shared" si="43"/>
        <v>-8.547880551199636</v>
      </c>
      <c r="V261" s="54">
        <f t="shared" si="44"/>
        <v>-18.701422994167537</v>
      </c>
    </row>
    <row r="262" spans="2:22" ht="13.5">
      <c r="B262" s="10">
        <v>245</v>
      </c>
      <c r="C262" s="25">
        <f t="shared" si="36"/>
        <v>245</v>
      </c>
      <c r="D262" s="25">
        <f t="shared" si="37"/>
        <v>278.5540228320817</v>
      </c>
      <c r="E262" s="13">
        <f t="shared" si="38"/>
        <v>5.0714191408883895</v>
      </c>
      <c r="F262" s="13">
        <f t="shared" si="39"/>
        <v>-10.8756934444398</v>
      </c>
      <c r="G262" s="13">
        <f t="shared" si="40"/>
        <v>10.8756934444398</v>
      </c>
      <c r="H262" s="13">
        <f t="shared" si="41"/>
        <v>-5.07141914088839</v>
      </c>
      <c r="Q262" s="53">
        <f t="shared" si="42"/>
        <v>-13.795979580213036</v>
      </c>
      <c r="R262" s="53" t="e">
        <f t="shared" si="45"/>
        <v>#NUM!</v>
      </c>
      <c r="S262" s="53">
        <f t="shared" si="46"/>
        <v>-4.053910319703801</v>
      </c>
      <c r="T262" s="53">
        <f t="shared" si="47"/>
        <v>-16.50956726022215</v>
      </c>
      <c r="U262" s="54">
        <f t="shared" si="43"/>
        <v>-8.585449254887052</v>
      </c>
      <c r="V262" s="54">
        <f t="shared" si="44"/>
        <v>-18.622658568925644</v>
      </c>
    </row>
    <row r="263" spans="2:22" ht="13.5">
      <c r="B263" s="10">
        <v>246</v>
      </c>
      <c r="C263" s="25">
        <f t="shared" si="36"/>
        <v>246</v>
      </c>
      <c r="D263" s="25">
        <f t="shared" si="37"/>
        <v>279.8580307297252</v>
      </c>
      <c r="E263" s="13">
        <f t="shared" si="38"/>
        <v>4.880839716909601</v>
      </c>
      <c r="F263" s="13">
        <f t="shared" si="39"/>
        <v>-10.96254549171121</v>
      </c>
      <c r="G263" s="13">
        <f t="shared" si="40"/>
        <v>10.96254549171121</v>
      </c>
      <c r="H263" s="13">
        <f t="shared" si="41"/>
        <v>-4.880839716909602</v>
      </c>
      <c r="Q263" s="53">
        <f t="shared" si="42"/>
        <v>-13.795979580213036</v>
      </c>
      <c r="R263" s="53" t="e">
        <f t="shared" si="45"/>
        <v>#NUM!</v>
      </c>
      <c r="S263" s="53">
        <f t="shared" si="46"/>
        <v>-4.053910319703801</v>
      </c>
      <c r="T263" s="53">
        <f t="shared" si="47"/>
        <v>-16.50956726022215</v>
      </c>
      <c r="U263" s="54">
        <f t="shared" si="43"/>
        <v>-8.621637607916806</v>
      </c>
      <c r="V263" s="54">
        <f t="shared" si="44"/>
        <v>-18.54325047560115</v>
      </c>
    </row>
    <row r="264" spans="2:22" ht="13.5">
      <c r="B264" s="10">
        <v>247</v>
      </c>
      <c r="C264" s="25">
        <f t="shared" si="36"/>
        <v>247</v>
      </c>
      <c r="D264" s="25">
        <f t="shared" si="37"/>
        <v>281.15137411058225</v>
      </c>
      <c r="E264" s="13">
        <f t="shared" si="38"/>
        <v>4.688773541871286</v>
      </c>
      <c r="F264" s="13">
        <f t="shared" si="39"/>
        <v>-11.046058241429282</v>
      </c>
      <c r="G264" s="13">
        <f t="shared" si="40"/>
        <v>11.046058241429282</v>
      </c>
      <c r="H264" s="13">
        <f t="shared" si="41"/>
        <v>-4.688773541871286</v>
      </c>
      <c r="Q264" s="53">
        <f t="shared" si="42"/>
        <v>-13.795979580213036</v>
      </c>
      <c r="R264" s="53" t="e">
        <f t="shared" si="45"/>
        <v>#NUM!</v>
      </c>
      <c r="S264" s="53">
        <f t="shared" si="46"/>
        <v>-4.053910319703801</v>
      </c>
      <c r="T264" s="53">
        <f t="shared" si="47"/>
        <v>-16.50956726022215</v>
      </c>
      <c r="U264" s="54">
        <f t="shared" si="43"/>
        <v>-8.656434586966004</v>
      </c>
      <c r="V264" s="54">
        <f t="shared" si="44"/>
        <v>-18.463222902668516</v>
      </c>
    </row>
    <row r="265" spans="2:22" ht="13.5">
      <c r="B265" s="10">
        <v>248</v>
      </c>
      <c r="C265" s="25">
        <f t="shared" si="36"/>
        <v>248</v>
      </c>
      <c r="D265" s="25">
        <f t="shared" si="37"/>
        <v>282.4338598388825</v>
      </c>
      <c r="E265" s="13">
        <f t="shared" si="38"/>
        <v>4.495279120990947</v>
      </c>
      <c r="F265" s="13">
        <f t="shared" si="39"/>
        <v>-11.126206254801447</v>
      </c>
      <c r="G265" s="13">
        <f t="shared" si="40"/>
        <v>11.126206254801446</v>
      </c>
      <c r="H265" s="13">
        <f t="shared" si="41"/>
        <v>-4.495279120990948</v>
      </c>
      <c r="Q265" s="53">
        <f t="shared" si="42"/>
        <v>-13.795979580213036</v>
      </c>
      <c r="R265" s="53" t="e">
        <f t="shared" si="45"/>
        <v>#NUM!</v>
      </c>
      <c r="S265" s="53">
        <f t="shared" si="46"/>
        <v>-4.053910319703801</v>
      </c>
      <c r="T265" s="53">
        <f t="shared" si="47"/>
        <v>-16.50956726022215</v>
      </c>
      <c r="U265" s="54">
        <f t="shared" si="43"/>
        <v>-8.689829592537738</v>
      </c>
      <c r="V265" s="54">
        <f t="shared" si="44"/>
        <v>-18.382600227301708</v>
      </c>
    </row>
    <row r="266" spans="2:22" ht="13.5">
      <c r="B266" s="10">
        <v>249</v>
      </c>
      <c r="C266" s="25">
        <f t="shared" si="36"/>
        <v>249</v>
      </c>
      <c r="D266" s="25">
        <f t="shared" si="37"/>
        <v>283.70529829319776</v>
      </c>
      <c r="E266" s="13">
        <f t="shared" si="38"/>
        <v>4.3004153945436085</v>
      </c>
      <c r="F266" s="13">
        <f t="shared" si="39"/>
        <v>-11.20296511796642</v>
      </c>
      <c r="G266" s="13">
        <f t="shared" si="40"/>
        <v>11.202965117966418</v>
      </c>
      <c r="H266" s="13">
        <f t="shared" si="41"/>
        <v>-4.300415394543609</v>
      </c>
      <c r="Q266" s="53">
        <f t="shared" si="42"/>
        <v>-13.795979580213036</v>
      </c>
      <c r="R266" s="53" t="e">
        <f t="shared" si="45"/>
        <v>#NUM!</v>
      </c>
      <c r="S266" s="53">
        <f t="shared" si="46"/>
        <v>-4.053910319703801</v>
      </c>
      <c r="T266" s="53">
        <f t="shared" si="47"/>
        <v>-16.50956726022215</v>
      </c>
      <c r="U266" s="54">
        <f t="shared" si="43"/>
        <v>-8.721812452189809</v>
      </c>
      <c r="V266" s="54">
        <f t="shared" si="44"/>
        <v>-18.30140700794865</v>
      </c>
    </row>
    <row r="267" spans="2:22" ht="13.5">
      <c r="B267" s="10">
        <v>250</v>
      </c>
      <c r="C267" s="25">
        <f t="shared" si="36"/>
        <v>250</v>
      </c>
      <c r="D267" s="25">
        <f t="shared" si="37"/>
        <v>284.96550381992824</v>
      </c>
      <c r="E267" s="13">
        <f t="shared" si="38"/>
        <v>4.104241719908023</v>
      </c>
      <c r="F267" s="13">
        <f t="shared" si="39"/>
        <v>-11.276311449430901</v>
      </c>
      <c r="G267" s="13">
        <f t="shared" si="40"/>
        <v>11.276311449430901</v>
      </c>
      <c r="H267" s="13">
        <f t="shared" si="41"/>
        <v>-4.104241719908023</v>
      </c>
      <c r="Q267" s="53">
        <f t="shared" si="42"/>
        <v>-13.795979580213036</v>
      </c>
      <c r="R267" s="53" t="e">
        <f t="shared" si="45"/>
        <v>#NUM!</v>
      </c>
      <c r="S267" s="53">
        <f t="shared" si="46"/>
        <v>-4.053910319703801</v>
      </c>
      <c r="T267" s="53">
        <f t="shared" si="47"/>
        <v>-16.50956726022215</v>
      </c>
      <c r="U267" s="54">
        <f t="shared" si="43"/>
        <v>-8.752373423633344</v>
      </c>
      <c r="V267" s="54">
        <f t="shared" si="44"/>
        <v>-18.21966797685049</v>
      </c>
    </row>
    <row r="268" spans="2:22" ht="13.5">
      <c r="B268" s="10">
        <v>251</v>
      </c>
      <c r="C268" s="25">
        <f t="shared" si="36"/>
        <v>251</v>
      </c>
      <c r="D268" s="25">
        <f t="shared" si="37"/>
        <v>286.21429519567613</v>
      </c>
      <c r="E268" s="13">
        <f t="shared" si="38"/>
        <v>3.9068178534858795</v>
      </c>
      <c r="F268" s="13">
        <f t="shared" si="39"/>
        <v>-11.346222907191802</v>
      </c>
      <c r="G268" s="13">
        <f t="shared" si="40"/>
        <v>11.346222907191802</v>
      </c>
      <c r="H268" s="13">
        <f t="shared" si="41"/>
        <v>-3.9068178534858804</v>
      </c>
      <c r="Q268" s="53">
        <f t="shared" si="42"/>
        <v>-13.795979580213036</v>
      </c>
      <c r="R268" s="53" t="e">
        <f t="shared" si="45"/>
        <v>#NUM!</v>
      </c>
      <c r="S268" s="53">
        <f t="shared" si="46"/>
        <v>-4.053910319703801</v>
      </c>
      <c r="T268" s="53">
        <f t="shared" si="47"/>
        <v>-16.50956726022215</v>
      </c>
      <c r="U268" s="54">
        <f t="shared" si="43"/>
        <v>-8.781503197700385</v>
      </c>
      <c r="V268" s="54">
        <f t="shared" si="44"/>
        <v>-18.13740803250793</v>
      </c>
    </row>
    <row r="269" spans="2:22" ht="13.5">
      <c r="B269" s="10">
        <v>252</v>
      </c>
      <c r="C269" s="25">
        <f t="shared" si="36"/>
        <v>252</v>
      </c>
      <c r="D269" s="25">
        <f t="shared" si="37"/>
        <v>287.4514960963211</v>
      </c>
      <c r="E269" s="13">
        <f t="shared" si="38"/>
        <v>3.7082039324993707</v>
      </c>
      <c r="F269" s="13">
        <f t="shared" si="39"/>
        <v>-11.412678195541842</v>
      </c>
      <c r="G269" s="13">
        <f t="shared" si="40"/>
        <v>11.41267819554184</v>
      </c>
      <c r="H269" s="13">
        <f t="shared" si="41"/>
        <v>-3.7082039324993707</v>
      </c>
      <c r="Q269" s="53">
        <f t="shared" si="42"/>
        <v>-13.795979580213036</v>
      </c>
      <c r="R269" s="53" t="e">
        <f t="shared" si="45"/>
        <v>#NUM!</v>
      </c>
      <c r="S269" s="53">
        <f t="shared" si="46"/>
        <v>-4.053910319703801</v>
      </c>
      <c r="T269" s="53">
        <f t="shared" si="47"/>
        <v>-16.50956726022215</v>
      </c>
      <c r="U269" s="54">
        <f t="shared" si="43"/>
        <v>-8.809192901179568</v>
      </c>
      <c r="V269" s="54">
        <f t="shared" si="44"/>
        <v>-18.054652232096885</v>
      </c>
    </row>
    <row r="270" spans="2:22" ht="13.5">
      <c r="B270" s="10">
        <v>253</v>
      </c>
      <c r="C270" s="25">
        <f t="shared" si="36"/>
        <v>253</v>
      </c>
      <c r="D270" s="25">
        <f t="shared" si="37"/>
        <v>288.67693557041235</v>
      </c>
      <c r="E270" s="13">
        <f t="shared" si="38"/>
        <v>3.5084604566728452</v>
      </c>
      <c r="F270" s="13">
        <f t="shared" si="39"/>
        <v>-11.475657071556423</v>
      </c>
      <c r="G270" s="13">
        <f t="shared" si="40"/>
        <v>11.475657071556423</v>
      </c>
      <c r="H270" s="13">
        <f t="shared" si="41"/>
        <v>-3.5084604566728452</v>
      </c>
      <c r="Q270" s="53">
        <f t="shared" si="42"/>
        <v>-13.795979580213036</v>
      </c>
      <c r="R270" s="53" t="e">
        <f t="shared" si="45"/>
        <v>#NUM!</v>
      </c>
      <c r="S270" s="53">
        <f t="shared" si="46"/>
        <v>-4.053910319703801</v>
      </c>
      <c r="T270" s="53">
        <f t="shared" si="47"/>
        <v>-16.50956726022215</v>
      </c>
      <c r="U270" s="54">
        <f t="shared" si="43"/>
        <v>-8.835434099518977</v>
      </c>
      <c r="V270" s="54">
        <f t="shared" si="44"/>
        <v>-17.971425783835834</v>
      </c>
    </row>
    <row r="271" spans="2:22" ht="13.5">
      <c r="B271" s="10">
        <v>254</v>
      </c>
      <c r="C271" s="25">
        <f t="shared" si="36"/>
        <v>254</v>
      </c>
      <c r="D271" s="25">
        <f t="shared" si="37"/>
        <v>289.8904485143071</v>
      </c>
      <c r="E271" s="13">
        <f t="shared" si="38"/>
        <v>3.3076482698039866</v>
      </c>
      <c r="F271" s="13">
        <f t="shared" si="39"/>
        <v>-11.535140351259829</v>
      </c>
      <c r="G271" s="13">
        <f t="shared" si="40"/>
        <v>11.535140351259829</v>
      </c>
      <c r="H271" s="13">
        <f t="shared" si="41"/>
        <v>-3.307648269803988</v>
      </c>
      <c r="Q271" s="53">
        <f t="shared" si="42"/>
        <v>-13.795979580213036</v>
      </c>
      <c r="R271" s="53" t="e">
        <f t="shared" si="45"/>
        <v>#NUM!</v>
      </c>
      <c r="S271" s="53">
        <f t="shared" si="46"/>
        <v>-4.053910319703801</v>
      </c>
      <c r="T271" s="53">
        <f t="shared" si="47"/>
        <v>-16.50956726022215</v>
      </c>
      <c r="U271" s="54">
        <f t="shared" si="43"/>
        <v>-8.860218799395398</v>
      </c>
      <c r="V271" s="54">
        <f t="shared" si="44"/>
        <v>-17.887754039307143</v>
      </c>
    </row>
    <row r="272" spans="2:22" ht="13.5">
      <c r="B272" s="10">
        <v>255</v>
      </c>
      <c r="C272" s="25">
        <f t="shared" si="36"/>
        <v>255</v>
      </c>
      <c r="D272" s="25">
        <f t="shared" si="37"/>
        <v>291.09187614631463</v>
      </c>
      <c r="E272" s="13">
        <f t="shared" si="38"/>
        <v>3.1058285412302475</v>
      </c>
      <c r="F272" s="13">
        <f t="shared" si="39"/>
        <v>-11.59110991546882</v>
      </c>
      <c r="G272" s="13">
        <f t="shared" si="40"/>
        <v>11.591109915468822</v>
      </c>
      <c r="H272" s="13">
        <f t="shared" si="41"/>
        <v>-3.105828541230249</v>
      </c>
      <c r="Q272" s="53">
        <f t="shared" si="42"/>
        <v>-13.795979580213036</v>
      </c>
      <c r="R272" s="53" t="e">
        <f t="shared" si="45"/>
        <v>#NUM!</v>
      </c>
      <c r="S272" s="53">
        <f t="shared" si="46"/>
        <v>-4.053910319703801</v>
      </c>
      <c r="T272" s="53">
        <f t="shared" si="47"/>
        <v>-16.50956726022215</v>
      </c>
      <c r="U272" s="54">
        <f t="shared" si="43"/>
        <v>-8.883539451149144</v>
      </c>
      <c r="V272" s="54">
        <f t="shared" si="44"/>
        <v>-17.80366248573475</v>
      </c>
    </row>
    <row r="273" spans="2:22" ht="13.5">
      <c r="B273" s="10">
        <v>256</v>
      </c>
      <c r="C273" s="25">
        <f aca="true" t="shared" si="48" ref="C273:C336">B273</f>
        <v>256</v>
      </c>
      <c r="D273" s="25">
        <f aca="true" t="shared" si="49" ref="D273:D325">180/PI()*(ASIN(-$C$5/$C$4*TAN(PI()/180*C273)/(1+TAN(PI()/180*C273)^2)^0.5)+PI()/180*C273)</f>
        <v>292.2810664769598</v>
      </c>
      <c r="E273" s="13">
        <f aca="true" t="shared" si="50" ref="E273:E336">IF(C273&lt;$C$1/2,-($C$4*COS(PI()/180*$D273)-$C$5),IF(C273&gt;360-$C$1/2,-($C$4*COS(PI()/180*$D273)-$C$5),-$C$3*COS(PI()/180*$C273)))</f>
        <v>2.9030627471960133</v>
      </c>
      <c r="F273" s="13">
        <f aca="true" t="shared" si="51" ref="F273:F336">IF($C273&lt;$C$1/2,$C$4*SIN(PI()/180*$D273),IF($C273&gt;360-$C$1/2,$C$4*SIN(PI()/180*$D273),$C$3*SIN(PI()/180*$C273)))</f>
        <v>-11.643548715311958</v>
      </c>
      <c r="G273" s="13">
        <f aca="true" t="shared" si="52" ref="G273:G336">($E273^2+$F273^2)^0.5*COS(PI()/180*($C273+$C$15-180))</f>
        <v>11.64354871531196</v>
      </c>
      <c r="H273" s="13">
        <f aca="true" t="shared" si="53" ref="H273:H336">($E273^2+$F273^2)^0.5*SIN(PI()/180*($C273+$C$15-180))</f>
        <v>-2.9030627471960146</v>
      </c>
      <c r="Q273" s="53">
        <f aca="true" t="shared" si="54" ref="Q273:Q336">180/PI()*(ASIN(($C$8^2-$C$12^2-$C$11^2-($C$3+$C$7)^2)/(2*($C$3+$C$7)*($C$12^2+$C$11^2)^0.5))+ATAN($C$11/$C$12))</f>
        <v>-13.795979580213036</v>
      </c>
      <c r="R273" s="53" t="e">
        <f t="shared" si="45"/>
        <v>#NUM!</v>
      </c>
      <c r="S273" s="53">
        <f t="shared" si="46"/>
        <v>-4.053910319703801</v>
      </c>
      <c r="T273" s="53">
        <f t="shared" si="47"/>
        <v>-16.50956726022215</v>
      </c>
      <c r="U273" s="54">
        <f aca="true" t="shared" si="55" ref="U273:U336">$S273+$C$7*SIN(PI()/180*$C273)</f>
        <v>-8.905388951083783</v>
      </c>
      <c r="V273" s="54">
        <f aca="true" t="shared" si="56" ref="V273:V336">$T273+$C$7*COS(PI()/180*$C273)</f>
        <v>-17.719176738220487</v>
      </c>
    </row>
    <row r="274" spans="2:22" ht="13.5">
      <c r="B274" s="10">
        <v>257</v>
      </c>
      <c r="C274" s="25">
        <f t="shared" si="48"/>
        <v>257</v>
      </c>
      <c r="D274" s="25">
        <f t="shared" si="49"/>
        <v>293.45787477235257</v>
      </c>
      <c r="E274" s="13">
        <f t="shared" si="50"/>
        <v>2.699412652126383</v>
      </c>
      <c r="F274" s="13">
        <f t="shared" si="51"/>
        <v>-11.69244077742282</v>
      </c>
      <c r="G274" s="13">
        <f t="shared" si="52"/>
        <v>11.69244077742282</v>
      </c>
      <c r="H274" s="13">
        <f t="shared" si="53"/>
        <v>-2.6994126521263837</v>
      </c>
      <c r="Q274" s="53">
        <f t="shared" si="54"/>
        <v>-13.795979580213036</v>
      </c>
      <c r="R274" s="53" t="e">
        <f aca="true" t="shared" si="57" ref="R274:R337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274" s="53">
        <f aca="true" t="shared" si="58" ref="S274:S337">IF($C$15&lt;(90-$C$1/2+$Q$17),($C$3+$C$7)*SIN(PI()/180*$Q$17),IF($C$15&gt;(90+$C$1/2+$Q$17),($C$3+$C$7)*SIN(PI()/180*$Q$17),+($C$2+$C$5+$C$7)*SIN(PI()/180*$R$17)+$C$5*COS(PI()/180*$C$15)))</f>
        <v>-4.053910319703801</v>
      </c>
      <c r="T274" s="53">
        <f aca="true" t="shared" si="59" ref="T274:T337">IF($C$15&lt;(90-$C$1/2+$Q$17),-($C$3+$C$7)*COS(PI()/180*$Q$17),IF($C$15&gt;(90+$C$1/2+$Q$17),-($C$3+$C$7)*COS(PI()/180*$Q$17),-($C$2+$C$5+$C$7)*COS(PI()/180*$R$17)+$C$5*SIN(PI()/180*$C$15)))</f>
        <v>-16.50956726022215</v>
      </c>
      <c r="U274" s="54">
        <f t="shared" si="55"/>
        <v>-8.925760643629978</v>
      </c>
      <c r="V274" s="54">
        <f t="shared" si="56"/>
        <v>-17.634322531941475</v>
      </c>
    </row>
    <row r="275" spans="2:22" ht="13.5">
      <c r="B275" s="10">
        <v>258</v>
      </c>
      <c r="C275" s="25">
        <f t="shared" si="48"/>
        <v>258</v>
      </c>
      <c r="D275" s="25">
        <f t="shared" si="49"/>
        <v>294.622164007559</v>
      </c>
      <c r="E275" s="13">
        <f t="shared" si="50"/>
        <v>2.494940289813117</v>
      </c>
      <c r="F275" s="13">
        <f t="shared" si="51"/>
        <v>-11.737771208805666</v>
      </c>
      <c r="G275" s="13">
        <f t="shared" si="52"/>
        <v>11.737771208805666</v>
      </c>
      <c r="H275" s="13">
        <f t="shared" si="53"/>
        <v>-2.4949402898131186</v>
      </c>
      <c r="Q275" s="53">
        <f t="shared" si="54"/>
        <v>-13.795979580213036</v>
      </c>
      <c r="R275" s="53" t="e">
        <f t="shared" si="57"/>
        <v>#NUM!</v>
      </c>
      <c r="S275" s="53">
        <f t="shared" si="58"/>
        <v>-4.053910319703801</v>
      </c>
      <c r="T275" s="53">
        <f t="shared" si="59"/>
        <v>-16.50956726022215</v>
      </c>
      <c r="U275" s="54">
        <f t="shared" si="55"/>
        <v>-8.944648323372828</v>
      </c>
      <c r="V275" s="54">
        <f t="shared" si="56"/>
        <v>-17.549125714310946</v>
      </c>
    </row>
    <row r="276" spans="2:22" ht="13.5">
      <c r="B276" s="10">
        <v>259</v>
      </c>
      <c r="C276" s="25">
        <f t="shared" si="48"/>
        <v>259</v>
      </c>
      <c r="D276" s="25">
        <f t="shared" si="49"/>
        <v>295.7738053068029</v>
      </c>
      <c r="E276" s="13">
        <f t="shared" si="50"/>
        <v>2.2897079445185353</v>
      </c>
      <c r="F276" s="13">
        <f t="shared" si="51"/>
        <v>-11.779526201371969</v>
      </c>
      <c r="G276" s="13">
        <f t="shared" si="52"/>
        <v>11.779526201371969</v>
      </c>
      <c r="H276" s="13">
        <f t="shared" si="53"/>
        <v>-2.289707944518536</v>
      </c>
      <c r="Q276" s="53">
        <f t="shared" si="54"/>
        <v>-13.795979580213036</v>
      </c>
      <c r="R276" s="53" t="e">
        <f t="shared" si="57"/>
        <v>#NUM!</v>
      </c>
      <c r="S276" s="53">
        <f t="shared" si="58"/>
        <v>-4.053910319703801</v>
      </c>
      <c r="T276" s="53">
        <f t="shared" si="59"/>
        <v>-16.50956726022215</v>
      </c>
      <c r="U276" s="54">
        <f t="shared" si="55"/>
        <v>-8.962046236942122</v>
      </c>
      <c r="V276" s="54">
        <f t="shared" si="56"/>
        <v>-17.463612237104872</v>
      </c>
    </row>
    <row r="277" spans="2:22" ht="13.5">
      <c r="B277" s="10">
        <v>260</v>
      </c>
      <c r="C277" s="25">
        <f t="shared" si="48"/>
        <v>260</v>
      </c>
      <c r="D277" s="25">
        <f t="shared" si="49"/>
        <v>296.91267836730265</v>
      </c>
      <c r="E277" s="13">
        <f t="shared" si="50"/>
        <v>2.083778132003164</v>
      </c>
      <c r="F277" s="13">
        <f t="shared" si="51"/>
        <v>-11.817693036146496</v>
      </c>
      <c r="G277" s="13">
        <f t="shared" si="52"/>
        <v>11.817693036146494</v>
      </c>
      <c r="H277" s="13">
        <f t="shared" si="53"/>
        <v>-2.0837781320031645</v>
      </c>
      <c r="Q277" s="53">
        <f t="shared" si="54"/>
        <v>-13.795979580213036</v>
      </c>
      <c r="R277" s="53" t="e">
        <f t="shared" si="57"/>
        <v>#NUM!</v>
      </c>
      <c r="S277" s="53">
        <f t="shared" si="58"/>
        <v>-4.053910319703801</v>
      </c>
      <c r="T277" s="53">
        <f t="shared" si="59"/>
        <v>-16.50956726022215</v>
      </c>
      <c r="U277" s="54">
        <f t="shared" si="55"/>
        <v>-8.977949084764841</v>
      </c>
      <c r="V277" s="54">
        <f t="shared" si="56"/>
        <v>-17.3778081485568</v>
      </c>
    </row>
    <row r="278" spans="2:22" ht="13.5">
      <c r="B278" s="10">
        <v>261</v>
      </c>
      <c r="C278" s="25">
        <f t="shared" si="48"/>
        <v>261</v>
      </c>
      <c r="D278" s="25">
        <f t="shared" si="49"/>
        <v>298.03867186355495</v>
      </c>
      <c r="E278" s="13">
        <f t="shared" si="50"/>
        <v>1.8772135804827723</v>
      </c>
      <c r="F278" s="13">
        <f t="shared" si="51"/>
        <v>-11.852260087141651</v>
      </c>
      <c r="G278" s="13">
        <f t="shared" si="52"/>
        <v>11.85226008714165</v>
      </c>
      <c r="H278" s="13">
        <f t="shared" si="53"/>
        <v>-1.8772135804827732</v>
      </c>
      <c r="Q278" s="53">
        <f t="shared" si="54"/>
        <v>-13.795979580213036</v>
      </c>
      <c r="R278" s="53" t="e">
        <f t="shared" si="57"/>
        <v>#NUM!</v>
      </c>
      <c r="S278" s="53">
        <f t="shared" si="58"/>
        <v>-4.053910319703801</v>
      </c>
      <c r="T278" s="53">
        <f t="shared" si="59"/>
        <v>-16.50956726022215</v>
      </c>
      <c r="U278" s="54">
        <f t="shared" si="55"/>
        <v>-8.99235202267949</v>
      </c>
      <c r="V278" s="54">
        <f t="shared" si="56"/>
        <v>-17.291739585423304</v>
      </c>
    </row>
    <row r="279" spans="2:22" ht="13.5">
      <c r="B279" s="10">
        <v>262</v>
      </c>
      <c r="C279" s="25">
        <f t="shared" si="48"/>
        <v>262</v>
      </c>
      <c r="D279" s="25">
        <f t="shared" si="49"/>
        <v>299.15168382892875</v>
      </c>
      <c r="E279" s="13">
        <f t="shared" si="50"/>
        <v>1.6700772115207898</v>
      </c>
      <c r="F279" s="13">
        <f t="shared" si="51"/>
        <v>-11.883216824898843</v>
      </c>
      <c r="G279" s="13">
        <f t="shared" si="52"/>
        <v>11.883216824898845</v>
      </c>
      <c r="H279" s="13">
        <f t="shared" si="53"/>
        <v>-1.670077211520791</v>
      </c>
      <c r="Q279" s="53">
        <f t="shared" si="54"/>
        <v>-13.795979580213036</v>
      </c>
      <c r="R279" s="53" t="e">
        <f t="shared" si="57"/>
        <v>#NUM!</v>
      </c>
      <c r="S279" s="53">
        <f t="shared" si="58"/>
        <v>-4.053910319703801</v>
      </c>
      <c r="T279" s="53">
        <f t="shared" si="59"/>
        <v>-16.50956726022215</v>
      </c>
      <c r="U279" s="54">
        <f t="shared" si="55"/>
        <v>-9.005250663411653</v>
      </c>
      <c r="V279" s="54">
        <f t="shared" si="56"/>
        <v>-17.20543276502248</v>
      </c>
    </row>
    <row r="280" spans="2:22" ht="13.5">
      <c r="B280" s="10">
        <v>263</v>
      </c>
      <c r="C280" s="25">
        <f t="shared" si="48"/>
        <v>263</v>
      </c>
      <c r="D280" s="25">
        <f t="shared" si="49"/>
        <v>300.25162201152096</v>
      </c>
      <c r="E280" s="13">
        <f t="shared" si="50"/>
        <v>1.462432120861766</v>
      </c>
      <c r="F280" s="13">
        <f t="shared" si="51"/>
        <v>-11.910553819695865</v>
      </c>
      <c r="G280" s="13">
        <f t="shared" si="52"/>
        <v>11.910553819695865</v>
      </c>
      <c r="H280" s="13">
        <f t="shared" si="53"/>
        <v>-1.4624321208617668</v>
      </c>
      <c r="Q280" s="53">
        <f t="shared" si="54"/>
        <v>-13.795979580213036</v>
      </c>
      <c r="R280" s="53" t="e">
        <f t="shared" si="57"/>
        <v>#NUM!</v>
      </c>
      <c r="S280" s="53">
        <f t="shared" si="58"/>
        <v>-4.053910319703801</v>
      </c>
      <c r="T280" s="53">
        <f t="shared" si="59"/>
        <v>-16.50956726022215</v>
      </c>
      <c r="U280" s="54">
        <f t="shared" si="55"/>
        <v>-9.016641077910412</v>
      </c>
      <c r="V280" s="54">
        <f t="shared" si="56"/>
        <v>-17.118913977247885</v>
      </c>
    </row>
    <row r="281" spans="2:22" ht="13.5">
      <c r="B281" s="10">
        <v>264</v>
      </c>
      <c r="C281" s="25">
        <f t="shared" si="48"/>
        <v>264</v>
      </c>
      <c r="D281" s="25">
        <f t="shared" si="49"/>
        <v>301.33840420135977</v>
      </c>
      <c r="E281" s="13">
        <f t="shared" si="50"/>
        <v>1.2543415592118403</v>
      </c>
      <c r="F281" s="13">
        <f t="shared" si="51"/>
        <v>-11.93426274441928</v>
      </c>
      <c r="G281" s="13">
        <f t="shared" si="52"/>
        <v>11.934262744419279</v>
      </c>
      <c r="H281" s="13">
        <f t="shared" si="53"/>
        <v>-1.254341559211841</v>
      </c>
      <c r="Q281" s="53">
        <f t="shared" si="54"/>
        <v>-13.795979580213036</v>
      </c>
      <c r="R281" s="53" t="e">
        <f t="shared" si="57"/>
        <v>#NUM!</v>
      </c>
      <c r="S281" s="53">
        <f t="shared" si="58"/>
        <v>-4.053910319703801</v>
      </c>
      <c r="T281" s="53">
        <f t="shared" si="59"/>
        <v>-16.50956726022215</v>
      </c>
      <c r="U281" s="54">
        <f t="shared" si="55"/>
        <v>-9.026519796545168</v>
      </c>
      <c r="V281" s="54">
        <f t="shared" si="56"/>
        <v>-17.032209576560415</v>
      </c>
    </row>
    <row r="282" spans="2:22" ht="13.5">
      <c r="B282" s="10">
        <v>265</v>
      </c>
      <c r="C282" s="25">
        <f t="shared" si="48"/>
        <v>265</v>
      </c>
      <c r="D282" s="25">
        <f t="shared" si="49"/>
        <v>302.4119585262126</v>
      </c>
      <c r="E282" s="13">
        <f t="shared" si="50"/>
        <v>1.045868912971899</v>
      </c>
      <c r="F282" s="13">
        <f t="shared" si="51"/>
        <v>-11.954336377100947</v>
      </c>
      <c r="G282" s="13">
        <f t="shared" si="52"/>
        <v>11.954336377100947</v>
      </c>
      <c r="H282" s="13">
        <f t="shared" si="53"/>
        <v>-1.0458689129718999</v>
      </c>
      <c r="Q282" s="53">
        <f t="shared" si="54"/>
        <v>-13.795979580213036</v>
      </c>
      <c r="R282" s="53" t="e">
        <f t="shared" si="57"/>
        <v>#NUM!</v>
      </c>
      <c r="S282" s="53">
        <f t="shared" si="58"/>
        <v>-4.053910319703801</v>
      </c>
      <c r="T282" s="53">
        <f t="shared" si="59"/>
        <v>-16.50956726022215</v>
      </c>
      <c r="U282" s="54">
        <f t="shared" si="55"/>
        <v>-9.03488381016253</v>
      </c>
      <c r="V282" s="54">
        <f t="shared" si="56"/>
        <v>-16.94534597396044</v>
      </c>
    </row>
    <row r="283" spans="2:22" ht="13.5">
      <c r="B283" s="10">
        <v>266</v>
      </c>
      <c r="C283" s="25">
        <f t="shared" si="48"/>
        <v>266</v>
      </c>
      <c r="D283" s="25">
        <f t="shared" si="49"/>
        <v>303.47222371346976</v>
      </c>
      <c r="E283" s="13">
        <f t="shared" si="50"/>
        <v>0.837077684929507</v>
      </c>
      <c r="F283" s="13">
        <f t="shared" si="51"/>
        <v>-11.97076860311789</v>
      </c>
      <c r="G283" s="13">
        <f t="shared" si="52"/>
        <v>11.97076860311789</v>
      </c>
      <c r="H283" s="13">
        <f t="shared" si="53"/>
        <v>-0.8370776849295075</v>
      </c>
      <c r="Q283" s="53">
        <f t="shared" si="54"/>
        <v>-13.795979580213036</v>
      </c>
      <c r="R283" s="53" t="e">
        <f t="shared" si="57"/>
        <v>#NUM!</v>
      </c>
      <c r="S283" s="53">
        <f t="shared" si="58"/>
        <v>-4.053910319703801</v>
      </c>
      <c r="T283" s="53">
        <f t="shared" si="59"/>
        <v>-16.50956726022215</v>
      </c>
      <c r="U283" s="54">
        <f t="shared" si="55"/>
        <v>-9.041730571002923</v>
      </c>
      <c r="V283" s="54">
        <f t="shared" si="56"/>
        <v>-16.858349628942776</v>
      </c>
    </row>
    <row r="284" spans="2:22" ht="13.5">
      <c r="B284" s="10">
        <v>267</v>
      </c>
      <c r="C284" s="25">
        <f t="shared" si="48"/>
        <v>267</v>
      </c>
      <c r="D284" s="25">
        <f t="shared" si="49"/>
        <v>304.51914931582525</v>
      </c>
      <c r="E284" s="13">
        <f t="shared" si="50"/>
        <v>0.6280314749153317</v>
      </c>
      <c r="F284" s="13">
        <f t="shared" si="51"/>
        <v>-11.983554417054886</v>
      </c>
      <c r="G284" s="13">
        <f t="shared" si="52"/>
        <v>11.983554417054886</v>
      </c>
      <c r="H284" s="13">
        <f t="shared" si="53"/>
        <v>-0.6280314749153324</v>
      </c>
      <c r="Q284" s="53">
        <f t="shared" si="54"/>
        <v>-13.795979580213036</v>
      </c>
      <c r="R284" s="53" t="e">
        <f t="shared" si="57"/>
        <v>#NUM!</v>
      </c>
      <c r="S284" s="53">
        <f t="shared" si="58"/>
        <v>-4.053910319703801</v>
      </c>
      <c r="T284" s="53">
        <f t="shared" si="59"/>
        <v>-16.50956726022215</v>
      </c>
      <c r="U284" s="54">
        <f t="shared" si="55"/>
        <v>-9.04705799347667</v>
      </c>
      <c r="V284" s="54">
        <f t="shared" si="56"/>
        <v>-16.77124704143687</v>
      </c>
    </row>
    <row r="285" spans="2:22" ht="13.5">
      <c r="B285" s="10">
        <v>268</v>
      </c>
      <c r="C285" s="25">
        <f t="shared" si="48"/>
        <v>268</v>
      </c>
      <c r="D285" s="25">
        <f t="shared" si="49"/>
        <v>305.55269589876093</v>
      </c>
      <c r="E285" s="13">
        <f t="shared" si="50"/>
        <v>0.41879396043000916</v>
      </c>
      <c r="F285" s="13">
        <f t="shared" si="51"/>
        <v>-11.992689924229149</v>
      </c>
      <c r="G285" s="13">
        <f t="shared" si="52"/>
        <v>11.992689924229149</v>
      </c>
      <c r="H285" s="13">
        <f t="shared" si="53"/>
        <v>-0.4187939604300099</v>
      </c>
      <c r="Q285" s="53">
        <f t="shared" si="54"/>
        <v>-13.795979580213036</v>
      </c>
      <c r="R285" s="53" t="e">
        <f t="shared" si="57"/>
        <v>#NUM!</v>
      </c>
      <c r="S285" s="53">
        <f t="shared" si="58"/>
        <v>-4.053910319703801</v>
      </c>
      <c r="T285" s="53">
        <f t="shared" si="59"/>
        <v>-16.50956726022215</v>
      </c>
      <c r="U285" s="54">
        <f t="shared" si="55"/>
        <v>-9.05086445479928</v>
      </c>
      <c r="V285" s="54">
        <f t="shared" si="56"/>
        <v>-16.684064743734652</v>
      </c>
    </row>
    <row r="286" spans="2:22" ht="13.5">
      <c r="B286" s="10">
        <v>269</v>
      </c>
      <c r="C286" s="25">
        <f t="shared" si="48"/>
        <v>269</v>
      </c>
      <c r="D286" s="25">
        <f t="shared" si="49"/>
        <v>306.5728351881594</v>
      </c>
      <c r="E286" s="13">
        <f t="shared" si="50"/>
        <v>0.20942887724740197</v>
      </c>
      <c r="F286" s="13">
        <f t="shared" si="51"/>
        <v>-11.998172341876696</v>
      </c>
      <c r="G286" s="13">
        <f t="shared" si="52"/>
        <v>11.998172341876696</v>
      </c>
      <c r="H286" s="13">
        <f t="shared" si="53"/>
        <v>-0.20942887724740275</v>
      </c>
      <c r="Q286" s="53">
        <f t="shared" si="54"/>
        <v>-13.795979580213036</v>
      </c>
      <c r="R286" s="53" t="e">
        <f t="shared" si="57"/>
        <v>#NUM!</v>
      </c>
      <c r="S286" s="53">
        <f t="shared" si="58"/>
        <v>-4.053910319703801</v>
      </c>
      <c r="T286" s="53">
        <f t="shared" si="59"/>
        <v>-16.50956726022215</v>
      </c>
      <c r="U286" s="54">
        <f t="shared" si="55"/>
        <v>-9.053148795485757</v>
      </c>
      <c r="V286" s="54">
        <f t="shared" si="56"/>
        <v>-16.596829292408565</v>
      </c>
    </row>
    <row r="287" spans="2:22" ht="13.5">
      <c r="B287" s="10">
        <v>270</v>
      </c>
      <c r="C287" s="25">
        <f t="shared" si="48"/>
        <v>270</v>
      </c>
      <c r="D287" s="25">
        <f t="shared" si="49"/>
        <v>307.57955017671287</v>
      </c>
      <c r="E287" s="13">
        <f t="shared" si="50"/>
        <v>2.205267218835516E-15</v>
      </c>
      <c r="F287" s="13">
        <f t="shared" si="51"/>
        <v>-12</v>
      </c>
      <c r="G287" s="13">
        <f t="shared" si="52"/>
        <v>12</v>
      </c>
      <c r="H287" s="13">
        <f t="shared" si="53"/>
        <v>-2.940356291780688E-15</v>
      </c>
      <c r="Q287" s="53">
        <f t="shared" si="54"/>
        <v>-13.795979580213036</v>
      </c>
      <c r="R287" s="53" t="e">
        <f t="shared" si="57"/>
        <v>#NUM!</v>
      </c>
      <c r="S287" s="53">
        <f t="shared" si="58"/>
        <v>-4.053910319703801</v>
      </c>
      <c r="T287" s="53">
        <f t="shared" si="59"/>
        <v>-16.50956726022215</v>
      </c>
      <c r="U287" s="54">
        <f t="shared" si="55"/>
        <v>-9.053910319703801</v>
      </c>
      <c r="V287" s="54">
        <f t="shared" si="56"/>
        <v>-16.50956726022215</v>
      </c>
    </row>
    <row r="288" spans="2:22" ht="13.5">
      <c r="B288" s="10">
        <v>271</v>
      </c>
      <c r="C288" s="25">
        <f t="shared" si="48"/>
        <v>271</v>
      </c>
      <c r="D288" s="25">
        <f t="shared" si="49"/>
        <v>233.4271648118406</v>
      </c>
      <c r="E288" s="13">
        <f t="shared" si="50"/>
        <v>-0.20942887724739756</v>
      </c>
      <c r="F288" s="13">
        <f t="shared" si="51"/>
        <v>-11.998172341876696</v>
      </c>
      <c r="G288" s="13">
        <f t="shared" si="52"/>
        <v>11.998172341876696</v>
      </c>
      <c r="H288" s="13">
        <f t="shared" si="53"/>
        <v>0.2094288772473969</v>
      </c>
      <c r="Q288" s="53">
        <f t="shared" si="54"/>
        <v>-13.795979580213036</v>
      </c>
      <c r="R288" s="53" t="e">
        <f t="shared" si="57"/>
        <v>#NUM!</v>
      </c>
      <c r="S288" s="53">
        <f t="shared" si="58"/>
        <v>-4.053910319703801</v>
      </c>
      <c r="T288" s="53">
        <f t="shared" si="59"/>
        <v>-16.50956726022215</v>
      </c>
      <c r="U288" s="54">
        <f t="shared" si="55"/>
        <v>-9.053148795485757</v>
      </c>
      <c r="V288" s="54">
        <f t="shared" si="56"/>
        <v>-16.422305228035732</v>
      </c>
    </row>
    <row r="289" spans="2:22" ht="13.5">
      <c r="B289" s="10">
        <v>272</v>
      </c>
      <c r="C289" s="25">
        <f t="shared" si="48"/>
        <v>272</v>
      </c>
      <c r="D289" s="25">
        <f t="shared" si="49"/>
        <v>234.4473041012391</v>
      </c>
      <c r="E289" s="13">
        <f t="shared" si="50"/>
        <v>-0.4187939604300154</v>
      </c>
      <c r="F289" s="13">
        <f t="shared" si="51"/>
        <v>-11.992689924229149</v>
      </c>
      <c r="G289" s="13">
        <f t="shared" si="52"/>
        <v>11.992689924229149</v>
      </c>
      <c r="H289" s="13">
        <f t="shared" si="53"/>
        <v>0.4187939604300146</v>
      </c>
      <c r="Q289" s="53">
        <f t="shared" si="54"/>
        <v>-13.795979580213036</v>
      </c>
      <c r="R289" s="53" t="e">
        <f t="shared" si="57"/>
        <v>#NUM!</v>
      </c>
      <c r="S289" s="53">
        <f t="shared" si="58"/>
        <v>-4.053910319703801</v>
      </c>
      <c r="T289" s="53">
        <f t="shared" si="59"/>
        <v>-16.50956726022215</v>
      </c>
      <c r="U289" s="54">
        <f t="shared" si="55"/>
        <v>-9.05086445479928</v>
      </c>
      <c r="V289" s="54">
        <f t="shared" si="56"/>
        <v>-16.33506977670964</v>
      </c>
    </row>
    <row r="290" spans="2:22" ht="13.5">
      <c r="B290" s="10">
        <v>273</v>
      </c>
      <c r="C290" s="25">
        <f t="shared" si="48"/>
        <v>273</v>
      </c>
      <c r="D290" s="25">
        <f t="shared" si="49"/>
        <v>235.48085068417473</v>
      </c>
      <c r="E290" s="13">
        <f t="shared" si="50"/>
        <v>-0.6280314749153273</v>
      </c>
      <c r="F290" s="13">
        <f t="shared" si="51"/>
        <v>-11.983554417054886</v>
      </c>
      <c r="G290" s="13">
        <f t="shared" si="52"/>
        <v>11.983554417054886</v>
      </c>
      <c r="H290" s="13">
        <f t="shared" si="53"/>
        <v>0.6280314749153266</v>
      </c>
      <c r="Q290" s="53">
        <f t="shared" si="54"/>
        <v>-13.795979580213036</v>
      </c>
      <c r="R290" s="53" t="e">
        <f t="shared" si="57"/>
        <v>#NUM!</v>
      </c>
      <c r="S290" s="53">
        <f t="shared" si="58"/>
        <v>-4.053910319703801</v>
      </c>
      <c r="T290" s="53">
        <f t="shared" si="59"/>
        <v>-16.50956726022215</v>
      </c>
      <c r="U290" s="54">
        <f t="shared" si="55"/>
        <v>-9.04705799347667</v>
      </c>
      <c r="V290" s="54">
        <f t="shared" si="56"/>
        <v>-16.247887479007428</v>
      </c>
    </row>
    <row r="291" spans="2:22" ht="13.5">
      <c r="B291" s="10">
        <v>274</v>
      </c>
      <c r="C291" s="25">
        <f t="shared" si="48"/>
        <v>274</v>
      </c>
      <c r="D291" s="25">
        <f t="shared" si="49"/>
        <v>236.5277762865302</v>
      </c>
      <c r="E291" s="13">
        <f t="shared" si="50"/>
        <v>-0.8370776849295026</v>
      </c>
      <c r="F291" s="13">
        <f t="shared" si="51"/>
        <v>-11.970768603117891</v>
      </c>
      <c r="G291" s="13">
        <f t="shared" si="52"/>
        <v>11.970768603117891</v>
      </c>
      <c r="H291" s="13">
        <f t="shared" si="53"/>
        <v>0.8370776849295019</v>
      </c>
      <c r="Q291" s="53">
        <f t="shared" si="54"/>
        <v>-13.795979580213036</v>
      </c>
      <c r="R291" s="53" t="e">
        <f t="shared" si="57"/>
        <v>#NUM!</v>
      </c>
      <c r="S291" s="53">
        <f t="shared" si="58"/>
        <v>-4.053910319703801</v>
      </c>
      <c r="T291" s="53">
        <f t="shared" si="59"/>
        <v>-16.50956726022215</v>
      </c>
      <c r="U291" s="54">
        <f t="shared" si="55"/>
        <v>-9.041730571002923</v>
      </c>
      <c r="V291" s="54">
        <f t="shared" si="56"/>
        <v>-16.16078489150152</v>
      </c>
    </row>
    <row r="292" spans="2:22" ht="13.5">
      <c r="B292" s="10">
        <v>275</v>
      </c>
      <c r="C292" s="25">
        <f t="shared" si="48"/>
        <v>275</v>
      </c>
      <c r="D292" s="25">
        <f t="shared" si="49"/>
        <v>237.58804147378743</v>
      </c>
      <c r="E292" s="13">
        <f t="shared" si="50"/>
        <v>-1.0458689129718945</v>
      </c>
      <c r="F292" s="13">
        <f t="shared" si="51"/>
        <v>-11.954336377100947</v>
      </c>
      <c r="G292" s="13">
        <f t="shared" si="52"/>
        <v>11.954336377100947</v>
      </c>
      <c r="H292" s="13">
        <f t="shared" si="53"/>
        <v>1.045868912971894</v>
      </c>
      <c r="Q292" s="53">
        <f t="shared" si="54"/>
        <v>-13.795979580213036</v>
      </c>
      <c r="R292" s="53" t="e">
        <f t="shared" si="57"/>
        <v>#NUM!</v>
      </c>
      <c r="S292" s="53">
        <f t="shared" si="58"/>
        <v>-4.053910319703801</v>
      </c>
      <c r="T292" s="53">
        <f t="shared" si="59"/>
        <v>-16.50956726022215</v>
      </c>
      <c r="U292" s="54">
        <f t="shared" si="55"/>
        <v>-9.03488381016253</v>
      </c>
      <c r="V292" s="54">
        <f t="shared" si="56"/>
        <v>-16.073788546483858</v>
      </c>
    </row>
    <row r="293" spans="2:22" ht="13.5">
      <c r="B293" s="10">
        <v>276</v>
      </c>
      <c r="C293" s="25">
        <f t="shared" si="48"/>
        <v>276</v>
      </c>
      <c r="D293" s="25">
        <f t="shared" si="49"/>
        <v>238.6615957986402</v>
      </c>
      <c r="E293" s="13">
        <f t="shared" si="50"/>
        <v>-1.2543415592118359</v>
      </c>
      <c r="F293" s="13">
        <f t="shared" si="51"/>
        <v>-11.93426274441928</v>
      </c>
      <c r="G293" s="13">
        <f t="shared" si="52"/>
        <v>11.93426274441928</v>
      </c>
      <c r="H293" s="13">
        <f t="shared" si="53"/>
        <v>1.2543415592118352</v>
      </c>
      <c r="Q293" s="53">
        <f t="shared" si="54"/>
        <v>-13.795979580213036</v>
      </c>
      <c r="R293" s="53" t="e">
        <f t="shared" si="57"/>
        <v>#NUM!</v>
      </c>
      <c r="S293" s="53">
        <f t="shared" si="58"/>
        <v>-4.053910319703801</v>
      </c>
      <c r="T293" s="53">
        <f t="shared" si="59"/>
        <v>-16.50956726022215</v>
      </c>
      <c r="U293" s="54">
        <f t="shared" si="55"/>
        <v>-9.026519796545168</v>
      </c>
      <c r="V293" s="54">
        <f t="shared" si="56"/>
        <v>-15.986924943883883</v>
      </c>
    </row>
    <row r="294" spans="2:22" ht="13.5">
      <c r="B294" s="10">
        <v>277</v>
      </c>
      <c r="C294" s="25">
        <f t="shared" si="48"/>
        <v>277</v>
      </c>
      <c r="D294" s="25">
        <f t="shared" si="49"/>
        <v>239.748377988479</v>
      </c>
      <c r="E294" s="13">
        <f t="shared" si="50"/>
        <v>-1.4624321208617723</v>
      </c>
      <c r="F294" s="13">
        <f t="shared" si="51"/>
        <v>-11.910553819695863</v>
      </c>
      <c r="G294" s="13">
        <f t="shared" si="52"/>
        <v>11.910553819695863</v>
      </c>
      <c r="H294" s="13">
        <f t="shared" si="53"/>
        <v>1.4624321208617714</v>
      </c>
      <c r="Q294" s="53">
        <f t="shared" si="54"/>
        <v>-13.795979580213036</v>
      </c>
      <c r="R294" s="53" t="e">
        <f t="shared" si="57"/>
        <v>#NUM!</v>
      </c>
      <c r="S294" s="53">
        <f t="shared" si="58"/>
        <v>-4.053910319703801</v>
      </c>
      <c r="T294" s="53">
        <f t="shared" si="59"/>
        <v>-16.50956726022215</v>
      </c>
      <c r="U294" s="54">
        <f t="shared" si="55"/>
        <v>-9.01664107791041</v>
      </c>
      <c r="V294" s="54">
        <f t="shared" si="56"/>
        <v>-15.90022054319641</v>
      </c>
    </row>
    <row r="295" spans="2:22" ht="13.5">
      <c r="B295" s="10">
        <v>278</v>
      </c>
      <c r="C295" s="25">
        <f t="shared" si="48"/>
        <v>278</v>
      </c>
      <c r="D295" s="25">
        <f t="shared" si="49"/>
        <v>240.84831617107125</v>
      </c>
      <c r="E295" s="13">
        <f t="shared" si="50"/>
        <v>-1.6700772115207856</v>
      </c>
      <c r="F295" s="13">
        <f t="shared" si="51"/>
        <v>-11.883216824898845</v>
      </c>
      <c r="G295" s="13">
        <f t="shared" si="52"/>
        <v>11.883216824898845</v>
      </c>
      <c r="H295" s="13">
        <f t="shared" si="53"/>
        <v>1.670077211520785</v>
      </c>
      <c r="Q295" s="53">
        <f t="shared" si="54"/>
        <v>-13.795979580213036</v>
      </c>
      <c r="R295" s="53" t="e">
        <f t="shared" si="57"/>
        <v>#NUM!</v>
      </c>
      <c r="S295" s="53">
        <f t="shared" si="58"/>
        <v>-4.053910319703801</v>
      </c>
      <c r="T295" s="53">
        <f t="shared" si="59"/>
        <v>-16.50956726022215</v>
      </c>
      <c r="U295" s="54">
        <f t="shared" si="55"/>
        <v>-9.005250663411653</v>
      </c>
      <c r="V295" s="54">
        <f t="shared" si="56"/>
        <v>-15.813701755421821</v>
      </c>
    </row>
    <row r="296" spans="2:22" ht="13.5">
      <c r="B296" s="10">
        <v>279</v>
      </c>
      <c r="C296" s="25">
        <f t="shared" si="48"/>
        <v>279</v>
      </c>
      <c r="D296" s="25">
        <f t="shared" si="49"/>
        <v>241.96132813644505</v>
      </c>
      <c r="E296" s="13">
        <f t="shared" si="50"/>
        <v>-1.877213580482768</v>
      </c>
      <c r="F296" s="13">
        <f t="shared" si="51"/>
        <v>-11.852260087141653</v>
      </c>
      <c r="G296" s="13">
        <f t="shared" si="52"/>
        <v>11.852260087141653</v>
      </c>
      <c r="H296" s="13">
        <f t="shared" si="53"/>
        <v>1.8772135804827674</v>
      </c>
      <c r="Q296" s="53">
        <f t="shared" si="54"/>
        <v>-13.795979580213036</v>
      </c>
      <c r="R296" s="53" t="e">
        <f t="shared" si="57"/>
        <v>#NUM!</v>
      </c>
      <c r="S296" s="53">
        <f t="shared" si="58"/>
        <v>-4.053910319703801</v>
      </c>
      <c r="T296" s="53">
        <f t="shared" si="59"/>
        <v>-16.50956726022215</v>
      </c>
      <c r="U296" s="54">
        <f t="shared" si="55"/>
        <v>-8.99235202267949</v>
      </c>
      <c r="V296" s="54">
        <f t="shared" si="56"/>
        <v>-15.727394935020994</v>
      </c>
    </row>
    <row r="297" spans="2:22" ht="13.5">
      <c r="B297" s="10">
        <v>280</v>
      </c>
      <c r="C297" s="25">
        <f t="shared" si="48"/>
        <v>280</v>
      </c>
      <c r="D297" s="25">
        <f t="shared" si="49"/>
        <v>243.08732163269738</v>
      </c>
      <c r="E297" s="13">
        <f t="shared" si="50"/>
        <v>-2.0837781320031596</v>
      </c>
      <c r="F297" s="13">
        <f t="shared" si="51"/>
        <v>-11.817693036146498</v>
      </c>
      <c r="G297" s="13">
        <f t="shared" si="52"/>
        <v>11.817693036146498</v>
      </c>
      <c r="H297" s="13">
        <f t="shared" si="53"/>
        <v>2.083778132003159</v>
      </c>
      <c r="Q297" s="53">
        <f t="shared" si="54"/>
        <v>-13.795979580213036</v>
      </c>
      <c r="R297" s="53" t="e">
        <f t="shared" si="57"/>
        <v>#NUM!</v>
      </c>
      <c r="S297" s="53">
        <f t="shared" si="58"/>
        <v>-4.053910319703801</v>
      </c>
      <c r="T297" s="53">
        <f t="shared" si="59"/>
        <v>-16.50956726022215</v>
      </c>
      <c r="U297" s="54">
        <f t="shared" si="55"/>
        <v>-8.977949084764841</v>
      </c>
      <c r="V297" s="54">
        <f t="shared" si="56"/>
        <v>-15.641326371887498</v>
      </c>
    </row>
    <row r="298" spans="2:22" ht="13.5">
      <c r="B298" s="10">
        <v>281</v>
      </c>
      <c r="C298" s="25">
        <f t="shared" si="48"/>
        <v>281</v>
      </c>
      <c r="D298" s="25">
        <f t="shared" si="49"/>
        <v>244.22619469319716</v>
      </c>
      <c r="E298" s="13">
        <f t="shared" si="50"/>
        <v>-2.2897079445185415</v>
      </c>
      <c r="F298" s="13">
        <f t="shared" si="51"/>
        <v>-11.779526201371967</v>
      </c>
      <c r="G298" s="13">
        <f t="shared" si="52"/>
        <v>11.779526201371967</v>
      </c>
      <c r="H298" s="13">
        <f t="shared" si="53"/>
        <v>2.2897079445185406</v>
      </c>
      <c r="Q298" s="53">
        <f t="shared" si="54"/>
        <v>-13.795979580213036</v>
      </c>
      <c r="R298" s="53" t="e">
        <f t="shared" si="57"/>
        <v>#NUM!</v>
      </c>
      <c r="S298" s="53">
        <f t="shared" si="58"/>
        <v>-4.053910319703801</v>
      </c>
      <c r="T298" s="53">
        <f t="shared" si="59"/>
        <v>-16.50956726022215</v>
      </c>
      <c r="U298" s="54">
        <f t="shared" si="55"/>
        <v>-8.962046236942122</v>
      </c>
      <c r="V298" s="54">
        <f t="shared" si="56"/>
        <v>-15.555522283339423</v>
      </c>
    </row>
    <row r="299" spans="2:22" ht="13.5">
      <c r="B299" s="10">
        <v>282</v>
      </c>
      <c r="C299" s="25">
        <f t="shared" si="48"/>
        <v>282</v>
      </c>
      <c r="D299" s="25">
        <f t="shared" si="49"/>
        <v>245.37783599244096</v>
      </c>
      <c r="E299" s="13">
        <f t="shared" si="50"/>
        <v>-2.494940289813113</v>
      </c>
      <c r="F299" s="13">
        <f t="shared" si="51"/>
        <v>-11.737771208805666</v>
      </c>
      <c r="G299" s="13">
        <f t="shared" si="52"/>
        <v>11.737771208805665</v>
      </c>
      <c r="H299" s="13">
        <f t="shared" si="53"/>
        <v>2.494940289813112</v>
      </c>
      <c r="Q299" s="53">
        <f t="shared" si="54"/>
        <v>-13.795979580213036</v>
      </c>
      <c r="R299" s="53" t="e">
        <f t="shared" si="57"/>
        <v>#NUM!</v>
      </c>
      <c r="S299" s="53">
        <f t="shared" si="58"/>
        <v>-4.053910319703801</v>
      </c>
      <c r="T299" s="53">
        <f t="shared" si="59"/>
        <v>-16.50956726022215</v>
      </c>
      <c r="U299" s="54">
        <f t="shared" si="55"/>
        <v>-8.944648323372828</v>
      </c>
      <c r="V299" s="54">
        <f t="shared" si="56"/>
        <v>-15.47000880613335</v>
      </c>
    </row>
    <row r="300" spans="2:22" ht="13.5">
      <c r="B300" s="10">
        <v>283</v>
      </c>
      <c r="C300" s="25">
        <f t="shared" si="48"/>
        <v>283</v>
      </c>
      <c r="D300" s="25">
        <f t="shared" si="49"/>
        <v>246.54212522764738</v>
      </c>
      <c r="E300" s="13">
        <f t="shared" si="50"/>
        <v>-2.6994126521263793</v>
      </c>
      <c r="F300" s="13">
        <f t="shared" si="51"/>
        <v>-11.692440777422823</v>
      </c>
      <c r="G300" s="13">
        <f t="shared" si="52"/>
        <v>11.692440777422823</v>
      </c>
      <c r="H300" s="13">
        <f t="shared" si="53"/>
        <v>2.699412652126378</v>
      </c>
      <c r="Q300" s="53">
        <f t="shared" si="54"/>
        <v>-13.795979580213036</v>
      </c>
      <c r="R300" s="53" t="e">
        <f t="shared" si="57"/>
        <v>#NUM!</v>
      </c>
      <c r="S300" s="53">
        <f t="shared" si="58"/>
        <v>-4.053910319703801</v>
      </c>
      <c r="T300" s="53">
        <f t="shared" si="59"/>
        <v>-16.50956726022215</v>
      </c>
      <c r="U300" s="54">
        <f t="shared" si="55"/>
        <v>-8.925760643629978</v>
      </c>
      <c r="V300" s="54">
        <f t="shared" si="56"/>
        <v>-15.384811988502824</v>
      </c>
    </row>
    <row r="301" spans="2:22" ht="13.5">
      <c r="B301" s="10">
        <v>284</v>
      </c>
      <c r="C301" s="25">
        <f t="shared" si="48"/>
        <v>284</v>
      </c>
      <c r="D301" s="25">
        <f t="shared" si="49"/>
        <v>247.71893352304028</v>
      </c>
      <c r="E301" s="13">
        <f t="shared" si="50"/>
        <v>-2.9030627471960093</v>
      </c>
      <c r="F301" s="13">
        <f t="shared" si="51"/>
        <v>-11.643548715311958</v>
      </c>
      <c r="G301" s="13">
        <f t="shared" si="52"/>
        <v>11.643548715311958</v>
      </c>
      <c r="H301" s="13">
        <f t="shared" si="53"/>
        <v>2.9030627471960084</v>
      </c>
      <c r="Q301" s="53">
        <f t="shared" si="54"/>
        <v>-13.795979580213036</v>
      </c>
      <c r="R301" s="53" t="e">
        <f t="shared" si="57"/>
        <v>#NUM!</v>
      </c>
      <c r="S301" s="53">
        <f t="shared" si="58"/>
        <v>-4.053910319703801</v>
      </c>
      <c r="T301" s="53">
        <f t="shared" si="59"/>
        <v>-16.50956726022215</v>
      </c>
      <c r="U301" s="54">
        <f t="shared" si="55"/>
        <v>-8.905388951083784</v>
      </c>
      <c r="V301" s="54">
        <f t="shared" si="56"/>
        <v>-15.29995778222381</v>
      </c>
    </row>
    <row r="302" spans="2:22" ht="13.5">
      <c r="B302" s="10">
        <v>285</v>
      </c>
      <c r="C302" s="25">
        <f t="shared" si="48"/>
        <v>285</v>
      </c>
      <c r="D302" s="25">
        <f t="shared" si="49"/>
        <v>248.90812385368537</v>
      </c>
      <c r="E302" s="13">
        <f t="shared" si="50"/>
        <v>-3.1058285412302435</v>
      </c>
      <c r="F302" s="13">
        <f t="shared" si="51"/>
        <v>-11.59110991546882</v>
      </c>
      <c r="G302" s="13">
        <f t="shared" si="52"/>
        <v>11.59110991546882</v>
      </c>
      <c r="H302" s="13">
        <f t="shared" si="53"/>
        <v>3.1058285412302427</v>
      </c>
      <c r="Q302" s="53">
        <f t="shared" si="54"/>
        <v>-13.795979580213036</v>
      </c>
      <c r="R302" s="53" t="e">
        <f t="shared" si="57"/>
        <v>#NUM!</v>
      </c>
      <c r="S302" s="53">
        <f t="shared" si="58"/>
        <v>-4.053910319703801</v>
      </c>
      <c r="T302" s="53">
        <f t="shared" si="59"/>
        <v>-16.50956726022215</v>
      </c>
      <c r="U302" s="54">
        <f t="shared" si="55"/>
        <v>-8.883539451149144</v>
      </c>
      <c r="V302" s="54">
        <f t="shared" si="56"/>
        <v>-15.215472034709547</v>
      </c>
    </row>
    <row r="303" spans="2:22" ht="13.5">
      <c r="B303" s="10">
        <v>286</v>
      </c>
      <c r="C303" s="25">
        <f t="shared" si="48"/>
        <v>286</v>
      </c>
      <c r="D303" s="25">
        <f t="shared" si="49"/>
        <v>250.10955148569298</v>
      </c>
      <c r="E303" s="13">
        <f t="shared" si="50"/>
        <v>-3.3498460263081595</v>
      </c>
      <c r="F303" s="13">
        <f t="shared" si="51"/>
        <v>-11.682301416790136</v>
      </c>
      <c r="G303" s="13">
        <f t="shared" si="52"/>
        <v>11.682301416790136</v>
      </c>
      <c r="H303" s="13">
        <f t="shared" si="53"/>
        <v>3.3498460263081578</v>
      </c>
      <c r="Q303" s="53">
        <f t="shared" si="54"/>
        <v>-13.795979580213036</v>
      </c>
      <c r="R303" s="53" t="e">
        <f t="shared" si="57"/>
        <v>#NUM!</v>
      </c>
      <c r="S303" s="53">
        <f t="shared" si="58"/>
        <v>-4.053910319703801</v>
      </c>
      <c r="T303" s="53">
        <f t="shared" si="59"/>
        <v>-16.50956726022215</v>
      </c>
      <c r="U303" s="54">
        <f t="shared" si="55"/>
        <v>-8.860218799395394</v>
      </c>
      <c r="V303" s="54">
        <f t="shared" si="56"/>
        <v>-15.131380481137152</v>
      </c>
    </row>
    <row r="304" spans="2:22" ht="13.5">
      <c r="B304" s="10">
        <v>287</v>
      </c>
      <c r="C304" s="25">
        <f t="shared" si="48"/>
        <v>287</v>
      </c>
      <c r="D304" s="25">
        <f t="shared" si="49"/>
        <v>251.32306442958765</v>
      </c>
      <c r="E304" s="13">
        <f t="shared" si="50"/>
        <v>-3.598204279452129</v>
      </c>
      <c r="F304" s="13">
        <f t="shared" si="51"/>
        <v>-11.769195889286843</v>
      </c>
      <c r="G304" s="13">
        <f t="shared" si="52"/>
        <v>11.769195889286843</v>
      </c>
      <c r="H304" s="13">
        <f t="shared" si="53"/>
        <v>3.59820427945213</v>
      </c>
      <c r="Q304" s="53">
        <f t="shared" si="54"/>
        <v>-13.795979580213036</v>
      </c>
      <c r="R304" s="53" t="e">
        <f t="shared" si="57"/>
        <v>#NUM!</v>
      </c>
      <c r="S304" s="53">
        <f t="shared" si="58"/>
        <v>-4.053910319703801</v>
      </c>
      <c r="T304" s="53">
        <f t="shared" si="59"/>
        <v>-16.50956726022215</v>
      </c>
      <c r="U304" s="54">
        <f t="shared" si="55"/>
        <v>-8.835434099518977</v>
      </c>
      <c r="V304" s="54">
        <f t="shared" si="56"/>
        <v>-15.047708736608465</v>
      </c>
    </row>
    <row r="305" spans="2:22" ht="13.5">
      <c r="B305" s="10">
        <v>288</v>
      </c>
      <c r="C305" s="25">
        <f t="shared" si="48"/>
        <v>288</v>
      </c>
      <c r="D305" s="25">
        <f t="shared" si="49"/>
        <v>252.54850390367892</v>
      </c>
      <c r="E305" s="13">
        <f t="shared" si="50"/>
        <v>-3.8508140122260133</v>
      </c>
      <c r="F305" s="13">
        <f t="shared" si="51"/>
        <v>-11.8515868901518</v>
      </c>
      <c r="G305" s="13">
        <f t="shared" si="52"/>
        <v>11.8515868901518</v>
      </c>
      <c r="H305" s="13">
        <f t="shared" si="53"/>
        <v>3.8508140122260146</v>
      </c>
      <c r="Q305" s="53">
        <f t="shared" si="54"/>
        <v>-13.795979580213036</v>
      </c>
      <c r="R305" s="53" t="e">
        <f t="shared" si="57"/>
        <v>#NUM!</v>
      </c>
      <c r="S305" s="53">
        <f t="shared" si="58"/>
        <v>-4.053910319703801</v>
      </c>
      <c r="T305" s="53">
        <f t="shared" si="59"/>
        <v>-16.50956726022215</v>
      </c>
      <c r="U305" s="54">
        <f t="shared" si="55"/>
        <v>-8.80919290117957</v>
      </c>
      <c r="V305" s="54">
        <f t="shared" si="56"/>
        <v>-14.964482288347412</v>
      </c>
    </row>
    <row r="306" spans="2:22" ht="13.5">
      <c r="B306" s="10">
        <v>289</v>
      </c>
      <c r="C306" s="25">
        <f t="shared" si="48"/>
        <v>289</v>
      </c>
      <c r="D306" s="25">
        <f t="shared" si="49"/>
        <v>253.78570480432387</v>
      </c>
      <c r="E306" s="13">
        <f t="shared" si="50"/>
        <v>-4.1075767252489985</v>
      </c>
      <c r="F306" s="13">
        <f t="shared" si="51"/>
        <v>-11.929269006356199</v>
      </c>
      <c r="G306" s="13">
        <f t="shared" si="52"/>
        <v>11.929269006356199</v>
      </c>
      <c r="H306" s="13">
        <f t="shared" si="53"/>
        <v>4.107576725249</v>
      </c>
      <c r="Q306" s="53">
        <f t="shared" si="54"/>
        <v>-13.795979580213036</v>
      </c>
      <c r="R306" s="53" t="e">
        <f t="shared" si="57"/>
        <v>#NUM!</v>
      </c>
      <c r="S306" s="53">
        <f t="shared" si="58"/>
        <v>-4.053910319703801</v>
      </c>
      <c r="T306" s="53">
        <f t="shared" si="59"/>
        <v>-16.50956726022215</v>
      </c>
      <c r="U306" s="54">
        <f t="shared" si="55"/>
        <v>-8.781503197700387</v>
      </c>
      <c r="V306" s="54">
        <f t="shared" si="56"/>
        <v>-14.881726487936367</v>
      </c>
    </row>
    <row r="307" spans="2:22" ht="13.5">
      <c r="B307" s="10">
        <v>290</v>
      </c>
      <c r="C307" s="25">
        <f t="shared" si="48"/>
        <v>290</v>
      </c>
      <c r="D307" s="25">
        <f t="shared" si="49"/>
        <v>255.03449618007178</v>
      </c>
      <c r="E307" s="13">
        <f t="shared" si="50"/>
        <v>-4.368384708039262</v>
      </c>
      <c r="F307" s="13">
        <f t="shared" si="51"/>
        <v>-12.002038344828732</v>
      </c>
      <c r="G307" s="13">
        <f t="shared" si="52"/>
        <v>12.002038344828732</v>
      </c>
      <c r="H307" s="13">
        <f t="shared" si="53"/>
        <v>4.36838470803926</v>
      </c>
      <c r="Q307" s="53">
        <f t="shared" si="54"/>
        <v>-13.795979580213036</v>
      </c>
      <c r="R307" s="53" t="e">
        <f t="shared" si="57"/>
        <v>#NUM!</v>
      </c>
      <c r="S307" s="53">
        <f t="shared" si="58"/>
        <v>-4.053910319703801</v>
      </c>
      <c r="T307" s="53">
        <f t="shared" si="59"/>
        <v>-16.50956726022215</v>
      </c>
      <c r="U307" s="54">
        <f t="shared" si="55"/>
        <v>-8.752373423633344</v>
      </c>
      <c r="V307" s="54">
        <f t="shared" si="56"/>
        <v>-14.799466543593804</v>
      </c>
    </row>
    <row r="308" spans="2:22" ht="13.5">
      <c r="B308" s="10">
        <v>291</v>
      </c>
      <c r="C308" s="25">
        <f t="shared" si="48"/>
        <v>291</v>
      </c>
      <c r="D308" s="25">
        <f t="shared" si="49"/>
        <v>256.29470170680224</v>
      </c>
      <c r="E308" s="13">
        <f t="shared" si="50"/>
        <v>-4.633121065267917</v>
      </c>
      <c r="F308" s="13">
        <f t="shared" si="51"/>
        <v>-12.069693022531949</v>
      </c>
      <c r="G308" s="13">
        <f t="shared" si="52"/>
        <v>12.069693022531949</v>
      </c>
      <c r="H308" s="13">
        <f t="shared" si="53"/>
        <v>4.633121065267918</v>
      </c>
      <c r="Q308" s="53">
        <f t="shared" si="54"/>
        <v>-13.795979580213036</v>
      </c>
      <c r="R308" s="53" t="e">
        <f t="shared" si="57"/>
        <v>#NUM!</v>
      </c>
      <c r="S308" s="53">
        <f t="shared" si="58"/>
        <v>-4.053910319703801</v>
      </c>
      <c r="T308" s="53">
        <f t="shared" si="59"/>
        <v>-16.50956726022215</v>
      </c>
      <c r="U308" s="54">
        <f t="shared" si="55"/>
        <v>-8.721812452189809</v>
      </c>
      <c r="V308" s="54">
        <f t="shared" si="56"/>
        <v>-14.717727512495646</v>
      </c>
    </row>
    <row r="309" spans="2:22" ht="13.5">
      <c r="B309" s="10">
        <v>292</v>
      </c>
      <c r="C309" s="25">
        <f t="shared" si="48"/>
        <v>292</v>
      </c>
      <c r="D309" s="25">
        <f t="shared" si="49"/>
        <v>257.5661401611175</v>
      </c>
      <c r="E309" s="13">
        <f t="shared" si="50"/>
        <v>-4.901659769150607</v>
      </c>
      <c r="F309" s="13">
        <f t="shared" si="51"/>
        <v>-12.132033654544227</v>
      </c>
      <c r="G309" s="13">
        <f t="shared" si="52"/>
        <v>12.132033654544227</v>
      </c>
      <c r="H309" s="13">
        <f t="shared" si="53"/>
        <v>4.901659769150607</v>
      </c>
      <c r="Q309" s="53">
        <f t="shared" si="54"/>
        <v>-13.795979580213036</v>
      </c>
      <c r="R309" s="53" t="e">
        <f t="shared" si="57"/>
        <v>#NUM!</v>
      </c>
      <c r="S309" s="53">
        <f t="shared" si="58"/>
        <v>-4.053910319703801</v>
      </c>
      <c r="T309" s="53">
        <f t="shared" si="59"/>
        <v>-16.50956726022215</v>
      </c>
      <c r="U309" s="54">
        <f t="shared" si="55"/>
        <v>-8.689829592537738</v>
      </c>
      <c r="V309" s="54">
        <f t="shared" si="56"/>
        <v>-14.636534293142589</v>
      </c>
    </row>
    <row r="310" spans="2:22" ht="13.5">
      <c r="B310" s="10">
        <v>293</v>
      </c>
      <c r="C310" s="25">
        <f t="shared" si="48"/>
        <v>293</v>
      </c>
      <c r="D310" s="25">
        <f t="shared" si="49"/>
        <v>258.84862588941775</v>
      </c>
      <c r="E310" s="13">
        <f t="shared" si="50"/>
        <v>-5.17386573757798</v>
      </c>
      <c r="F310" s="13">
        <f t="shared" si="51"/>
        <v>-12.188863838327547</v>
      </c>
      <c r="G310" s="13">
        <f t="shared" si="52"/>
        <v>12.18886383832755</v>
      </c>
      <c r="H310" s="13">
        <f t="shared" si="53"/>
        <v>5.173865737577978</v>
      </c>
      <c r="Q310" s="53">
        <f t="shared" si="54"/>
        <v>-13.795979580213036</v>
      </c>
      <c r="R310" s="53" t="e">
        <f t="shared" si="57"/>
        <v>#NUM!</v>
      </c>
      <c r="S310" s="53">
        <f t="shared" si="58"/>
        <v>-4.053910319703801</v>
      </c>
      <c r="T310" s="53">
        <f t="shared" si="59"/>
        <v>-16.50956726022215</v>
      </c>
      <c r="U310" s="54">
        <f t="shared" si="55"/>
        <v>-8.656434586966004</v>
      </c>
      <c r="V310" s="54">
        <f t="shared" si="56"/>
        <v>-14.55591161777578</v>
      </c>
    </row>
    <row r="311" spans="2:22" ht="13.5">
      <c r="B311" s="10">
        <v>294</v>
      </c>
      <c r="C311" s="25">
        <f t="shared" si="48"/>
        <v>294</v>
      </c>
      <c r="D311" s="25">
        <f t="shared" si="49"/>
        <v>260.1419692702748</v>
      </c>
      <c r="E311" s="13">
        <f t="shared" si="50"/>
        <v>-5.4495949374715815</v>
      </c>
      <c r="F311" s="13">
        <f t="shared" si="51"/>
        <v>-12.239990632443421</v>
      </c>
      <c r="G311" s="13">
        <f t="shared" si="52"/>
        <v>12.23999063244342</v>
      </c>
      <c r="H311" s="13">
        <f t="shared" si="53"/>
        <v>5.449594937471586</v>
      </c>
      <c r="Q311" s="53">
        <f t="shared" si="54"/>
        <v>-13.795979580213036</v>
      </c>
      <c r="R311" s="53" t="e">
        <f t="shared" si="57"/>
        <v>#NUM!</v>
      </c>
      <c r="S311" s="53">
        <f t="shared" si="58"/>
        <v>-4.053910319703801</v>
      </c>
      <c r="T311" s="53">
        <f t="shared" si="59"/>
        <v>-16.50956726022215</v>
      </c>
      <c r="U311" s="54">
        <f t="shared" si="55"/>
        <v>-8.621637607916806</v>
      </c>
      <c r="V311" s="54">
        <f t="shared" si="56"/>
        <v>-14.475884044843149</v>
      </c>
    </row>
    <row r="312" spans="2:22" ht="13.5">
      <c r="B312" s="10">
        <v>295</v>
      </c>
      <c r="C312" s="25">
        <f t="shared" si="48"/>
        <v>295</v>
      </c>
      <c r="D312" s="25">
        <f t="shared" si="49"/>
        <v>261.4459771679183</v>
      </c>
      <c r="E312" s="13">
        <f t="shared" si="50"/>
        <v>-5.7286945127463795</v>
      </c>
      <c r="F312" s="13">
        <f t="shared" si="51"/>
        <v>-12.285225028069734</v>
      </c>
      <c r="G312" s="13">
        <f t="shared" si="52"/>
        <v>12.285225028069735</v>
      </c>
      <c r="H312" s="13">
        <f t="shared" si="53"/>
        <v>5.728694512746377</v>
      </c>
      <c r="Q312" s="53">
        <f t="shared" si="54"/>
        <v>-13.795979580213036</v>
      </c>
      <c r="R312" s="53" t="e">
        <f t="shared" si="57"/>
        <v>#NUM!</v>
      </c>
      <c r="S312" s="53">
        <f t="shared" si="58"/>
        <v>-4.053910319703801</v>
      </c>
      <c r="T312" s="53">
        <f t="shared" si="59"/>
        <v>-16.50956726022215</v>
      </c>
      <c r="U312" s="54">
        <f t="shared" si="55"/>
        <v>-8.58544925488705</v>
      </c>
      <c r="V312" s="54">
        <f t="shared" si="56"/>
        <v>-14.39647595151865</v>
      </c>
    </row>
    <row r="313" spans="2:22" ht="13.5">
      <c r="B313" s="10">
        <v>296</v>
      </c>
      <c r="C313" s="25">
        <f t="shared" si="48"/>
        <v>296</v>
      </c>
      <c r="D313" s="25">
        <f t="shared" si="49"/>
        <v>262.760453374856</v>
      </c>
      <c r="E313" s="13">
        <f t="shared" si="50"/>
        <v>-6.011002936167394</v>
      </c>
      <c r="F313" s="13">
        <f t="shared" si="51"/>
        <v>-12.324382411768436</v>
      </c>
      <c r="G313" s="13">
        <f t="shared" si="52"/>
        <v>12.324382411768438</v>
      </c>
      <c r="H313" s="13">
        <f t="shared" si="53"/>
        <v>6.011002936167393</v>
      </c>
      <c r="Q313" s="53">
        <f t="shared" si="54"/>
        <v>-13.795979580213036</v>
      </c>
      <c r="R313" s="53" t="e">
        <f t="shared" si="57"/>
        <v>#NUM!</v>
      </c>
      <c r="S313" s="53">
        <f t="shared" si="58"/>
        <v>-4.053910319703801</v>
      </c>
      <c r="T313" s="53">
        <f t="shared" si="59"/>
        <v>-16.50956726022215</v>
      </c>
      <c r="U313" s="54">
        <f t="shared" si="55"/>
        <v>-8.547880551199636</v>
      </c>
      <c r="V313" s="54">
        <f t="shared" si="56"/>
        <v>-14.317711526276762</v>
      </c>
    </row>
    <row r="314" spans="2:22" ht="13.5">
      <c r="B314" s="10">
        <v>297</v>
      </c>
      <c r="C314" s="25">
        <f t="shared" si="48"/>
        <v>297</v>
      </c>
      <c r="D314" s="25">
        <f t="shared" si="49"/>
        <v>264.0851990418642</v>
      </c>
      <c r="E314" s="13">
        <f t="shared" si="50"/>
        <v>-6.296350184304976</v>
      </c>
      <c r="F314" s="13">
        <f t="shared" si="51"/>
        <v>-12.35728301805625</v>
      </c>
      <c r="G314" s="13">
        <f t="shared" si="52"/>
        <v>12.357283018056249</v>
      </c>
      <c r="H314" s="13">
        <f t="shared" si="53"/>
        <v>6.296350184304979</v>
      </c>
      <c r="Q314" s="53">
        <f t="shared" si="54"/>
        <v>-13.795979580213036</v>
      </c>
      <c r="R314" s="53" t="e">
        <f t="shared" si="57"/>
        <v>#NUM!</v>
      </c>
      <c r="S314" s="53">
        <f t="shared" si="58"/>
        <v>-4.053910319703801</v>
      </c>
      <c r="T314" s="53">
        <f t="shared" si="59"/>
        <v>-16.50956726022215</v>
      </c>
      <c r="U314" s="54">
        <f t="shared" si="55"/>
        <v>-8.50894294064564</v>
      </c>
      <c r="V314" s="54">
        <f t="shared" si="56"/>
        <v>-14.239614761524415</v>
      </c>
    </row>
    <row r="315" spans="2:22" ht="13.5">
      <c r="B315" s="10">
        <v>298</v>
      </c>
      <c r="C315" s="25">
        <f t="shared" si="48"/>
        <v>298</v>
      </c>
      <c r="D315" s="25">
        <f t="shared" si="49"/>
        <v>265.4200130937972</v>
      </c>
      <c r="E315" s="13">
        <f t="shared" si="50"/>
        <v>-6.584557934721053</v>
      </c>
      <c r="F315" s="13">
        <f t="shared" si="51"/>
        <v>-12.383752370436085</v>
      </c>
      <c r="G315" s="13">
        <f t="shared" si="52"/>
        <v>12.383752370436085</v>
      </c>
      <c r="H315" s="13">
        <f t="shared" si="53"/>
        <v>6.584557934721054</v>
      </c>
      <c r="Q315" s="53">
        <f t="shared" si="54"/>
        <v>-13.795979580213036</v>
      </c>
      <c r="R315" s="53" t="e">
        <f t="shared" si="57"/>
        <v>#NUM!</v>
      </c>
      <c r="S315" s="53">
        <f t="shared" si="58"/>
        <v>-4.053910319703801</v>
      </c>
      <c r="T315" s="53">
        <f t="shared" si="59"/>
        <v>-16.50956726022215</v>
      </c>
      <c r="U315" s="54">
        <f t="shared" si="55"/>
        <v>-8.468648283998437</v>
      </c>
      <c r="V315" s="54">
        <f t="shared" si="56"/>
        <v>-14.162209446292696</v>
      </c>
    </row>
    <row r="316" spans="2:22" ht="13.5">
      <c r="B316" s="10">
        <v>299</v>
      </c>
      <c r="C316" s="25">
        <f t="shared" si="48"/>
        <v>299</v>
      </c>
      <c r="D316" s="25">
        <f t="shared" si="49"/>
        <v>266.7646926298818</v>
      </c>
      <c r="E316" s="13">
        <f t="shared" si="50"/>
        <v>-6.875439784457514</v>
      </c>
      <c r="F316" s="13">
        <f t="shared" si="51"/>
        <v>-12.403621709654397</v>
      </c>
      <c r="G316" s="13">
        <f t="shared" si="52"/>
        <v>12.403621709654402</v>
      </c>
      <c r="H316" s="13">
        <f t="shared" si="53"/>
        <v>6.875439784457506</v>
      </c>
      <c r="Q316" s="53">
        <f t="shared" si="54"/>
        <v>-13.795979580213036</v>
      </c>
      <c r="R316" s="53" t="e">
        <f t="shared" si="57"/>
        <v>#NUM!</v>
      </c>
      <c r="S316" s="53">
        <f t="shared" si="58"/>
        <v>-4.053910319703801</v>
      </c>
      <c r="T316" s="53">
        <f t="shared" si="59"/>
        <v>-16.50956726022215</v>
      </c>
      <c r="U316" s="54">
        <f t="shared" si="55"/>
        <v>-8.427008855400778</v>
      </c>
      <c r="V316" s="54">
        <f t="shared" si="56"/>
        <v>-14.085519158990461</v>
      </c>
    </row>
    <row r="317" spans="2:22" ht="13.5">
      <c r="B317" s="10">
        <v>300</v>
      </c>
      <c r="C317" s="25">
        <f t="shared" si="48"/>
        <v>300</v>
      </c>
      <c r="D317" s="25">
        <f t="shared" si="49"/>
        <v>268.1190333073706</v>
      </c>
      <c r="E317" s="13">
        <f t="shared" si="50"/>
        <v>-7.168801488846686</v>
      </c>
      <c r="F317" s="13">
        <f t="shared" si="51"/>
        <v>-12.416728408057876</v>
      </c>
      <c r="G317" s="13">
        <f t="shared" si="52"/>
        <v>12.416728408057875</v>
      </c>
      <c r="H317" s="13">
        <f t="shared" si="53"/>
        <v>7.168801488846688</v>
      </c>
      <c r="Q317" s="53">
        <f t="shared" si="54"/>
        <v>-13.795979580213036</v>
      </c>
      <c r="R317" s="53" t="e">
        <f t="shared" si="57"/>
        <v>#NUM!</v>
      </c>
      <c r="S317" s="53">
        <f t="shared" si="58"/>
        <v>-4.053910319703801</v>
      </c>
      <c r="T317" s="53">
        <f t="shared" si="59"/>
        <v>-16.50956726022215</v>
      </c>
      <c r="U317" s="54">
        <f t="shared" si="55"/>
        <v>-8.384037338625994</v>
      </c>
      <c r="V317" s="54">
        <f t="shared" si="56"/>
        <v>-14.009567260222148</v>
      </c>
    </row>
    <row r="318" spans="2:22" ht="13.5">
      <c r="B318" s="10">
        <v>301</v>
      </c>
      <c r="C318" s="25">
        <f t="shared" si="48"/>
        <v>301</v>
      </c>
      <c r="D318" s="25">
        <f t="shared" si="49"/>
        <v>269.48282970763455</v>
      </c>
      <c r="E318" s="13">
        <f t="shared" si="50"/>
        <v>-7.464441219623095</v>
      </c>
      <c r="F318" s="13">
        <f t="shared" si="51"/>
        <v>-12.422916369030188</v>
      </c>
      <c r="G318" s="13">
        <f t="shared" si="52"/>
        <v>12.422916369030188</v>
      </c>
      <c r="H318" s="13">
        <f t="shared" si="53"/>
        <v>7.464441219623089</v>
      </c>
      <c r="Q318" s="53">
        <f t="shared" si="54"/>
        <v>-13.795979580213036</v>
      </c>
      <c r="R318" s="53" t="e">
        <f t="shared" si="57"/>
        <v>#NUM!</v>
      </c>
      <c r="S318" s="53">
        <f t="shared" si="58"/>
        <v>-4.053910319703801</v>
      </c>
      <c r="T318" s="53">
        <f t="shared" si="59"/>
        <v>-16.50956726022215</v>
      </c>
      <c r="U318" s="54">
        <f t="shared" si="55"/>
        <v>-8.339746823214362</v>
      </c>
      <c r="V318" s="54">
        <f t="shared" si="56"/>
        <v>-13.934376885671877</v>
      </c>
    </row>
    <row r="319" spans="2:22" ht="13.5">
      <c r="B319" s="10">
        <v>302</v>
      </c>
      <c r="C319" s="25">
        <f t="shared" si="48"/>
        <v>302</v>
      </c>
      <c r="D319" s="25">
        <f t="shared" si="49"/>
        <v>270.8558756839655</v>
      </c>
      <c r="E319" s="13">
        <f t="shared" si="50"/>
        <v>-7.762149841282744</v>
      </c>
      <c r="F319" s="13">
        <f t="shared" si="51"/>
        <v>-12.422036410595286</v>
      </c>
      <c r="G319" s="13">
        <f t="shared" si="52"/>
        <v>12.42203641059529</v>
      </c>
      <c r="H319" s="13">
        <f t="shared" si="53"/>
        <v>7.762149841282741</v>
      </c>
      <c r="Q319" s="53">
        <f t="shared" si="54"/>
        <v>-13.795979580213036</v>
      </c>
      <c r="R319" s="53" t="e">
        <f t="shared" si="57"/>
        <v>#NUM!</v>
      </c>
      <c r="S319" s="53">
        <f t="shared" si="58"/>
        <v>-4.053910319703801</v>
      </c>
      <c r="T319" s="53">
        <f t="shared" si="59"/>
        <v>-16.50956726022215</v>
      </c>
      <c r="U319" s="54">
        <f t="shared" si="55"/>
        <v>-8.294150800485932</v>
      </c>
      <c r="V319" s="54">
        <f t="shared" si="56"/>
        <v>-13.859970939056126</v>
      </c>
    </row>
    <row r="320" spans="2:22" ht="13.5">
      <c r="B320" s="10">
        <v>303</v>
      </c>
      <c r="C320" s="25">
        <f t="shared" si="48"/>
        <v>303</v>
      </c>
      <c r="D320" s="25">
        <f t="shared" si="49"/>
        <v>272.23796469055253</v>
      </c>
      <c r="E320" s="13">
        <f t="shared" si="50"/>
        <v>-8.061711204614216</v>
      </c>
      <c r="F320" s="13">
        <f t="shared" si="51"/>
        <v>-12.413946632376907</v>
      </c>
      <c r="G320" s="13">
        <f t="shared" si="52"/>
        <v>12.413946632376897</v>
      </c>
      <c r="H320" s="13">
        <f t="shared" si="53"/>
        <v>8.061711204614229</v>
      </c>
      <c r="Q320" s="53">
        <f t="shared" si="54"/>
        <v>-13.795979580213036</v>
      </c>
      <c r="R320" s="53" t="e">
        <f t="shared" si="57"/>
        <v>#NUM!</v>
      </c>
      <c r="S320" s="53">
        <f t="shared" si="58"/>
        <v>-4.053910319703801</v>
      </c>
      <c r="T320" s="53">
        <f t="shared" si="59"/>
        <v>-16.50956726022215</v>
      </c>
      <c r="U320" s="54">
        <f t="shared" si="55"/>
        <v>-8.247263159430922</v>
      </c>
      <c r="V320" s="54">
        <f t="shared" si="56"/>
        <v>-13.786372085147015</v>
      </c>
    </row>
    <row r="321" spans="2:22" ht="13.5">
      <c r="B321" s="10">
        <v>304</v>
      </c>
      <c r="C321" s="25">
        <f t="shared" si="48"/>
        <v>304</v>
      </c>
      <c r="D321" s="25">
        <f t="shared" si="49"/>
        <v>273.62889009226205</v>
      </c>
      <c r="E321" s="13">
        <f t="shared" si="50"/>
        <v>-8.362902456309325</v>
      </c>
      <c r="F321" s="13">
        <f t="shared" si="51"/>
        <v>-12.39851276520352</v>
      </c>
      <c r="G321" s="13">
        <f t="shared" si="52"/>
        <v>12.39851276520352</v>
      </c>
      <c r="H321" s="13">
        <f t="shared" si="53"/>
        <v>8.362902456309323</v>
      </c>
      <c r="Q321" s="53">
        <f t="shared" si="54"/>
        <v>-13.795979580213036</v>
      </c>
      <c r="R321" s="53" t="e">
        <f t="shared" si="57"/>
        <v>#NUM!</v>
      </c>
      <c r="S321" s="53">
        <f t="shared" si="58"/>
        <v>-4.053910319703801</v>
      </c>
      <c r="T321" s="53">
        <f t="shared" si="59"/>
        <v>-16.50956726022215</v>
      </c>
      <c r="U321" s="54">
        <f t="shared" si="55"/>
        <v>-8.199098182479009</v>
      </c>
      <c r="V321" s="54">
        <f t="shared" si="56"/>
        <v>-13.713602742868414</v>
      </c>
    </row>
    <row r="322" spans="2:22" ht="13.5">
      <c r="B322" s="10">
        <v>305</v>
      </c>
      <c r="C322" s="25">
        <f t="shared" si="48"/>
        <v>305</v>
      </c>
      <c r="D322" s="25">
        <f t="shared" si="49"/>
        <v>275.0284454550178</v>
      </c>
      <c r="E322" s="13">
        <f t="shared" si="50"/>
        <v>-8.665494363553286</v>
      </c>
      <c r="F322" s="13">
        <f t="shared" si="51"/>
        <v>-12.375608502743631</v>
      </c>
      <c r="G322" s="13">
        <f t="shared" si="52"/>
        <v>12.375608502743638</v>
      </c>
      <c r="H322" s="13">
        <f t="shared" si="53"/>
        <v>8.665494363553275</v>
      </c>
      <c r="Q322" s="53">
        <f t="shared" si="54"/>
        <v>-13.795979580213036</v>
      </c>
      <c r="R322" s="53" t="e">
        <f t="shared" si="57"/>
        <v>#NUM!</v>
      </c>
      <c r="S322" s="53">
        <f t="shared" si="58"/>
        <v>-4.053910319703801</v>
      </c>
      <c r="T322" s="53">
        <f t="shared" si="59"/>
        <v>-16.50956726022215</v>
      </c>
      <c r="U322" s="54">
        <f t="shared" si="55"/>
        <v>-8.14967054114876</v>
      </c>
      <c r="V322" s="54">
        <f t="shared" si="56"/>
        <v>-13.641685078466917</v>
      </c>
    </row>
    <row r="323" spans="2:22" ht="13.5">
      <c r="B323" s="10">
        <v>306</v>
      </c>
      <c r="C323" s="25">
        <f t="shared" si="48"/>
        <v>306</v>
      </c>
      <c r="D323" s="25">
        <f t="shared" si="49"/>
        <v>276.4364248167239</v>
      </c>
      <c r="E323" s="13">
        <f t="shared" si="50"/>
        <v>-8.969251652492947</v>
      </c>
      <c r="F323" s="13">
        <f t="shared" si="51"/>
        <v>-12.345115814647501</v>
      </c>
      <c r="G323" s="13">
        <f t="shared" si="52"/>
        <v>12.3451158146475</v>
      </c>
      <c r="H323" s="13">
        <f t="shared" si="53"/>
        <v>8.96925165249295</v>
      </c>
      <c r="Q323" s="53">
        <f t="shared" si="54"/>
        <v>-13.795979580213036</v>
      </c>
      <c r="R323" s="53" t="e">
        <f t="shared" si="57"/>
        <v>#NUM!</v>
      </c>
      <c r="S323" s="53">
        <f t="shared" si="58"/>
        <v>-4.053910319703801</v>
      </c>
      <c r="T323" s="53">
        <f t="shared" si="59"/>
        <v>-16.50956726022215</v>
      </c>
      <c r="U323" s="54">
        <f t="shared" si="55"/>
        <v>-8.09899529157854</v>
      </c>
      <c r="V323" s="54">
        <f t="shared" si="56"/>
        <v>-13.570640998759783</v>
      </c>
    </row>
    <row r="324" spans="2:22" ht="13.5">
      <c r="B324" s="10">
        <v>307</v>
      </c>
      <c r="C324" s="25">
        <f t="shared" si="48"/>
        <v>307</v>
      </c>
      <c r="D324" s="25">
        <f t="shared" si="49"/>
        <v>277.85262293880817</v>
      </c>
      <c r="E324" s="13">
        <f t="shared" si="50"/>
        <v>-9.273933359485127</v>
      </c>
      <c r="F324" s="13">
        <f t="shared" si="51"/>
        <v>-12.306925240757513</v>
      </c>
      <c r="G324" s="13">
        <f t="shared" si="52"/>
        <v>12.306925240757517</v>
      </c>
      <c r="H324" s="13">
        <f t="shared" si="53"/>
        <v>9.273933359485122</v>
      </c>
      <c r="Q324" s="53">
        <f t="shared" si="54"/>
        <v>-13.795979580213036</v>
      </c>
      <c r="R324" s="53" t="e">
        <f t="shared" si="57"/>
        <v>#NUM!</v>
      </c>
      <c r="S324" s="53">
        <f t="shared" si="58"/>
        <v>-4.053910319703801</v>
      </c>
      <c r="T324" s="53">
        <f t="shared" si="59"/>
        <v>-16.50956726022215</v>
      </c>
      <c r="U324" s="54">
        <f t="shared" si="55"/>
        <v>-8.047087869940267</v>
      </c>
      <c r="V324" s="54">
        <f t="shared" si="56"/>
        <v>-13.500492144461909</v>
      </c>
    </row>
    <row r="325" spans="2:22" ht="13.5">
      <c r="B325" s="10">
        <v>308</v>
      </c>
      <c r="C325" s="25">
        <f t="shared" si="48"/>
        <v>308</v>
      </c>
      <c r="D325" s="25">
        <f t="shared" si="49"/>
        <v>279.2768355385822</v>
      </c>
      <c r="E325" s="13">
        <f t="shared" si="50"/>
        <v>-9.579293194036097</v>
      </c>
      <c r="F325" s="13">
        <f t="shared" si="51"/>
        <v>-12.260936166030604</v>
      </c>
      <c r="G325" s="13">
        <f t="shared" si="52"/>
        <v>12.260936166030605</v>
      </c>
      <c r="H325" s="13">
        <f t="shared" si="53"/>
        <v>9.579293194036094</v>
      </c>
      <c r="Q325" s="53">
        <f t="shared" si="54"/>
        <v>-13.795979580213036</v>
      </c>
      <c r="R325" s="53" t="e">
        <f t="shared" si="57"/>
        <v>#NUM!</v>
      </c>
      <c r="S325" s="53">
        <f t="shared" si="58"/>
        <v>-4.053910319703801</v>
      </c>
      <c r="T325" s="53">
        <f t="shared" si="59"/>
        <v>-16.50956726022215</v>
      </c>
      <c r="U325" s="54">
        <f t="shared" si="55"/>
        <v>-7.99396408773741</v>
      </c>
      <c r="V325" s="54">
        <f t="shared" si="56"/>
        <v>-13.431259883593857</v>
      </c>
    </row>
    <row r="326" spans="2:22" ht="13.5">
      <c r="B326" s="10">
        <v>309</v>
      </c>
      <c r="C326" s="25">
        <f t="shared" si="48"/>
        <v>309</v>
      </c>
      <c r="D326" s="25">
        <f>180/PI()*(ASIN(-$C$5/$C$4*TAN(PI()/180*$C326)/(1+TAN(PI()/180*$C326)^2)^0.5)+PI()/180*$C326)</f>
        <v>280.7088595027264</v>
      </c>
      <c r="E326" s="13">
        <f t="shared" si="50"/>
        <v>-9.885079912357359</v>
      </c>
      <c r="F326" s="13">
        <f t="shared" si="51"/>
        <v>-12.207057075891852</v>
      </c>
      <c r="G326" s="13">
        <f t="shared" si="52"/>
        <v>12.207057075891855</v>
      </c>
      <c r="H326" s="13">
        <f t="shared" si="53"/>
        <v>9.885079912357357</v>
      </c>
      <c r="Q326" s="53">
        <f t="shared" si="54"/>
        <v>-13.795979580213036</v>
      </c>
      <c r="R326" s="53" t="e">
        <f t="shared" si="57"/>
        <v>#NUM!</v>
      </c>
      <c r="S326" s="53">
        <f t="shared" si="58"/>
        <v>-4.053910319703801</v>
      </c>
      <c r="T326" s="53">
        <f t="shared" si="59"/>
        <v>-16.50956726022215</v>
      </c>
      <c r="U326" s="54">
        <f t="shared" si="55"/>
        <v>-7.939640126988655</v>
      </c>
      <c r="V326" s="54">
        <f t="shared" si="56"/>
        <v>-13.36296530497296</v>
      </c>
    </row>
    <row r="327" spans="2:22" ht="13.5">
      <c r="B327" s="10">
        <v>310</v>
      </c>
      <c r="C327" s="25">
        <f t="shared" si="48"/>
        <v>310</v>
      </c>
      <c r="D327" s="25">
        <f aca="true" t="shared" si="60" ref="D327:D358">180/PI()*(ASIN(-$C$5/$C$4*TAN(PI()/180*C327)/(1+TAN(PI()/180*C327)^2)^0.5)+PI()/180*C327)</f>
        <v>282.14849308229566</v>
      </c>
      <c r="E327" s="13">
        <f t="shared" si="50"/>
        <v>-10.19103770047908</v>
      </c>
      <c r="F327" s="13">
        <f t="shared" si="51"/>
        <v>-12.14520579180898</v>
      </c>
      <c r="G327" s="13">
        <f t="shared" si="52"/>
        <v>12.145205791808982</v>
      </c>
      <c r="H327" s="13">
        <f t="shared" si="53"/>
        <v>10.191037700479077</v>
      </c>
      <c r="Q327" s="53">
        <f t="shared" si="54"/>
        <v>-13.795979580213036</v>
      </c>
      <c r="R327" s="53" t="e">
        <f t="shared" si="57"/>
        <v>#NUM!</v>
      </c>
      <c r="S327" s="53">
        <f t="shared" si="58"/>
        <v>-4.053910319703801</v>
      </c>
      <c r="T327" s="53">
        <f t="shared" si="59"/>
        <v>-16.50956726022215</v>
      </c>
      <c r="U327" s="54">
        <f t="shared" si="55"/>
        <v>-7.884132535298692</v>
      </c>
      <c r="V327" s="54">
        <f t="shared" si="56"/>
        <v>-13.295629211789452</v>
      </c>
    </row>
    <row r="328" spans="2:22" ht="13.5">
      <c r="B328" s="10">
        <v>311</v>
      </c>
      <c r="C328" s="25">
        <f t="shared" si="48"/>
        <v>311</v>
      </c>
      <c r="D328" s="25">
        <f t="shared" si="60"/>
        <v>283.5955360697266</v>
      </c>
      <c r="E328" s="13">
        <f t="shared" si="50"/>
        <v>-10.496906565883016</v>
      </c>
      <c r="F328" s="13">
        <f t="shared" si="51"/>
        <v>-12.075309686942608</v>
      </c>
      <c r="G328" s="13">
        <f t="shared" si="52"/>
        <v>12.07530968694261</v>
      </c>
      <c r="H328" s="13">
        <f t="shared" si="53"/>
        <v>10.496906565883016</v>
      </c>
      <c r="Q328" s="53">
        <f t="shared" si="54"/>
        <v>-13.795979580213036</v>
      </c>
      <c r="R328" s="53" t="e">
        <f t="shared" si="57"/>
        <v>#NUM!</v>
      </c>
      <c r="S328" s="53">
        <f t="shared" si="58"/>
        <v>-4.053910319703801</v>
      </c>
      <c r="T328" s="53">
        <f t="shared" si="59"/>
        <v>-16.50956726022215</v>
      </c>
      <c r="U328" s="54">
        <f t="shared" si="55"/>
        <v>-7.827458220817663</v>
      </c>
      <c r="V328" s="54">
        <f t="shared" si="56"/>
        <v>-13.229272115269612</v>
      </c>
    </row>
    <row r="329" spans="2:22" ht="13.5">
      <c r="B329" s="10">
        <v>312</v>
      </c>
      <c r="C329" s="25">
        <f t="shared" si="48"/>
        <v>312</v>
      </c>
      <c r="D329" s="25">
        <f t="shared" si="60"/>
        <v>285.0497899583925</v>
      </c>
      <c r="E329" s="13">
        <f t="shared" si="50"/>
        <v>-10.802422736639468</v>
      </c>
      <c r="F329" s="13">
        <f t="shared" si="51"/>
        <v>-11.997305881787225</v>
      </c>
      <c r="G329" s="13">
        <f t="shared" si="52"/>
        <v>11.997305881787215</v>
      </c>
      <c r="H329" s="13">
        <f t="shared" si="53"/>
        <v>10.802422736639478</v>
      </c>
      <c r="Q329" s="53">
        <f t="shared" si="54"/>
        <v>-13.795979580213036</v>
      </c>
      <c r="R329" s="53" t="e">
        <f t="shared" si="57"/>
        <v>#NUM!</v>
      </c>
      <c r="S329" s="53">
        <f t="shared" si="58"/>
        <v>-4.053910319703801</v>
      </c>
      <c r="T329" s="53">
        <f t="shared" si="59"/>
        <v>-16.50956726022215</v>
      </c>
      <c r="U329" s="54">
        <f t="shared" si="55"/>
        <v>-7.769634447090774</v>
      </c>
      <c r="V329" s="54">
        <f t="shared" si="56"/>
        <v>-13.16391422842786</v>
      </c>
    </row>
    <row r="330" spans="2:22" ht="13.5">
      <c r="B330" s="10">
        <v>313</v>
      </c>
      <c r="C330" s="25">
        <f t="shared" si="48"/>
        <v>313</v>
      </c>
      <c r="D330" s="25">
        <f t="shared" si="60"/>
        <v>286.5110580853098</v>
      </c>
      <c r="E330" s="13">
        <f t="shared" si="50"/>
        <v>-11.107319067057308</v>
      </c>
      <c r="F330" s="13">
        <f t="shared" si="51"/>
        <v>-11.911141419772795</v>
      </c>
      <c r="G330" s="13">
        <f t="shared" si="52"/>
        <v>11.911141419772798</v>
      </c>
      <c r="H330" s="13">
        <f t="shared" si="53"/>
        <v>11.107319067057304</v>
      </c>
      <c r="Q330" s="53">
        <f t="shared" si="54"/>
        <v>-13.795979580213036</v>
      </c>
      <c r="R330" s="53" t="e">
        <f t="shared" si="57"/>
        <v>#NUM!</v>
      </c>
      <c r="S330" s="53">
        <f t="shared" si="58"/>
        <v>-4.053910319703801</v>
      </c>
      <c r="T330" s="53">
        <f t="shared" si="59"/>
        <v>-16.50956726022215</v>
      </c>
      <c r="U330" s="54">
        <f t="shared" si="55"/>
        <v>-7.7106788277996525</v>
      </c>
      <c r="V330" s="54">
        <f t="shared" si="56"/>
        <v>-13.099575459909655</v>
      </c>
    </row>
    <row r="331" spans="2:22" ht="13.5">
      <c r="B331" s="10">
        <v>314</v>
      </c>
      <c r="C331" s="25">
        <f t="shared" si="48"/>
        <v>314</v>
      </c>
      <c r="D331" s="25">
        <f t="shared" si="60"/>
        <v>287.97914575764423</v>
      </c>
      <c r="E331" s="13">
        <f t="shared" si="50"/>
        <v>-11.41132544888209</v>
      </c>
      <c r="F331" s="13">
        <f t="shared" si="51"/>
        <v>-11.816773422847183</v>
      </c>
      <c r="G331" s="13">
        <f t="shared" si="52"/>
        <v>11.816773422847184</v>
      </c>
      <c r="H331" s="13">
        <f t="shared" si="53"/>
        <v>11.41132544888209</v>
      </c>
      <c r="Q331" s="53">
        <f t="shared" si="54"/>
        <v>-13.795979580213036</v>
      </c>
      <c r="R331" s="53" t="e">
        <f t="shared" si="57"/>
        <v>#NUM!</v>
      </c>
      <c r="S331" s="53">
        <f t="shared" si="58"/>
        <v>-4.053910319703801</v>
      </c>
      <c r="T331" s="53">
        <f t="shared" si="59"/>
        <v>-16.50956726022215</v>
      </c>
      <c r="U331" s="54">
        <f t="shared" si="55"/>
        <v>-7.650609321397058</v>
      </c>
      <c r="V331" s="54">
        <f t="shared" si="56"/>
        <v>-13.036275407927162</v>
      </c>
    </row>
    <row r="332" spans="2:22" ht="13.5">
      <c r="B332" s="10">
        <v>315</v>
      </c>
      <c r="C332" s="25">
        <f t="shared" si="48"/>
        <v>315</v>
      </c>
      <c r="D332" s="25">
        <f t="shared" si="60"/>
        <v>289.4538603637013</v>
      </c>
      <c r="E332" s="13">
        <f t="shared" si="50"/>
        <v>-11.71416922710507</v>
      </c>
      <c r="F332" s="13">
        <f t="shared" si="51"/>
        <v>-11.714169227105074</v>
      </c>
      <c r="G332" s="13">
        <f t="shared" si="52"/>
        <v>11.714169227105074</v>
      </c>
      <c r="H332" s="13">
        <f t="shared" si="53"/>
        <v>11.714169227105067</v>
      </c>
      <c r="Q332" s="53">
        <f t="shared" si="54"/>
        <v>-13.795979580213036</v>
      </c>
      <c r="R332" s="53" t="e">
        <f t="shared" si="57"/>
        <v>#NUM!</v>
      </c>
      <c r="S332" s="53">
        <f t="shared" si="58"/>
        <v>-4.053910319703801</v>
      </c>
      <c r="T332" s="53">
        <f t="shared" si="59"/>
        <v>-16.50956726022215</v>
      </c>
      <c r="U332" s="54">
        <f t="shared" si="55"/>
        <v>-7.58944422563654</v>
      </c>
      <c r="V332" s="54">
        <f t="shared" si="56"/>
        <v>-12.97403335428941</v>
      </c>
    </row>
    <row r="333" spans="2:22" ht="13.5">
      <c r="B333" s="10">
        <v>316</v>
      </c>
      <c r="C333" s="25">
        <f t="shared" si="48"/>
        <v>316</v>
      </c>
      <c r="D333" s="25">
        <f t="shared" si="60"/>
        <v>290.9350114691077</v>
      </c>
      <c r="E333" s="13">
        <f t="shared" si="50"/>
        <v>-12.015575619472967</v>
      </c>
      <c r="F333" s="13">
        <f t="shared" si="51"/>
        <v>-11.603306498570593</v>
      </c>
      <c r="G333" s="13">
        <f t="shared" si="52"/>
        <v>11.603306498570602</v>
      </c>
      <c r="H333" s="13">
        <f t="shared" si="53"/>
        <v>12.015575619472958</v>
      </c>
      <c r="Q333" s="53">
        <f t="shared" si="54"/>
        <v>-13.795979580213036</v>
      </c>
      <c r="R333" s="53" t="e">
        <f t="shared" si="57"/>
        <v>#NUM!</v>
      </c>
      <c r="S333" s="53">
        <f t="shared" si="58"/>
        <v>-4.053910319703801</v>
      </c>
      <c r="T333" s="53">
        <f t="shared" si="59"/>
        <v>-16.50956726022215</v>
      </c>
      <c r="U333" s="54">
        <f t="shared" si="55"/>
        <v>-7.527202171998789</v>
      </c>
      <c r="V333" s="54">
        <f t="shared" si="56"/>
        <v>-12.912868258528894</v>
      </c>
    </row>
    <row r="334" spans="2:22" ht="13.5">
      <c r="B334" s="10">
        <v>317</v>
      </c>
      <c r="C334" s="25">
        <f t="shared" si="48"/>
        <v>317</v>
      </c>
      <c r="D334" s="25">
        <f t="shared" si="60"/>
        <v>292.4224108989119</v>
      </c>
      <c r="E334" s="13">
        <f t="shared" si="50"/>
        <v>-12.315268138817625</v>
      </c>
      <c r="F334" s="13">
        <f t="shared" si="51"/>
        <v>-11.484173329277898</v>
      </c>
      <c r="G334" s="13">
        <f t="shared" si="52"/>
        <v>11.484173329277906</v>
      </c>
      <c r="H334" s="13">
        <f t="shared" si="53"/>
        <v>12.315268138817618</v>
      </c>
      <c r="Q334" s="53">
        <f t="shared" si="54"/>
        <v>-13.795979580213036</v>
      </c>
      <c r="R334" s="53" t="e">
        <f t="shared" si="57"/>
        <v>#NUM!</v>
      </c>
      <c r="S334" s="53">
        <f t="shared" si="58"/>
        <v>-4.053910319703801</v>
      </c>
      <c r="T334" s="53">
        <f t="shared" si="59"/>
        <v>-16.50956726022215</v>
      </c>
      <c r="U334" s="54">
        <f t="shared" si="55"/>
        <v>-7.463902120016293</v>
      </c>
      <c r="V334" s="54">
        <f t="shared" si="56"/>
        <v>-12.852798752126295</v>
      </c>
    </row>
    <row r="335" spans="2:22" ht="13.5">
      <c r="B335" s="10">
        <v>318</v>
      </c>
      <c r="C335" s="25">
        <f t="shared" si="48"/>
        <v>318</v>
      </c>
      <c r="D335" s="25">
        <f t="shared" si="60"/>
        <v>293.915872806338</v>
      </c>
      <c r="E335" s="13">
        <f t="shared" si="50"/>
        <v>-12.61296901735272</v>
      </c>
      <c r="F335" s="13">
        <f t="shared" si="51"/>
        <v>-11.356768313827741</v>
      </c>
      <c r="G335" s="13">
        <f t="shared" si="52"/>
        <v>11.356768313827743</v>
      </c>
      <c r="H335" s="13">
        <f t="shared" si="53"/>
        <v>12.612969017352722</v>
      </c>
      <c r="Q335" s="53">
        <f t="shared" si="54"/>
        <v>-13.795979580213036</v>
      </c>
      <c r="R335" s="53" t="e">
        <f t="shared" si="57"/>
        <v>#NUM!</v>
      </c>
      <c r="S335" s="53">
        <f t="shared" si="58"/>
        <v>-4.053910319703801</v>
      </c>
      <c r="T335" s="53">
        <f t="shared" si="59"/>
        <v>-16.50956726022215</v>
      </c>
      <c r="U335" s="54">
        <f t="shared" si="55"/>
        <v>-7.399563351498092</v>
      </c>
      <c r="V335" s="54">
        <f t="shared" si="56"/>
        <v>-12.793843132835178</v>
      </c>
    </row>
    <row r="336" spans="2:22" ht="13.5">
      <c r="B336" s="10">
        <v>319</v>
      </c>
      <c r="C336" s="25">
        <f t="shared" si="48"/>
        <v>319</v>
      </c>
      <c r="D336" s="25">
        <f t="shared" si="60"/>
        <v>295.41521372893095</v>
      </c>
      <c r="E336" s="13">
        <f t="shared" si="50"/>
        <v>-12.908399632113305</v>
      </c>
      <c r="F336" s="13">
        <f t="shared" si="51"/>
        <v>-11.221100606627958</v>
      </c>
      <c r="G336" s="13">
        <f t="shared" si="52"/>
        <v>11.221100606627958</v>
      </c>
      <c r="H336" s="13">
        <f t="shared" si="53"/>
        <v>12.908399632113305</v>
      </c>
      <c r="Q336" s="53">
        <f t="shared" si="54"/>
        <v>-13.795979580213036</v>
      </c>
      <c r="R336" s="53" t="e">
        <f t="shared" si="57"/>
        <v>#NUM!</v>
      </c>
      <c r="S336" s="53">
        <f t="shared" si="58"/>
        <v>-4.053910319703801</v>
      </c>
      <c r="T336" s="53">
        <f t="shared" si="59"/>
        <v>-16.50956726022215</v>
      </c>
      <c r="U336" s="54">
        <f t="shared" si="55"/>
        <v>-7.334205464656338</v>
      </c>
      <c r="V336" s="54">
        <f t="shared" si="56"/>
        <v>-12.736019359108289</v>
      </c>
    </row>
    <row r="337" spans="2:22" ht="13.5">
      <c r="B337" s="10">
        <v>320</v>
      </c>
      <c r="C337" s="25">
        <f aca="true" t="shared" si="61" ref="C337:C377">B337</f>
        <v>320</v>
      </c>
      <c r="D337" s="25">
        <f t="shared" si="60"/>
        <v>296.92025263282625</v>
      </c>
      <c r="E337" s="13">
        <f aca="true" t="shared" si="62" ref="E337:E377">IF(C337&lt;$C$1/2,-($C$4*COS(PI()/180*$D337)-$C$5),IF(C337&gt;360-$C$1/2,-($C$4*COS(PI()/180*$D337)-$C$5),-$C$3*COS(PI()/180*$C337)))</f>
        <v>-13.20128093074182</v>
      </c>
      <c r="F337" s="13">
        <f aca="true" t="shared" si="63" ref="F337:F377">IF($C337&lt;$C$1/2,$C$4*SIN(PI()/180*$D337),IF($C337&gt;360-$C$1/2,$C$4*SIN(PI()/180*$D337),$C$3*SIN(PI()/180*$C337)))</f>
        <v>-11.077189960053126</v>
      </c>
      <c r="G337" s="13">
        <f aca="true" t="shared" si="64" ref="G337:G377">($E337^2+$F337^2)^0.5*COS(PI()/180*($C337+$C$15-180))</f>
        <v>11.077189960053127</v>
      </c>
      <c r="H337" s="13">
        <f aca="true" t="shared" si="65" ref="H337:H377">($E337^2+$F337^2)^0.5*SIN(PI()/180*($C337+$C$15-180))</f>
        <v>13.201280930741817</v>
      </c>
      <c r="Q337" s="53">
        <f aca="true" t="shared" si="66" ref="Q337:Q377">180/PI()*(ASIN(($C$8^2-$C$12^2-$C$11^2-($C$3+$C$7)^2)/(2*($C$3+$C$7)*($C$12^2+$C$11^2)^0.5))+ATAN($C$11/$C$12))</f>
        <v>-13.795979580213036</v>
      </c>
      <c r="R337" s="53" t="e">
        <f t="shared" si="57"/>
        <v>#NUM!</v>
      </c>
      <c r="S337" s="53">
        <f t="shared" si="58"/>
        <v>-4.053910319703801</v>
      </c>
      <c r="T337" s="53">
        <f t="shared" si="59"/>
        <v>-16.50956726022215</v>
      </c>
      <c r="U337" s="54">
        <f aca="true" t="shared" si="67" ref="U337:U377">$S337+$C$7*SIN(PI()/180*$C337)</f>
        <v>-7.2678483681365</v>
      </c>
      <c r="V337" s="54">
        <f aca="true" t="shared" si="68" ref="V337:V377">$T337+$C$7*COS(PI()/180*$C337)</f>
        <v>-12.67934504462726</v>
      </c>
    </row>
    <row r="338" spans="2:22" ht="13.5">
      <c r="B338" s="10">
        <v>321</v>
      </c>
      <c r="C338" s="25">
        <f t="shared" si="61"/>
        <v>321</v>
      </c>
      <c r="D338" s="25">
        <f t="shared" si="60"/>
        <v>298.4308109458703</v>
      </c>
      <c r="E338" s="13">
        <f t="shared" si="62"/>
        <v>-13.491333856852462</v>
      </c>
      <c r="F338" s="13">
        <f t="shared" si="63"/>
        <v>-10.925066743782354</v>
      </c>
      <c r="G338" s="13">
        <f t="shared" si="64"/>
        <v>10.92506674378234</v>
      </c>
      <c r="H338" s="13">
        <f t="shared" si="65"/>
        <v>13.491333856852474</v>
      </c>
      <c r="Q338" s="53">
        <f t="shared" si="66"/>
        <v>-13.795979580213036</v>
      </c>
      <c r="R338" s="53" t="e">
        <f aca="true" t="shared" si="69" ref="R338:R377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338" s="53">
        <f aca="true" t="shared" si="70" ref="S338:S377">IF($C$15&lt;(90-$C$1/2+$Q$17),($C$3+$C$7)*SIN(PI()/180*$Q$17),IF($C$15&gt;(90+$C$1/2+$Q$17),($C$3+$C$7)*SIN(PI()/180*$Q$17),+($C$2+$C$5+$C$7)*SIN(PI()/180*$R$17)+$C$5*COS(PI()/180*$C$15)))</f>
        <v>-4.053910319703801</v>
      </c>
      <c r="T338" s="53">
        <f aca="true" t="shared" si="71" ref="T338:T377">IF($C$15&lt;(90-$C$1/2+$Q$17),-($C$3+$C$7)*COS(PI()/180*$Q$17),IF($C$15&gt;(90+$C$1/2+$Q$17),-($C$3+$C$7)*COS(PI()/180*$Q$17),-($C$2+$C$5+$C$7)*COS(PI()/180*$R$17)+$C$5*SIN(PI()/180*$C$15)))</f>
        <v>-16.50956726022215</v>
      </c>
      <c r="U338" s="54">
        <f t="shared" si="67"/>
        <v>-7.20051227495299</v>
      </c>
      <c r="V338" s="54">
        <f t="shared" si="68"/>
        <v>-12.623837452937295</v>
      </c>
    </row>
    <row r="339" spans="2:22" ht="13.5">
      <c r="B339" s="10">
        <v>322</v>
      </c>
      <c r="C339" s="25">
        <f t="shared" si="61"/>
        <v>322</v>
      </c>
      <c r="D339" s="25">
        <f t="shared" si="60"/>
        <v>299.9467125803028</v>
      </c>
      <c r="E339" s="13">
        <f t="shared" si="62"/>
        <v>-13.778279774232542</v>
      </c>
      <c r="F339" s="13">
        <f t="shared" si="63"/>
        <v>-10.764771945596102</v>
      </c>
      <c r="G339" s="13">
        <f t="shared" si="64"/>
        <v>10.764771945596102</v>
      </c>
      <c r="H339" s="13">
        <f t="shared" si="65"/>
        <v>13.778279774232542</v>
      </c>
      <c r="Q339" s="53">
        <f t="shared" si="66"/>
        <v>-13.795979580213036</v>
      </c>
      <c r="R339" s="53" t="e">
        <f t="shared" si="69"/>
        <v>#NUM!</v>
      </c>
      <c r="S339" s="53">
        <f t="shared" si="70"/>
        <v>-4.053910319703801</v>
      </c>
      <c r="T339" s="53">
        <f t="shared" si="71"/>
        <v>-16.50956726022215</v>
      </c>
      <c r="U339" s="54">
        <f t="shared" si="67"/>
        <v>-7.132217696332092</v>
      </c>
      <c r="V339" s="54">
        <f t="shared" si="68"/>
        <v>-12.569513492188538</v>
      </c>
    </row>
    <row r="340" spans="2:22" ht="13.5">
      <c r="B340" s="10">
        <v>323</v>
      </c>
      <c r="C340" s="25">
        <f t="shared" si="61"/>
        <v>323</v>
      </c>
      <c r="D340" s="25">
        <f t="shared" si="60"/>
        <v>301.46778394569435</v>
      </c>
      <c r="E340" s="13">
        <f t="shared" si="62"/>
        <v>-14.06184088916596</v>
      </c>
      <c r="F340" s="13">
        <f t="shared" si="63"/>
        <v>-10.596357153932082</v>
      </c>
      <c r="G340" s="13">
        <f t="shared" si="64"/>
        <v>10.596357153932086</v>
      </c>
      <c r="H340" s="13">
        <f t="shared" si="65"/>
        <v>14.061840889165959</v>
      </c>
      <c r="Q340" s="53">
        <f t="shared" si="66"/>
        <v>-13.795979580213036</v>
      </c>
      <c r="R340" s="53" t="e">
        <f t="shared" si="69"/>
        <v>#NUM!</v>
      </c>
      <c r="S340" s="53">
        <f t="shared" si="70"/>
        <v>-4.053910319703801</v>
      </c>
      <c r="T340" s="53">
        <f t="shared" si="71"/>
        <v>-16.50956726022215</v>
      </c>
      <c r="U340" s="54">
        <f t="shared" si="67"/>
        <v>-7.062985435464043</v>
      </c>
      <c r="V340" s="54">
        <f t="shared" si="68"/>
        <v>-12.516389709985685</v>
      </c>
    </row>
    <row r="341" spans="2:22" ht="13.5">
      <c r="B341" s="10">
        <v>324</v>
      </c>
      <c r="C341" s="25">
        <f t="shared" si="61"/>
        <v>324</v>
      </c>
      <c r="D341" s="25">
        <f t="shared" si="60"/>
        <v>302.99385395281575</v>
      </c>
      <c r="E341" s="13">
        <f t="shared" si="62"/>
        <v>-14.341740670190248</v>
      </c>
      <c r="F341" s="13">
        <f t="shared" si="63"/>
        <v>-10.419884522517329</v>
      </c>
      <c r="G341" s="13">
        <f t="shared" si="64"/>
        <v>10.419884522517329</v>
      </c>
      <c r="H341" s="13">
        <f t="shared" si="65"/>
        <v>14.341740670190248</v>
      </c>
      <c r="Q341" s="53">
        <f t="shared" si="66"/>
        <v>-13.795979580213036</v>
      </c>
      <c r="R341" s="53" t="e">
        <f t="shared" si="69"/>
        <v>#NUM!</v>
      </c>
      <c r="S341" s="53">
        <f t="shared" si="70"/>
        <v>-4.053910319703801</v>
      </c>
      <c r="T341" s="53">
        <f t="shared" si="71"/>
        <v>-16.50956726022215</v>
      </c>
      <c r="U341" s="54">
        <f t="shared" si="67"/>
        <v>-6.992836581166168</v>
      </c>
      <c r="V341" s="54">
        <f t="shared" si="68"/>
        <v>-12.464482288347412</v>
      </c>
    </row>
    <row r="342" spans="2:22" ht="13.5">
      <c r="B342" s="10">
        <v>325</v>
      </c>
      <c r="C342" s="25">
        <f t="shared" si="61"/>
        <v>325</v>
      </c>
      <c r="D342" s="25">
        <f t="shared" si="60"/>
        <v>304.5247540090869</v>
      </c>
      <c r="E342" s="13">
        <f t="shared" si="62"/>
        <v>-14.617704264622983</v>
      </c>
      <c r="F342" s="13">
        <f t="shared" si="63"/>
        <v>-10.235426717409249</v>
      </c>
      <c r="G342" s="13">
        <f t="shared" si="64"/>
        <v>10.235426717409247</v>
      </c>
      <c r="H342" s="13">
        <f t="shared" si="65"/>
        <v>14.617704264622983</v>
      </c>
      <c r="Q342" s="53">
        <f t="shared" si="66"/>
        <v>-13.795979580213036</v>
      </c>
      <c r="R342" s="53" t="e">
        <f t="shared" si="69"/>
        <v>#NUM!</v>
      </c>
      <c r="S342" s="53">
        <f t="shared" si="70"/>
        <v>-4.053910319703801</v>
      </c>
      <c r="T342" s="53">
        <f t="shared" si="71"/>
        <v>-16.50956726022215</v>
      </c>
      <c r="U342" s="54">
        <f t="shared" si="67"/>
        <v>-6.921792501459034</v>
      </c>
      <c r="V342" s="54">
        <f t="shared" si="68"/>
        <v>-12.41380703877719</v>
      </c>
    </row>
    <row r="343" spans="2:22" ht="13.5">
      <c r="B343" s="10">
        <v>326</v>
      </c>
      <c r="C343" s="25">
        <f t="shared" si="61"/>
        <v>326</v>
      </c>
      <c r="D343" s="25">
        <f t="shared" si="60"/>
        <v>306.0603180062334</v>
      </c>
      <c r="E343" s="13">
        <f t="shared" si="62"/>
        <v>-14.889458911218227</v>
      </c>
      <c r="F343" s="13">
        <f t="shared" si="63"/>
        <v>-10.043066846792048</v>
      </c>
      <c r="G343" s="13">
        <f t="shared" si="64"/>
        <v>10.043066846792053</v>
      </c>
      <c r="H343" s="13">
        <f t="shared" si="65"/>
        <v>14.889458911218226</v>
      </c>
      <c r="Q343" s="53">
        <f t="shared" si="66"/>
        <v>-13.795979580213036</v>
      </c>
      <c r="R343" s="53" t="e">
        <f t="shared" si="69"/>
        <v>#NUM!</v>
      </c>
      <c r="S343" s="53">
        <f t="shared" si="70"/>
        <v>-4.053910319703801</v>
      </c>
      <c r="T343" s="53">
        <f t="shared" si="71"/>
        <v>-16.50956726022215</v>
      </c>
      <c r="U343" s="54">
        <f t="shared" si="67"/>
        <v>-6.849874837057534</v>
      </c>
      <c r="V343" s="54">
        <f t="shared" si="68"/>
        <v>-12.364379397446939</v>
      </c>
    </row>
    <row r="344" spans="2:22" ht="13.5">
      <c r="B344" s="10">
        <v>327</v>
      </c>
      <c r="C344" s="25">
        <f t="shared" si="61"/>
        <v>327</v>
      </c>
      <c r="D344" s="25">
        <f t="shared" si="60"/>
        <v>307.60038230074736</v>
      </c>
      <c r="E344" s="13">
        <f t="shared" si="62"/>
        <v>-15.15673434833677</v>
      </c>
      <c r="F344" s="13">
        <f t="shared" si="63"/>
        <v>-9.842898373887417</v>
      </c>
      <c r="G344" s="13">
        <f t="shared" si="64"/>
        <v>9.84289837388742</v>
      </c>
      <c r="H344" s="13">
        <f t="shared" si="65"/>
        <v>15.15673434833677</v>
      </c>
      <c r="Q344" s="53">
        <f t="shared" si="66"/>
        <v>-13.795979580213036</v>
      </c>
      <c r="R344" s="53" t="e">
        <f t="shared" si="69"/>
        <v>#NUM!</v>
      </c>
      <c r="S344" s="53">
        <f t="shared" si="70"/>
        <v>-4.053910319703801</v>
      </c>
      <c r="T344" s="53">
        <f t="shared" si="71"/>
        <v>-16.50956726022215</v>
      </c>
      <c r="U344" s="54">
        <f t="shared" si="67"/>
        <v>-6.777105494778937</v>
      </c>
      <c r="V344" s="54">
        <f t="shared" si="68"/>
        <v>-12.316214420495028</v>
      </c>
    </row>
    <row r="345" spans="2:22" ht="13.5">
      <c r="B345" s="10">
        <v>328</v>
      </c>
      <c r="C345" s="25">
        <f t="shared" si="61"/>
        <v>328</v>
      </c>
      <c r="D345" s="25">
        <f t="shared" si="60"/>
        <v>309.14478568772705</v>
      </c>
      <c r="E345" s="13">
        <f t="shared" si="62"/>
        <v>-15.419263217037226</v>
      </c>
      <c r="F345" s="13">
        <f t="shared" si="63"/>
        <v>-9.635025013349388</v>
      </c>
      <c r="G345" s="13">
        <f t="shared" si="64"/>
        <v>9.635025013349388</v>
      </c>
      <c r="H345" s="13">
        <f t="shared" si="65"/>
        <v>15.419263217037226</v>
      </c>
      <c r="Q345" s="53">
        <f t="shared" si="66"/>
        <v>-13.795979580213036</v>
      </c>
      <c r="R345" s="53" t="e">
        <f t="shared" si="69"/>
        <v>#NUM!</v>
      </c>
      <c r="S345" s="53">
        <f t="shared" si="70"/>
        <v>-4.053910319703801</v>
      </c>
      <c r="T345" s="53">
        <f t="shared" si="71"/>
        <v>-16.50956726022215</v>
      </c>
      <c r="U345" s="54">
        <f t="shared" si="67"/>
        <v>-6.7035066408698265</v>
      </c>
      <c r="V345" s="54">
        <f t="shared" si="68"/>
        <v>-12.269326779440018</v>
      </c>
    </row>
    <row r="346" spans="2:22" ht="13.5">
      <c r="B346" s="10">
        <v>329</v>
      </c>
      <c r="C346" s="25">
        <f t="shared" si="61"/>
        <v>329</v>
      </c>
      <c r="D346" s="25">
        <f t="shared" si="60"/>
        <v>310.69336936863357</v>
      </c>
      <c r="E346" s="13">
        <f t="shared" si="62"/>
        <v>-15.676781458516155</v>
      </c>
      <c r="F346" s="13">
        <f t="shared" si="63"/>
        <v>-9.419560611523806</v>
      </c>
      <c r="G346" s="13">
        <f t="shared" si="64"/>
        <v>9.419560611523806</v>
      </c>
      <c r="H346" s="13">
        <f t="shared" si="65"/>
        <v>15.676781458516155</v>
      </c>
      <c r="Q346" s="53">
        <f t="shared" si="66"/>
        <v>-13.795979580213036</v>
      </c>
      <c r="R346" s="53" t="e">
        <f t="shared" si="69"/>
        <v>#NUM!</v>
      </c>
      <c r="S346" s="53">
        <f t="shared" si="70"/>
        <v>-4.053910319703801</v>
      </c>
      <c r="T346" s="53">
        <f t="shared" si="71"/>
        <v>-16.50956726022215</v>
      </c>
      <c r="U346" s="54">
        <f t="shared" si="67"/>
        <v>-6.629100694254074</v>
      </c>
      <c r="V346" s="54">
        <f t="shared" si="68"/>
        <v>-12.223730756711587</v>
      </c>
    </row>
    <row r="347" spans="2:22" ht="13.5">
      <c r="B347" s="10">
        <v>330</v>
      </c>
      <c r="C347" s="25">
        <f t="shared" si="61"/>
        <v>330</v>
      </c>
      <c r="D347" s="25">
        <f t="shared" si="60"/>
        <v>312.2459769134815</v>
      </c>
      <c r="E347" s="13">
        <f t="shared" si="62"/>
        <v>-15.929028705347509</v>
      </c>
      <c r="F347" s="13">
        <f t="shared" si="63"/>
        <v>-9.196629010961674</v>
      </c>
      <c r="G347" s="13">
        <f t="shared" si="64"/>
        <v>9.196629010961658</v>
      </c>
      <c r="H347" s="13">
        <f t="shared" si="65"/>
        <v>15.929028705347518</v>
      </c>
      <c r="Q347" s="53">
        <f t="shared" si="66"/>
        <v>-13.795979580213036</v>
      </c>
      <c r="R347" s="53" t="e">
        <f t="shared" si="69"/>
        <v>#NUM!</v>
      </c>
      <c r="S347" s="53">
        <f t="shared" si="70"/>
        <v>-4.053910319703801</v>
      </c>
      <c r="T347" s="53">
        <f t="shared" si="71"/>
        <v>-16.50956726022215</v>
      </c>
      <c r="U347" s="54">
        <f t="shared" si="67"/>
        <v>-6.553910319703803</v>
      </c>
      <c r="V347" s="54">
        <f t="shared" si="68"/>
        <v>-12.179440241299957</v>
      </c>
    </row>
    <row r="348" spans="2:22" ht="13.5">
      <c r="B348" s="10">
        <v>331</v>
      </c>
      <c r="C348" s="25">
        <f t="shared" si="61"/>
        <v>331</v>
      </c>
      <c r="D348" s="25">
        <f t="shared" si="60"/>
        <v>313.80245421794547</v>
      </c>
      <c r="E348" s="13">
        <f t="shared" si="62"/>
        <v>-16.17574866599177</v>
      </c>
      <c r="F348" s="13">
        <f t="shared" si="63"/>
        <v>-8.966363899584293</v>
      </c>
      <c r="G348" s="13">
        <f t="shared" si="64"/>
        <v>8.96636389958429</v>
      </c>
      <c r="H348" s="13">
        <f t="shared" si="65"/>
        <v>16.175748665991772</v>
      </c>
      <c r="Q348" s="53">
        <f t="shared" si="66"/>
        <v>-13.795979580213036</v>
      </c>
      <c r="R348" s="53" t="e">
        <f t="shared" si="69"/>
        <v>#NUM!</v>
      </c>
      <c r="S348" s="53">
        <f t="shared" si="70"/>
        <v>-4.053910319703801</v>
      </c>
      <c r="T348" s="53">
        <f t="shared" si="71"/>
        <v>-16.50956726022215</v>
      </c>
      <c r="U348" s="54">
        <f t="shared" si="67"/>
        <v>-6.477958420935486</v>
      </c>
      <c r="V348" s="54">
        <f t="shared" si="68"/>
        <v>-12.13646872452517</v>
      </c>
    </row>
    <row r="349" spans="2:22" ht="13.5">
      <c r="B349" s="10">
        <v>332</v>
      </c>
      <c r="C349" s="25">
        <f t="shared" si="61"/>
        <v>332</v>
      </c>
      <c r="D349" s="25">
        <f t="shared" si="60"/>
        <v>315.36264945583883</v>
      </c>
      <c r="E349" s="13">
        <f t="shared" si="62"/>
        <v>-16.416689502065154</v>
      </c>
      <c r="F349" s="13">
        <f t="shared" si="63"/>
        <v>-8.728908644906031</v>
      </c>
      <c r="G349" s="13">
        <f t="shared" si="64"/>
        <v>8.72890864490603</v>
      </c>
      <c r="H349" s="13">
        <f t="shared" si="65"/>
        <v>16.416689502065154</v>
      </c>
      <c r="Q349" s="53">
        <f t="shared" si="66"/>
        <v>-13.795979580213036</v>
      </c>
      <c r="R349" s="53" t="e">
        <f t="shared" si="69"/>
        <v>#NUM!</v>
      </c>
      <c r="S349" s="53">
        <f t="shared" si="70"/>
        <v>-4.053910319703801</v>
      </c>
      <c r="T349" s="53">
        <f t="shared" si="71"/>
        <v>-16.50956726022215</v>
      </c>
      <c r="U349" s="54">
        <f t="shared" si="67"/>
        <v>-6.4012681336332555</v>
      </c>
      <c r="V349" s="54">
        <f t="shared" si="68"/>
        <v>-12.094829295927514</v>
      </c>
    </row>
    <row r="350" spans="2:22" ht="13.5">
      <c r="B350" s="10">
        <v>333</v>
      </c>
      <c r="C350" s="25">
        <f t="shared" si="61"/>
        <v>333</v>
      </c>
      <c r="D350" s="25">
        <f t="shared" si="60"/>
        <v>316.9264130273913</v>
      </c>
      <c r="E350" s="13">
        <f t="shared" si="62"/>
        <v>-16.651604197878754</v>
      </c>
      <c r="F350" s="13">
        <f t="shared" si="63"/>
        <v>-8.484416113727494</v>
      </c>
      <c r="G350" s="13">
        <f t="shared" si="64"/>
        <v>8.484416113727496</v>
      </c>
      <c r="H350" s="13">
        <f t="shared" si="65"/>
        <v>16.651604197878754</v>
      </c>
      <c r="Q350" s="53">
        <f t="shared" si="66"/>
        <v>-13.795979580213036</v>
      </c>
      <c r="R350" s="53" t="e">
        <f t="shared" si="69"/>
        <v>#NUM!</v>
      </c>
      <c r="S350" s="53">
        <f t="shared" si="70"/>
        <v>-4.053910319703801</v>
      </c>
      <c r="T350" s="53">
        <f t="shared" si="71"/>
        <v>-16.50956726022215</v>
      </c>
      <c r="U350" s="54">
        <f t="shared" si="67"/>
        <v>-6.323862818401536</v>
      </c>
      <c r="V350" s="54">
        <f t="shared" si="68"/>
        <v>-12.054534639280309</v>
      </c>
    </row>
    <row r="351" spans="2:22" ht="13.5">
      <c r="B351" s="10">
        <v>334</v>
      </c>
      <c r="C351" s="25">
        <f t="shared" si="61"/>
        <v>334</v>
      </c>
      <c r="D351" s="25">
        <f t="shared" si="60"/>
        <v>318.49359750372247</v>
      </c>
      <c r="E351" s="13">
        <f t="shared" si="62"/>
        <v>-16.880250921775943</v>
      </c>
      <c r="F351" s="13">
        <f t="shared" si="63"/>
        <v>-8.233048477719052</v>
      </c>
      <c r="G351" s="13">
        <f t="shared" si="64"/>
        <v>8.23304847771906</v>
      </c>
      <c r="H351" s="13">
        <f t="shared" si="65"/>
        <v>16.880250921775943</v>
      </c>
      <c r="Q351" s="53">
        <f t="shared" si="66"/>
        <v>-13.795979580213036</v>
      </c>
      <c r="R351" s="53" t="e">
        <f t="shared" si="69"/>
        <v>#NUM!</v>
      </c>
      <c r="S351" s="53">
        <f t="shared" si="70"/>
        <v>-4.053910319703801</v>
      </c>
      <c r="T351" s="53">
        <f t="shared" si="71"/>
        <v>-16.50956726022215</v>
      </c>
      <c r="U351" s="54">
        <f t="shared" si="67"/>
        <v>-6.24576605364919</v>
      </c>
      <c r="V351" s="54">
        <f t="shared" si="68"/>
        <v>-12.015597028726315</v>
      </c>
    </row>
    <row r="352" spans="2:22" ht="13.5">
      <c r="B352" s="10">
        <v>335</v>
      </c>
      <c r="C352" s="25">
        <f t="shared" si="61"/>
        <v>335</v>
      </c>
      <c r="D352" s="25">
        <f t="shared" si="60"/>
        <v>320.06405756788405</v>
      </c>
      <c r="E352" s="13">
        <f t="shared" si="62"/>
        <v>-17.102393378814927</v>
      </c>
      <c r="F352" s="13">
        <f t="shared" si="63"/>
        <v>-7.974977005320734</v>
      </c>
      <c r="G352" s="13">
        <f t="shared" si="64"/>
        <v>7.9749770053207385</v>
      </c>
      <c r="H352" s="13">
        <f t="shared" si="65"/>
        <v>17.102393378814927</v>
      </c>
      <c r="Q352" s="53">
        <f t="shared" si="66"/>
        <v>-13.795979580213036</v>
      </c>
      <c r="R352" s="53" t="e">
        <f t="shared" si="69"/>
        <v>#NUM!</v>
      </c>
      <c r="S352" s="53">
        <f t="shared" si="70"/>
        <v>-4.053910319703801</v>
      </c>
      <c r="T352" s="53">
        <f t="shared" si="71"/>
        <v>-16.50956726022215</v>
      </c>
      <c r="U352" s="54">
        <f t="shared" si="67"/>
        <v>-6.167001628407297</v>
      </c>
      <c r="V352" s="54">
        <f t="shared" si="68"/>
        <v>-11.978028325038899</v>
      </c>
    </row>
    <row r="353" spans="2:22" ht="13.5">
      <c r="B353" s="10">
        <v>336</v>
      </c>
      <c r="C353" s="25">
        <f t="shared" si="61"/>
        <v>336</v>
      </c>
      <c r="D353" s="25">
        <f t="shared" si="60"/>
        <v>321.6376499528129</v>
      </c>
      <c r="E353" s="13">
        <f t="shared" si="62"/>
        <v>-17.31780115436092</v>
      </c>
      <c r="F353" s="13">
        <f t="shared" si="63"/>
        <v>-7.710381840390764</v>
      </c>
      <c r="G353" s="13">
        <f t="shared" si="64"/>
        <v>7.710381840390763</v>
      </c>
      <c r="H353" s="13">
        <f t="shared" si="65"/>
        <v>17.31780115436092</v>
      </c>
      <c r="Q353" s="53">
        <f t="shared" si="66"/>
        <v>-13.795979580213036</v>
      </c>
      <c r="R353" s="53" t="e">
        <f t="shared" si="69"/>
        <v>#NUM!</v>
      </c>
      <c r="S353" s="53">
        <f t="shared" si="70"/>
        <v>-4.053910319703801</v>
      </c>
      <c r="T353" s="53">
        <f t="shared" si="71"/>
        <v>-16.50956726022215</v>
      </c>
      <c r="U353" s="54">
        <f t="shared" si="67"/>
        <v>-6.087593535082802</v>
      </c>
      <c r="V353" s="54">
        <f t="shared" si="68"/>
        <v>-11.941839972009143</v>
      </c>
    </row>
    <row r="354" spans="2:22" ht="13.5">
      <c r="B354" s="10">
        <v>337</v>
      </c>
      <c r="C354" s="25">
        <f t="shared" si="61"/>
        <v>337</v>
      </c>
      <c r="D354" s="25">
        <f t="shared" si="60"/>
        <v>323.2142333765167</v>
      </c>
      <c r="E354" s="13">
        <f t="shared" si="62"/>
        <v>-17.526250048169988</v>
      </c>
      <c r="F354" s="13">
        <f t="shared" si="63"/>
        <v>-7.439451768040531</v>
      </c>
      <c r="G354" s="13">
        <f t="shared" si="64"/>
        <v>7.439451768040535</v>
      </c>
      <c r="H354" s="13">
        <f t="shared" si="65"/>
        <v>17.526250048169988</v>
      </c>
      <c r="Q354" s="53">
        <f t="shared" si="66"/>
        <v>-13.795979580213036</v>
      </c>
      <c r="R354" s="53" t="e">
        <f t="shared" si="69"/>
        <v>#NUM!</v>
      </c>
      <c r="S354" s="53">
        <f t="shared" si="70"/>
        <v>-4.053910319703801</v>
      </c>
      <c r="T354" s="53">
        <f t="shared" si="71"/>
        <v>-16.50956726022215</v>
      </c>
      <c r="U354" s="54">
        <f t="shared" si="67"/>
        <v>-6.007565962150171</v>
      </c>
      <c r="V354" s="54">
        <f t="shared" si="68"/>
        <v>-11.907042992959948</v>
      </c>
    </row>
    <row r="355" spans="2:22" ht="13.5">
      <c r="B355" s="10">
        <v>338</v>
      </c>
      <c r="C355" s="25">
        <f t="shared" si="61"/>
        <v>338</v>
      </c>
      <c r="D355" s="25">
        <f t="shared" si="60"/>
        <v>324.7936684747819</v>
      </c>
      <c r="E355" s="13">
        <f t="shared" si="62"/>
        <v>-17.72752239856335</v>
      </c>
      <c r="F355" s="13">
        <f t="shared" si="63"/>
        <v>-7.162383968099766</v>
      </c>
      <c r="G355" s="13">
        <f t="shared" si="64"/>
        <v>7.162383968099766</v>
      </c>
      <c r="H355" s="13">
        <f t="shared" si="65"/>
        <v>17.72752239856335</v>
      </c>
      <c r="Q355" s="53">
        <f t="shared" si="66"/>
        <v>-13.795979580213036</v>
      </c>
      <c r="R355" s="53" t="e">
        <f t="shared" si="69"/>
        <v>#NUM!</v>
      </c>
      <c r="S355" s="53">
        <f t="shared" si="70"/>
        <v>-4.053910319703801</v>
      </c>
      <c r="T355" s="53">
        <f t="shared" si="71"/>
        <v>-16.50956726022215</v>
      </c>
      <c r="U355" s="54">
        <f t="shared" si="67"/>
        <v>-5.926943286783363</v>
      </c>
      <c r="V355" s="54">
        <f t="shared" si="68"/>
        <v>-11.873647987388212</v>
      </c>
    </row>
    <row r="356" spans="2:22" ht="13.5">
      <c r="B356" s="10">
        <v>339</v>
      </c>
      <c r="C356" s="25">
        <f t="shared" si="61"/>
        <v>339</v>
      </c>
      <c r="D356" s="25">
        <f t="shared" si="60"/>
        <v>326.3758177316793</v>
      </c>
      <c r="E356" s="13">
        <f t="shared" si="62"/>
        <v>-17.92140739630805</v>
      </c>
      <c r="F356" s="13">
        <f t="shared" si="63"/>
        <v>-6.87938375666037</v>
      </c>
      <c r="G356" s="13">
        <f t="shared" si="64"/>
        <v>6.879383756660351</v>
      </c>
      <c r="H356" s="13">
        <f t="shared" si="65"/>
        <v>17.92140739630806</v>
      </c>
      <c r="Q356" s="53">
        <f t="shared" si="66"/>
        <v>-13.795979580213036</v>
      </c>
      <c r="R356" s="53" t="e">
        <f t="shared" si="69"/>
        <v>#NUM!</v>
      </c>
      <c r="S356" s="53">
        <f t="shared" si="70"/>
        <v>-4.053910319703801</v>
      </c>
      <c r="T356" s="53">
        <f t="shared" si="71"/>
        <v>-16.50956726022215</v>
      </c>
      <c r="U356" s="54">
        <f t="shared" si="67"/>
        <v>-5.845750067430306</v>
      </c>
      <c r="V356" s="54">
        <f t="shared" si="68"/>
        <v>-11.84166512773614</v>
      </c>
    </row>
    <row r="357" spans="2:22" ht="13.5">
      <c r="B357" s="10">
        <v>340</v>
      </c>
      <c r="C357" s="25">
        <f t="shared" si="61"/>
        <v>340</v>
      </c>
      <c r="D357" s="25">
        <f t="shared" si="60"/>
        <v>327.9605454081108</v>
      </c>
      <c r="E357" s="13">
        <f t="shared" si="62"/>
        <v>-18.107701387835924</v>
      </c>
      <c r="F357" s="13">
        <f t="shared" si="63"/>
        <v>-6.590664316153073</v>
      </c>
      <c r="G357" s="13">
        <f t="shared" si="64"/>
        <v>6.590664316153077</v>
      </c>
      <c r="H357" s="13">
        <f t="shared" si="65"/>
        <v>18.107701387835924</v>
      </c>
      <c r="Q357" s="53">
        <f t="shared" si="66"/>
        <v>-13.795979580213036</v>
      </c>
      <c r="R357" s="53" t="e">
        <f t="shared" si="69"/>
        <v>#NUM!</v>
      </c>
      <c r="S357" s="53">
        <f t="shared" si="70"/>
        <v>-4.053910319703801</v>
      </c>
      <c r="T357" s="53">
        <f t="shared" si="71"/>
        <v>-16.50956726022215</v>
      </c>
      <c r="U357" s="54">
        <f t="shared" si="67"/>
        <v>-5.764011036332144</v>
      </c>
      <c r="V357" s="54">
        <f t="shared" si="68"/>
        <v>-11.811104156292606</v>
      </c>
    </row>
    <row r="358" spans="2:22" ht="13.5">
      <c r="B358" s="10">
        <v>341</v>
      </c>
      <c r="C358" s="25">
        <f t="shared" si="61"/>
        <v>341</v>
      </c>
      <c r="D358" s="25">
        <f t="shared" si="60"/>
        <v>329.54771746862605</v>
      </c>
      <c r="E358" s="13">
        <f t="shared" si="62"/>
        <v>-18.28620816744923</v>
      </c>
      <c r="F358" s="13">
        <f t="shared" si="63"/>
        <v>-6.296446414415776</v>
      </c>
      <c r="G358" s="13">
        <f t="shared" si="64"/>
        <v>6.296446414415779</v>
      </c>
      <c r="H358" s="13">
        <f t="shared" si="65"/>
        <v>18.286208167449228</v>
      </c>
      <c r="Q358" s="53">
        <f t="shared" si="66"/>
        <v>-13.795979580213036</v>
      </c>
      <c r="R358" s="53" t="e">
        <f t="shared" si="69"/>
        <v>#NUM!</v>
      </c>
      <c r="S358" s="53">
        <f t="shared" si="70"/>
        <v>-4.053910319703801</v>
      </c>
      <c r="T358" s="53">
        <f t="shared" si="71"/>
        <v>-16.50956726022215</v>
      </c>
      <c r="U358" s="54">
        <f t="shared" si="67"/>
        <v>-5.681751091989585</v>
      </c>
      <c r="V358" s="54">
        <f t="shared" si="68"/>
        <v>-11.781974382225563</v>
      </c>
    </row>
    <row r="359" spans="2:22" ht="13.5">
      <c r="B359" s="10">
        <v>342</v>
      </c>
      <c r="C359" s="25">
        <f t="shared" si="61"/>
        <v>342</v>
      </c>
      <c r="D359" s="25">
        <f aca="true" t="shared" si="72" ref="D359:D377">180/PI()*(ASIN(-$C$5/$C$4*TAN(PI()/180*C359)/(1+TAN(PI()/180*C359)^2)^0.5)+PI()/180*C359)</f>
        <v>331.1372015067157</v>
      </c>
      <c r="E359" s="13">
        <f t="shared" si="62"/>
        <v>-18.45673925817747</v>
      </c>
      <c r="F359" s="13">
        <f t="shared" si="63"/>
        <v>-5.996958113216984</v>
      </c>
      <c r="G359" s="13">
        <f t="shared" si="64"/>
        <v>5.996958113216987</v>
      </c>
      <c r="H359" s="13">
        <f t="shared" si="65"/>
        <v>18.45673925817747</v>
      </c>
      <c r="Q359" s="53">
        <f t="shared" si="66"/>
        <v>-13.795979580213036</v>
      </c>
      <c r="R359" s="53" t="e">
        <f t="shared" si="69"/>
        <v>#NUM!</v>
      </c>
      <c r="S359" s="53">
        <f t="shared" si="70"/>
        <v>-4.053910319703801</v>
      </c>
      <c r="T359" s="53">
        <f t="shared" si="71"/>
        <v>-16.50956726022215</v>
      </c>
      <c r="U359" s="54">
        <f t="shared" si="67"/>
        <v>-5.5989952915785395</v>
      </c>
      <c r="V359" s="54">
        <f t="shared" si="68"/>
        <v>-11.75428467874638</v>
      </c>
    </row>
    <row r="360" spans="2:22" ht="13.5">
      <c r="B360" s="10">
        <v>343</v>
      </c>
      <c r="C360" s="25">
        <f t="shared" si="61"/>
        <v>343</v>
      </c>
      <c r="D360" s="25">
        <f t="shared" si="72"/>
        <v>332.7288666687667</v>
      </c>
      <c r="E360" s="13">
        <f t="shared" si="62"/>
        <v>-18.619114180965237</v>
      </c>
      <c r="F360" s="13">
        <f t="shared" si="63"/>
        <v>-5.692434466703122</v>
      </c>
      <c r="G360" s="13">
        <f t="shared" si="64"/>
        <v>5.692434466703119</v>
      </c>
      <c r="H360" s="13">
        <f t="shared" si="65"/>
        <v>18.619114180965237</v>
      </c>
      <c r="Q360" s="53">
        <f t="shared" si="66"/>
        <v>-13.795979580213036</v>
      </c>
      <c r="R360" s="53" t="e">
        <f t="shared" si="69"/>
        <v>#NUM!</v>
      </c>
      <c r="S360" s="53">
        <f t="shared" si="70"/>
        <v>-4.053910319703801</v>
      </c>
      <c r="T360" s="53">
        <f t="shared" si="71"/>
        <v>-16.50956726022215</v>
      </c>
      <c r="U360" s="54">
        <f t="shared" si="67"/>
        <v>-5.515768843317487</v>
      </c>
      <c r="V360" s="54">
        <f t="shared" si="68"/>
        <v>-11.72804348040697</v>
      </c>
    </row>
    <row r="361" spans="2:22" ht="13.5">
      <c r="B361" s="10">
        <v>344</v>
      </c>
      <c r="C361" s="25">
        <f t="shared" si="61"/>
        <v>344</v>
      </c>
      <c r="D361" s="25">
        <f t="shared" si="72"/>
        <v>334.3225835768507</v>
      </c>
      <c r="E361" s="13">
        <f t="shared" si="62"/>
        <v>-18.773160711887325</v>
      </c>
      <c r="F361" s="13">
        <f t="shared" si="63"/>
        <v>-5.383117210242219</v>
      </c>
      <c r="G361" s="13">
        <f t="shared" si="64"/>
        <v>5.383117210242223</v>
      </c>
      <c r="H361" s="13">
        <f t="shared" si="65"/>
        <v>18.77316071188732</v>
      </c>
      <c r="Q361" s="53">
        <f t="shared" si="66"/>
        <v>-13.795979580213036</v>
      </c>
      <c r="R361" s="53" t="e">
        <f t="shared" si="69"/>
        <v>#NUM!</v>
      </c>
      <c r="S361" s="53">
        <f t="shared" si="70"/>
        <v>-4.053910319703801</v>
      </c>
      <c r="T361" s="53">
        <f t="shared" si="71"/>
        <v>-16.50956726022215</v>
      </c>
      <c r="U361" s="54">
        <f t="shared" si="67"/>
        <v>-5.432097098788796</v>
      </c>
      <c r="V361" s="54">
        <f t="shared" si="68"/>
        <v>-11.703258780530554</v>
      </c>
    </row>
    <row r="362" spans="2:22" ht="13.5">
      <c r="B362" s="10">
        <v>345</v>
      </c>
      <c r="C362" s="25">
        <f t="shared" si="61"/>
        <v>345</v>
      </c>
      <c r="D362" s="25">
        <f t="shared" si="72"/>
        <v>335.918224250496</v>
      </c>
      <c r="E362" s="13">
        <f t="shared" si="62"/>
        <v>-18.91871512710236</v>
      </c>
      <c r="F362" s="13">
        <f t="shared" si="63"/>
        <v>-5.069254440141544</v>
      </c>
      <c r="G362" s="13">
        <f t="shared" si="64"/>
        <v>5.069254440141542</v>
      </c>
      <c r="H362" s="13">
        <f t="shared" si="65"/>
        <v>18.91871512710236</v>
      </c>
      <c r="Q362" s="53">
        <f t="shared" si="66"/>
        <v>-13.795979580213036</v>
      </c>
      <c r="R362" s="53" t="e">
        <f t="shared" si="69"/>
        <v>#NUM!</v>
      </c>
      <c r="S362" s="53">
        <f t="shared" si="70"/>
        <v>-4.053910319703801</v>
      </c>
      <c r="T362" s="53">
        <f t="shared" si="71"/>
        <v>-16.50956726022215</v>
      </c>
      <c r="U362" s="54">
        <f t="shared" si="67"/>
        <v>-5.348005545216405</v>
      </c>
      <c r="V362" s="54">
        <f t="shared" si="68"/>
        <v>-11.679938128776808</v>
      </c>
    </row>
    <row r="363" spans="2:22" ht="13.5">
      <c r="B363" s="10">
        <v>346</v>
      </c>
      <c r="C363" s="25">
        <f t="shared" si="61"/>
        <v>346</v>
      </c>
      <c r="D363" s="25">
        <f t="shared" si="72"/>
        <v>337.5156620275833</v>
      </c>
      <c r="E363" s="13">
        <f t="shared" si="62"/>
        <v>-19.055622435272333</v>
      </c>
      <c r="F363" s="13">
        <f t="shared" si="63"/>
        <v>-4.751100284720145</v>
      </c>
      <c r="G363" s="13">
        <f t="shared" si="64"/>
        <v>4.75110028472016</v>
      </c>
      <c r="H363" s="13">
        <f t="shared" si="65"/>
        <v>19.05562243527233</v>
      </c>
      <c r="Q363" s="53">
        <f t="shared" si="66"/>
        <v>-13.795979580213036</v>
      </c>
      <c r="R363" s="53" t="e">
        <f t="shared" si="69"/>
        <v>#NUM!</v>
      </c>
      <c r="S363" s="53">
        <f t="shared" si="70"/>
        <v>-4.053910319703801</v>
      </c>
      <c r="T363" s="53">
        <f t="shared" si="71"/>
        <v>-16.50956726022215</v>
      </c>
      <c r="U363" s="54">
        <f t="shared" si="67"/>
        <v>-5.26351979770214</v>
      </c>
      <c r="V363" s="54">
        <f t="shared" si="68"/>
        <v>-11.658088628842165</v>
      </c>
    </row>
    <row r="364" spans="2:22" ht="13.5">
      <c r="B364" s="10">
        <v>347</v>
      </c>
      <c r="C364" s="25">
        <f t="shared" si="61"/>
        <v>347</v>
      </c>
      <c r="D364" s="25">
        <f t="shared" si="72"/>
        <v>339.11477148448347</v>
      </c>
      <c r="E364" s="13">
        <f t="shared" si="62"/>
        <v>-19.18373659719021</v>
      </c>
      <c r="F364" s="13">
        <f t="shared" si="63"/>
        <v>-4.428914567222563</v>
      </c>
      <c r="G364" s="13">
        <f t="shared" si="64"/>
        <v>4.428914567222576</v>
      </c>
      <c r="H364" s="13">
        <f t="shared" si="65"/>
        <v>19.183736597190208</v>
      </c>
      <c r="Q364" s="53">
        <f t="shared" si="66"/>
        <v>-13.795979580213036</v>
      </c>
      <c r="R364" s="53" t="e">
        <f t="shared" si="69"/>
        <v>#NUM!</v>
      </c>
      <c r="S364" s="53">
        <f t="shared" si="70"/>
        <v>-4.053910319703801</v>
      </c>
      <c r="T364" s="53">
        <f t="shared" si="71"/>
        <v>-16.50956726022215</v>
      </c>
      <c r="U364" s="54">
        <f t="shared" si="67"/>
        <v>-5.178665591423128</v>
      </c>
      <c r="V364" s="54">
        <f t="shared" si="68"/>
        <v>-11.637716936295973</v>
      </c>
    </row>
    <row r="365" spans="2:22" ht="13.5">
      <c r="B365" s="10">
        <v>348</v>
      </c>
      <c r="C365" s="25">
        <f t="shared" si="61"/>
        <v>348</v>
      </c>
      <c r="D365" s="25">
        <f t="shared" si="72"/>
        <v>340.7154283555493</v>
      </c>
      <c r="E365" s="13">
        <f t="shared" si="62"/>
        <v>-19.302920732374094</v>
      </c>
      <c r="F365" s="13">
        <f t="shared" si="63"/>
        <v>-4.10296246106242</v>
      </c>
      <c r="G365" s="13">
        <f t="shared" si="64"/>
        <v>4.1029624610624165</v>
      </c>
      <c r="H365" s="13">
        <f t="shared" si="65"/>
        <v>19.30292073237409</v>
      </c>
      <c r="Q365" s="53">
        <f t="shared" si="66"/>
        <v>-13.795979580213036</v>
      </c>
      <c r="R365" s="53" t="e">
        <f t="shared" si="69"/>
        <v>#NUM!</v>
      </c>
      <c r="S365" s="53">
        <f t="shared" si="70"/>
        <v>-4.053910319703801</v>
      </c>
      <c r="T365" s="53">
        <f t="shared" si="71"/>
        <v>-16.50956726022215</v>
      </c>
      <c r="U365" s="54">
        <f t="shared" si="67"/>
        <v>-5.093468773792601</v>
      </c>
      <c r="V365" s="54">
        <f t="shared" si="68"/>
        <v>-11.61882925655312</v>
      </c>
    </row>
    <row r="366" spans="2:22" ht="13.5">
      <c r="B366" s="10">
        <v>349</v>
      </c>
      <c r="C366" s="25">
        <f t="shared" si="61"/>
        <v>349</v>
      </c>
      <c r="D366" s="25">
        <f t="shared" si="72"/>
        <v>342.3175094520558</v>
      </c>
      <c r="E366" s="13">
        <f t="shared" si="62"/>
        <v>-19.413047312401012</v>
      </c>
      <c r="F366" s="13">
        <f t="shared" si="63"/>
        <v>-3.773514137889658</v>
      </c>
      <c r="G366" s="13">
        <f t="shared" si="64"/>
        <v>3.7735141378896615</v>
      </c>
      <c r="H366" s="13">
        <f t="shared" si="65"/>
        <v>19.413047312401012</v>
      </c>
      <c r="Q366" s="53">
        <f t="shared" si="66"/>
        <v>-13.795979580213036</v>
      </c>
      <c r="R366" s="53" t="e">
        <f t="shared" si="69"/>
        <v>#NUM!</v>
      </c>
      <c r="S366" s="53">
        <f t="shared" si="70"/>
        <v>-4.053910319703801</v>
      </c>
      <c r="T366" s="53">
        <f t="shared" si="71"/>
        <v>-16.50956726022215</v>
      </c>
      <c r="U366" s="54">
        <f t="shared" si="67"/>
        <v>-5.007955296586525</v>
      </c>
      <c r="V366" s="54">
        <f t="shared" si="68"/>
        <v>-11.60143134298383</v>
      </c>
    </row>
    <row r="367" spans="2:22" ht="13.5">
      <c r="B367" s="10">
        <v>350</v>
      </c>
      <c r="C367" s="25">
        <f t="shared" si="61"/>
        <v>350</v>
      </c>
      <c r="D367" s="25">
        <f t="shared" si="72"/>
        <v>343.9208925806741</v>
      </c>
      <c r="E367" s="13">
        <f t="shared" si="62"/>
        <v>-19.513998340769568</v>
      </c>
      <c r="F367" s="13">
        <f t="shared" si="63"/>
        <v>-3.4408444089778967</v>
      </c>
      <c r="G367" s="13">
        <f t="shared" si="64"/>
        <v>3.4408444089778953</v>
      </c>
      <c r="H367" s="13">
        <f t="shared" si="65"/>
        <v>19.513998340769568</v>
      </c>
      <c r="Q367" s="53">
        <f t="shared" si="66"/>
        <v>-13.795979580213036</v>
      </c>
      <c r="R367" s="53" t="e">
        <f t="shared" si="69"/>
        <v>#NUM!</v>
      </c>
      <c r="S367" s="53">
        <f t="shared" si="70"/>
        <v>-4.053910319703801</v>
      </c>
      <c r="T367" s="53">
        <f t="shared" si="71"/>
        <v>-16.50956726022215</v>
      </c>
      <c r="U367" s="54">
        <f t="shared" si="67"/>
        <v>-4.9221512080384535</v>
      </c>
      <c r="V367" s="54">
        <f t="shared" si="68"/>
        <v>-11.585528495161109</v>
      </c>
    </row>
    <row r="368" spans="2:22" ht="13.5">
      <c r="B368" s="10">
        <v>351</v>
      </c>
      <c r="C368" s="25">
        <f t="shared" si="61"/>
        <v>351</v>
      </c>
      <c r="D368" s="25">
        <f t="shared" si="72"/>
        <v>345.5254564615549</v>
      </c>
      <c r="E368" s="13">
        <f t="shared" si="62"/>
        <v>-19.605665519095716</v>
      </c>
      <c r="F368" s="13">
        <f t="shared" si="63"/>
        <v>-3.105232360432035</v>
      </c>
      <c r="G368" s="13">
        <f t="shared" si="64"/>
        <v>3.1052323604320407</v>
      </c>
      <c r="H368" s="13">
        <f t="shared" si="65"/>
        <v>19.605665519095716</v>
      </c>
      <c r="Q368" s="53">
        <f t="shared" si="66"/>
        <v>-13.795979580213036</v>
      </c>
      <c r="R368" s="53" t="e">
        <f t="shared" si="69"/>
        <v>#NUM!</v>
      </c>
      <c r="S368" s="53">
        <f t="shared" si="70"/>
        <v>-4.053910319703801</v>
      </c>
      <c r="T368" s="53">
        <f t="shared" si="71"/>
        <v>-16.50956726022215</v>
      </c>
      <c r="U368" s="54">
        <f t="shared" si="67"/>
        <v>-4.836082644904957</v>
      </c>
      <c r="V368" s="54">
        <f t="shared" si="68"/>
        <v>-11.57112555724646</v>
      </c>
    </row>
    <row r="369" spans="2:22" ht="13.5">
      <c r="B369" s="10">
        <v>352</v>
      </c>
      <c r="C369" s="25">
        <f t="shared" si="61"/>
        <v>352</v>
      </c>
      <c r="D369" s="25">
        <f t="shared" si="72"/>
        <v>347.1310806460831</v>
      </c>
      <c r="E369" s="13">
        <f t="shared" si="62"/>
        <v>-19.6879503994615</v>
      </c>
      <c r="F369" s="13">
        <f t="shared" si="63"/>
        <v>-2.7669609827196084</v>
      </c>
      <c r="G369" s="13">
        <f t="shared" si="64"/>
        <v>2.7669609827196107</v>
      </c>
      <c r="H369" s="13">
        <f t="shared" si="65"/>
        <v>19.687950399461503</v>
      </c>
      <c r="Q369" s="53">
        <f t="shared" si="66"/>
        <v>-13.795979580213036</v>
      </c>
      <c r="R369" s="53" t="e">
        <f t="shared" si="69"/>
        <v>#NUM!</v>
      </c>
      <c r="S369" s="53">
        <f t="shared" si="70"/>
        <v>-4.053910319703801</v>
      </c>
      <c r="T369" s="53">
        <f t="shared" si="71"/>
        <v>-16.50956726022215</v>
      </c>
      <c r="U369" s="54">
        <f t="shared" si="67"/>
        <v>-4.74977582450413</v>
      </c>
      <c r="V369" s="54">
        <f t="shared" si="68"/>
        <v>-11.558226916514297</v>
      </c>
    </row>
    <row r="370" spans="2:22" ht="13.5">
      <c r="B370" s="10">
        <v>353</v>
      </c>
      <c r="C370" s="25">
        <f t="shared" si="61"/>
        <v>353</v>
      </c>
      <c r="D370" s="25">
        <f t="shared" si="72"/>
        <v>348.73764543436346</v>
      </c>
      <c r="E370" s="13">
        <f t="shared" si="62"/>
        <v>-19.760764522752233</v>
      </c>
      <c r="F370" s="13">
        <f t="shared" si="63"/>
        <v>-2.4263167950318234</v>
      </c>
      <c r="G370" s="13">
        <f t="shared" si="64"/>
        <v>2.426316795031824</v>
      </c>
      <c r="H370" s="13">
        <f t="shared" si="65"/>
        <v>19.760764522752233</v>
      </c>
      <c r="Q370" s="53">
        <f t="shared" si="66"/>
        <v>-13.795979580213036</v>
      </c>
      <c r="R370" s="53" t="e">
        <f t="shared" si="69"/>
        <v>#NUM!</v>
      </c>
      <c r="S370" s="53">
        <f t="shared" si="70"/>
        <v>-4.053910319703801</v>
      </c>
      <c r="T370" s="53">
        <f t="shared" si="71"/>
        <v>-16.50956726022215</v>
      </c>
      <c r="U370" s="54">
        <f t="shared" si="67"/>
        <v>-4.663257036729537</v>
      </c>
      <c r="V370" s="54">
        <f t="shared" si="68"/>
        <v>-11.546836502015537</v>
      </c>
    </row>
    <row r="371" spans="2:22" ht="13.5">
      <c r="B371" s="10">
        <v>354</v>
      </c>
      <c r="C371" s="25">
        <f t="shared" si="61"/>
        <v>354</v>
      </c>
      <c r="D371" s="25">
        <f t="shared" si="72"/>
        <v>350.3450317924826</v>
      </c>
      <c r="E371" s="13">
        <f t="shared" si="62"/>
        <v>-19.82402954283293</v>
      </c>
      <c r="F371" s="13">
        <f t="shared" si="63"/>
        <v>-2.083589464983635</v>
      </c>
      <c r="G371" s="13">
        <f t="shared" si="64"/>
        <v>2.083589464983633</v>
      </c>
      <c r="H371" s="13">
        <f t="shared" si="65"/>
        <v>19.82402954283293</v>
      </c>
      <c r="Q371" s="53">
        <f t="shared" si="66"/>
        <v>-13.795979580213036</v>
      </c>
      <c r="R371" s="53" t="e">
        <f t="shared" si="69"/>
        <v>#NUM!</v>
      </c>
      <c r="S371" s="53">
        <f t="shared" si="70"/>
        <v>-4.053910319703801</v>
      </c>
      <c r="T371" s="53">
        <f t="shared" si="71"/>
        <v>-16.50956726022215</v>
      </c>
      <c r="U371" s="54">
        <f t="shared" si="67"/>
        <v>-4.576552636042068</v>
      </c>
      <c r="V371" s="54">
        <f t="shared" si="68"/>
        <v>-11.536957783380782</v>
      </c>
    </row>
    <row r="372" spans="2:22" ht="13.5">
      <c r="B372" s="10">
        <v>355</v>
      </c>
      <c r="C372" s="25">
        <f t="shared" si="61"/>
        <v>355</v>
      </c>
      <c r="D372" s="25">
        <f t="shared" si="72"/>
        <v>351.95312126959124</v>
      </c>
      <c r="E372" s="13">
        <f t="shared" si="62"/>
        <v>-19.87767733643057</v>
      </c>
      <c r="F372" s="13">
        <f t="shared" si="63"/>
        <v>-1.7390714241638643</v>
      </c>
      <c r="G372" s="13">
        <f t="shared" si="64"/>
        <v>1.7390714241638634</v>
      </c>
      <c r="H372" s="13">
        <f t="shared" si="65"/>
        <v>19.87767733643057</v>
      </c>
      <c r="Q372" s="53">
        <f t="shared" si="66"/>
        <v>-13.795979580213036</v>
      </c>
      <c r="R372" s="53" t="e">
        <f t="shared" si="69"/>
        <v>#NUM!</v>
      </c>
      <c r="S372" s="53">
        <f t="shared" si="70"/>
        <v>-4.053910319703801</v>
      </c>
      <c r="T372" s="53">
        <f t="shared" si="71"/>
        <v>-16.50956726022215</v>
      </c>
      <c r="U372" s="54">
        <f t="shared" si="67"/>
        <v>-4.489689033442093</v>
      </c>
      <c r="V372" s="54">
        <f t="shared" si="68"/>
        <v>-11.528593769763422</v>
      </c>
    </row>
    <row r="373" spans="2:22" ht="13.5">
      <c r="B373" s="10">
        <v>356</v>
      </c>
      <c r="C373" s="25">
        <f t="shared" si="61"/>
        <v>356</v>
      </c>
      <c r="D373" s="25">
        <f t="shared" si="72"/>
        <v>353.5617959148408</v>
      </c>
      <c r="E373" s="13">
        <f t="shared" si="62"/>
        <v>-19.921650098604182</v>
      </c>
      <c r="F373" s="13">
        <f t="shared" si="63"/>
        <v>-1.393057480049513</v>
      </c>
      <c r="G373" s="13">
        <f t="shared" si="64"/>
        <v>1.3930574800495183</v>
      </c>
      <c r="H373" s="13">
        <f t="shared" si="65"/>
        <v>19.921650098604182</v>
      </c>
      <c r="Q373" s="53">
        <f t="shared" si="66"/>
        <v>-13.795979580213036</v>
      </c>
      <c r="R373" s="53" t="e">
        <f t="shared" si="69"/>
        <v>#NUM!</v>
      </c>
      <c r="S373" s="53">
        <f t="shared" si="70"/>
        <v>-4.053910319703801</v>
      </c>
      <c r="T373" s="53">
        <f t="shared" si="71"/>
        <v>-16.50956726022215</v>
      </c>
      <c r="U373" s="54">
        <f t="shared" si="67"/>
        <v>-4.4026926884244295</v>
      </c>
      <c r="V373" s="54">
        <f t="shared" si="68"/>
        <v>-11.521747008923027</v>
      </c>
    </row>
    <row r="374" spans="2:22" ht="13.5">
      <c r="B374" s="10">
        <v>357</v>
      </c>
      <c r="C374" s="25">
        <f t="shared" si="61"/>
        <v>357</v>
      </c>
      <c r="D374" s="25">
        <f t="shared" si="72"/>
        <v>355.170938194205</v>
      </c>
      <c r="E374" s="13">
        <f t="shared" si="62"/>
        <v>-19.955900423700545</v>
      </c>
      <c r="F374" s="13">
        <f t="shared" si="63"/>
        <v>-1.0458444247996568</v>
      </c>
      <c r="G374" s="13">
        <f t="shared" si="64"/>
        <v>1.0458444247996408</v>
      </c>
      <c r="H374" s="13">
        <f t="shared" si="65"/>
        <v>19.955900423700548</v>
      </c>
      <c r="Q374" s="53">
        <f t="shared" si="66"/>
        <v>-13.795979580213036</v>
      </c>
      <c r="R374" s="53" t="e">
        <f t="shared" si="69"/>
        <v>#NUM!</v>
      </c>
      <c r="S374" s="53">
        <f t="shared" si="70"/>
        <v>-4.053910319703801</v>
      </c>
      <c r="T374" s="53">
        <f t="shared" si="71"/>
        <v>-16.50956726022215</v>
      </c>
      <c r="U374" s="54">
        <f t="shared" si="67"/>
        <v>-4.315590100918524</v>
      </c>
      <c r="V374" s="54">
        <f t="shared" si="68"/>
        <v>-11.51641958644928</v>
      </c>
    </row>
    <row r="375" spans="2:22" ht="13.5">
      <c r="B375" s="10">
        <v>358</v>
      </c>
      <c r="C375" s="25">
        <f t="shared" si="61"/>
        <v>358</v>
      </c>
      <c r="D375" s="25">
        <f t="shared" si="72"/>
        <v>356.78043090721303</v>
      </c>
      <c r="E375" s="13">
        <f t="shared" si="62"/>
        <v>-19.98039137170887</v>
      </c>
      <c r="F375" s="13">
        <f t="shared" si="63"/>
        <v>-0.6977306414463501</v>
      </c>
      <c r="G375" s="13">
        <f t="shared" si="64"/>
        <v>0.6977306414463488</v>
      </c>
      <c r="H375" s="13">
        <f t="shared" si="65"/>
        <v>19.98039137170887</v>
      </c>
      <c r="Q375" s="53">
        <f t="shared" si="66"/>
        <v>-13.795979580213036</v>
      </c>
      <c r="R375" s="53" t="e">
        <f t="shared" si="69"/>
        <v>#NUM!</v>
      </c>
      <c r="S375" s="53">
        <f t="shared" si="70"/>
        <v>-4.053910319703801</v>
      </c>
      <c r="T375" s="53">
        <f t="shared" si="71"/>
        <v>-16.50956726022215</v>
      </c>
      <c r="U375" s="54">
        <f t="shared" si="67"/>
        <v>-4.228407803216306</v>
      </c>
      <c r="V375" s="54">
        <f t="shared" si="68"/>
        <v>-11.51261312512667</v>
      </c>
    </row>
    <row r="376" spans="2:22" ht="13.5">
      <c r="B376" s="10">
        <v>359</v>
      </c>
      <c r="C376" s="25">
        <f t="shared" si="61"/>
        <v>359</v>
      </c>
      <c r="D376" s="25">
        <f t="shared" si="72"/>
        <v>358.39015710361485</v>
      </c>
      <c r="E376" s="13">
        <f t="shared" si="62"/>
        <v>-19.995096519943576</v>
      </c>
      <c r="F376" s="13">
        <f t="shared" si="63"/>
        <v>-0.34901570800158815</v>
      </c>
      <c r="G376" s="13">
        <f t="shared" si="64"/>
        <v>0.3490157080015948</v>
      </c>
      <c r="H376" s="13">
        <f t="shared" si="65"/>
        <v>19.995096519943576</v>
      </c>
      <c r="Q376" s="53">
        <f t="shared" si="66"/>
        <v>-13.795979580213036</v>
      </c>
      <c r="R376" s="53" t="e">
        <f t="shared" si="69"/>
        <v>#NUM!</v>
      </c>
      <c r="S376" s="53">
        <f t="shared" si="70"/>
        <v>-4.053910319703801</v>
      </c>
      <c r="T376" s="53">
        <f t="shared" si="71"/>
        <v>-16.50956726022215</v>
      </c>
      <c r="U376" s="54">
        <f t="shared" si="67"/>
        <v>-4.141172351890219</v>
      </c>
      <c r="V376" s="54">
        <f t="shared" si="68"/>
        <v>-11.510328784440192</v>
      </c>
    </row>
    <row r="377" spans="2:22" ht="13.5">
      <c r="B377" s="10">
        <v>360</v>
      </c>
      <c r="C377" s="25">
        <f t="shared" si="61"/>
        <v>360</v>
      </c>
      <c r="D377" s="25">
        <f t="shared" si="72"/>
        <v>360</v>
      </c>
      <c r="E377" s="13">
        <f t="shared" si="62"/>
        <v>-20</v>
      </c>
      <c r="F377" s="13">
        <f t="shared" si="63"/>
        <v>-3.044107366764976E-15</v>
      </c>
      <c r="G377" s="13">
        <f t="shared" si="64"/>
        <v>6.1257422745431E-15</v>
      </c>
      <c r="H377" s="13">
        <f t="shared" si="65"/>
        <v>20</v>
      </c>
      <c r="Q377" s="53">
        <f t="shared" si="66"/>
        <v>-13.795979580213036</v>
      </c>
      <c r="R377" s="53" t="e">
        <f t="shared" si="69"/>
        <v>#NUM!</v>
      </c>
      <c r="S377" s="53">
        <f t="shared" si="70"/>
        <v>-4.053910319703801</v>
      </c>
      <c r="T377" s="53">
        <f t="shared" si="71"/>
        <v>-16.50956726022215</v>
      </c>
      <c r="U377" s="54">
        <f t="shared" si="67"/>
        <v>-4.053910319703802</v>
      </c>
      <c r="V377" s="54">
        <f t="shared" si="68"/>
        <v>-11.509567260222148</v>
      </c>
    </row>
  </sheetData>
  <sheetProtection sheet="1" objects="1" scenarios="1"/>
  <mergeCells count="45">
    <mergeCell ref="AE15:AF15"/>
    <mergeCell ref="A54:A90"/>
    <mergeCell ref="G15:H15"/>
    <mergeCell ref="I16:J16"/>
    <mergeCell ref="A17:A53"/>
    <mergeCell ref="Q14:V14"/>
    <mergeCell ref="S15:T15"/>
    <mergeCell ref="U15:V15"/>
    <mergeCell ref="K16:L16"/>
    <mergeCell ref="W14:AN14"/>
    <mergeCell ref="E1:G1"/>
    <mergeCell ref="E2:G2"/>
    <mergeCell ref="E3:G3"/>
    <mergeCell ref="E4:G4"/>
    <mergeCell ref="E5:G5"/>
    <mergeCell ref="E6:G6"/>
    <mergeCell ref="E7:G7"/>
    <mergeCell ref="E8:G8"/>
    <mergeCell ref="AQ15:AR15"/>
    <mergeCell ref="AS15:AT15"/>
    <mergeCell ref="E9:G9"/>
    <mergeCell ref="E10:G10"/>
    <mergeCell ref="AM15:AN15"/>
    <mergeCell ref="W15:X15"/>
    <mergeCell ref="AA15:AB15"/>
    <mergeCell ref="Y15:Z15"/>
    <mergeCell ref="AO15:AP15"/>
    <mergeCell ref="AY15:AZ15"/>
    <mergeCell ref="BA15:BB15"/>
    <mergeCell ref="AU14:BB14"/>
    <mergeCell ref="BC15:BD15"/>
    <mergeCell ref="AW15:AX15"/>
    <mergeCell ref="AU15:AV15"/>
    <mergeCell ref="AO14:AT14"/>
    <mergeCell ref="BC14:BJ14"/>
    <mergeCell ref="AG15:AH15"/>
    <mergeCell ref="AC15:AD15"/>
    <mergeCell ref="BK15:BL15"/>
    <mergeCell ref="BM15:BN15"/>
    <mergeCell ref="BK14:BN14"/>
    <mergeCell ref="AI15:AJ15"/>
    <mergeCell ref="AK15:AL15"/>
    <mergeCell ref="BE15:BF15"/>
    <mergeCell ref="BG15:BH15"/>
    <mergeCell ref="BI15:BJ15"/>
  </mergeCells>
  <printOptions/>
  <pageMargins left="0.787401575" right="0.787401575" top="0.984251969" bottom="0.984251969" header="0.4921259845" footer="0.4921259845"/>
  <pageSetup horizontalDpi="600" verticalDpi="600" orientation="portrait" paperSize="9" r:id="rId11"/>
  <drawing r:id="rId10"/>
  <legacyDrawing r:id="rId9"/>
  <oleObjects>
    <oleObject progId="Equation.3" shapeId="1220785" r:id="rId1"/>
    <oleObject progId="Equation.3" shapeId="1220786" r:id="rId2"/>
    <oleObject progId="Equation.3" shapeId="1220811" r:id="rId3"/>
    <oleObject progId="Equation.3" shapeId="726285" r:id="rId4"/>
    <oleObject progId="Equation.3" shapeId="575120" r:id="rId5"/>
    <oleObject progId="Equation.3" shapeId="645994" r:id="rId6"/>
    <oleObject progId="Equation.3" shapeId="649291" r:id="rId7"/>
    <oleObject progId="Equation.3" shapeId="1876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3:G23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3.28125" style="0" customWidth="1"/>
    <col min="7" max="7" width="15.7109375" style="0" customWidth="1"/>
  </cols>
  <sheetData>
    <row r="3" spans="1:7" ht="17.25">
      <c r="A3" s="46"/>
      <c r="B3" s="187" t="s">
        <v>104</v>
      </c>
      <c r="C3" s="188"/>
      <c r="D3" s="188"/>
      <c r="E3" s="188"/>
      <c r="F3" s="188"/>
      <c r="G3" s="188"/>
    </row>
    <row r="14" ht="15">
      <c r="B14" s="151" t="s">
        <v>270</v>
      </c>
    </row>
    <row r="15" ht="15">
      <c r="B15" s="151" t="s">
        <v>271</v>
      </c>
    </row>
    <row r="16" ht="15">
      <c r="B16" s="151"/>
    </row>
    <row r="17" ht="15">
      <c r="B17" s="151"/>
    </row>
    <row r="18" ht="15">
      <c r="B18" s="151"/>
    </row>
    <row r="19" ht="15">
      <c r="B19" s="151"/>
    </row>
    <row r="20" ht="14.25">
      <c r="B20" s="151"/>
    </row>
    <row r="21" ht="14.25">
      <c r="B21" s="151" t="s">
        <v>0</v>
      </c>
    </row>
    <row r="22" ht="14.25">
      <c r="B22" s="151" t="s">
        <v>0</v>
      </c>
    </row>
    <row r="23" ht="14.25">
      <c r="B23" s="152"/>
    </row>
  </sheetData>
  <sheetProtection/>
  <mergeCells count="1">
    <mergeCell ref="B3:G3"/>
  </mergeCells>
  <printOptions/>
  <pageMargins left="0.68" right="0.27" top="1.19" bottom="0.984251969" header="0.4921259845" footer="0.4921259845"/>
  <pageSetup horizontalDpi="600" verticalDpi="600" orientation="portrait" paperSize="9" r:id="rId2"/>
  <headerFooter alignWithMargins="0">
    <oddFooter>&amp;L&amp;8&amp;Z
&amp;F&amp;F
&amp;R&amp;8Bladt:29.11.2009
&amp;D
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G1"/>
  <sheetViews>
    <sheetView zoomScalePageLayoutView="0" workbookViewId="0" topLeftCell="A11">
      <selection activeCell="G39" sqref="G39"/>
    </sheetView>
  </sheetViews>
  <sheetFormatPr defaultColWidth="11.421875" defaultRowHeight="12.75"/>
  <cols>
    <col min="13" max="13" width="3.8515625" style="0" customWidth="1"/>
  </cols>
  <sheetData>
    <row r="1" spans="1:7" ht="21">
      <c r="A1" s="189" t="s">
        <v>106</v>
      </c>
      <c r="B1" s="189"/>
      <c r="C1" s="189"/>
      <c r="D1" s="189"/>
      <c r="E1" s="189"/>
      <c r="F1" s="189"/>
      <c r="G1" s="189"/>
    </row>
  </sheetData>
  <sheetProtection sheet="1" objects="1" scenarios="1"/>
  <mergeCells count="1">
    <mergeCell ref="A1:G1"/>
  </mergeCells>
  <printOptions/>
  <pageMargins left="0.19" right="0.51" top="0.79" bottom="0.63" header="0.4921259845" footer="0.32"/>
  <pageSetup horizontalDpi="600" verticalDpi="600" orientation="landscape" paperSize="9" r:id="rId18"/>
  <headerFooter alignWithMargins="0">
    <oddFooter>&amp;L&amp;8&amp;Z
&amp;F&amp;A&amp;R&amp;8Bladt: 29.11.2009
&amp;D
&amp;T</oddFooter>
  </headerFooter>
  <drawing r:id="rId17"/>
  <legacyDrawing r:id="rId16"/>
  <oleObjects>
    <oleObject progId="Equation.3" shapeId="702485" r:id="rId1"/>
    <oleObject progId="Equation.3" shapeId="737524" r:id="rId2"/>
    <oleObject progId="Equation.3" shapeId="760503" r:id="rId3"/>
    <oleObject progId="Equation.3" shapeId="775896" r:id="rId4"/>
    <oleObject progId="Equation.3" shapeId="778686" r:id="rId5"/>
    <oleObject progId="Equation.3" shapeId="790987" r:id="rId6"/>
    <oleObject progId="Equation.3" shapeId="794048" r:id="rId7"/>
    <oleObject progId="Equation.3" shapeId="1101849" r:id="rId8"/>
    <oleObject progId="Equation.3" shapeId="1111240" r:id="rId9"/>
    <oleObject progId="Equation.3" shapeId="1358938" r:id="rId10"/>
    <oleObject progId="Equation.3" shapeId="1364757" r:id="rId11"/>
    <oleObject progId="Equation.3" shapeId="1368908" r:id="rId12"/>
    <oleObject progId="Equation.3" shapeId="1372092" r:id="rId13"/>
    <oleObject progId="Equation.3" shapeId="1379300" r:id="rId14"/>
    <oleObject progId="Equation.3" shapeId="383143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G16"/>
  <sheetViews>
    <sheetView zoomScale="90" zoomScaleNormal="90" zoomScalePageLayoutView="0" workbookViewId="0" topLeftCell="A4">
      <selection activeCell="F7" sqref="F7"/>
    </sheetView>
  </sheetViews>
  <sheetFormatPr defaultColWidth="11.421875" defaultRowHeight="12.75"/>
  <sheetData>
    <row r="1" spans="1:7" ht="21">
      <c r="A1" s="190" t="s">
        <v>105</v>
      </c>
      <c r="B1" s="190"/>
      <c r="C1" s="190"/>
      <c r="D1" s="190"/>
      <c r="E1" s="190"/>
      <c r="F1" s="190"/>
      <c r="G1" s="190"/>
    </row>
    <row r="16" ht="12.75">
      <c r="B16" s="61"/>
    </row>
  </sheetData>
  <sheetProtection sheet="1" objects="1" scenarios="1"/>
  <mergeCells count="1">
    <mergeCell ref="A1:G1"/>
  </mergeCells>
  <printOptions horizontalCentered="1" verticalCentered="1"/>
  <pageMargins left="0.5118110236220472" right="0.5118110236220472" top="0.7874015748031497" bottom="0.6299212598425197" header="0.5118110236220472" footer="0.31496062992125984"/>
  <pageSetup horizontalDpi="300" verticalDpi="300" orientation="landscape" paperSize="9" r:id="rId20"/>
  <headerFooter alignWithMargins="0">
    <oddFooter>&amp;L&amp;8&amp;Z
&amp;F&amp;A&amp;R&amp;8Bladt: 29.11.2009
&amp;D
&amp;T</oddFooter>
  </headerFooter>
  <drawing r:id="rId19"/>
  <legacyDrawing r:id="rId18"/>
  <oleObjects>
    <oleObject progId="Equation.3" shapeId="1728871" r:id="rId1"/>
    <oleObject progId="Equation.3" shapeId="571596" r:id="rId2"/>
    <oleObject progId="Equation.3" shapeId="582060" r:id="rId3"/>
    <oleObject progId="Equation.3" shapeId="688353" r:id="rId4"/>
    <oleObject progId="Equation.3" shapeId="693558" r:id="rId5"/>
    <oleObject progId="Equation.3" shapeId="910794" r:id="rId6"/>
    <oleObject progId="Equation.3" shapeId="913131" r:id="rId7"/>
    <oleObject progId="Equation.3" shapeId="964800" r:id="rId8"/>
    <oleObject progId="Equation.3" shapeId="641288" r:id="rId9"/>
    <oleObject progId="Equation.3" shapeId="658510" r:id="rId10"/>
    <oleObject progId="Equation.3" shapeId="674601" r:id="rId11"/>
    <oleObject progId="Equation.3" shapeId="731621" r:id="rId12"/>
    <oleObject progId="Equation.3" shapeId="764710" r:id="rId13"/>
    <oleObject progId="Equation.3" shapeId="846360" r:id="rId14"/>
    <oleObject progId="Equation.3" shapeId="881372" r:id="rId15"/>
    <oleObject progId="Equation.3" shapeId="1011823" r:id="rId16"/>
    <oleObject progId="Equation.3" shapeId="1548833" r:id="rId1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17"/>
  <sheetViews>
    <sheetView zoomScalePageLayoutView="0" workbookViewId="0" topLeftCell="A1">
      <selection activeCell="G7" sqref="G7"/>
    </sheetView>
  </sheetViews>
  <sheetFormatPr defaultColWidth="11.421875" defaultRowHeight="12.75"/>
  <sheetData>
    <row r="1" ht="15">
      <c r="A1" s="98" t="s">
        <v>205</v>
      </c>
    </row>
    <row r="14" spans="1:10" ht="12.75">
      <c r="A14" t="s">
        <v>267</v>
      </c>
      <c r="B14" s="99"/>
      <c r="C14" s="99"/>
      <c r="D14" s="99" t="s">
        <v>210</v>
      </c>
      <c r="E14" s="99" t="s">
        <v>214</v>
      </c>
      <c r="F14" s="99">
        <v>9</v>
      </c>
      <c r="G14" s="99" t="s">
        <v>216</v>
      </c>
      <c r="H14" s="99">
        <v>45</v>
      </c>
      <c r="I14" s="103" t="s">
        <v>215</v>
      </c>
      <c r="J14" s="8"/>
    </row>
    <row r="15" spans="2:10" ht="12.75">
      <c r="B15" s="99" t="s">
        <v>212</v>
      </c>
      <c r="C15" s="99" t="s">
        <v>211</v>
      </c>
      <c r="D15" s="99" t="s">
        <v>213</v>
      </c>
      <c r="E15" s="99" t="s">
        <v>206</v>
      </c>
      <c r="F15" s="99" t="s">
        <v>209</v>
      </c>
      <c r="G15" s="99" t="s">
        <v>207</v>
      </c>
      <c r="H15" s="99" t="s">
        <v>208</v>
      </c>
      <c r="I15" s="8"/>
      <c r="J15" s="8"/>
    </row>
    <row r="16" spans="2:10" ht="12.75">
      <c r="B16" s="99">
        <v>432</v>
      </c>
      <c r="C16" s="100">
        <f>180/PI()*ASIN(F14/H14*SIN(PI()/180*B16))</f>
        <v>10.965115868648699</v>
      </c>
      <c r="D16" s="99">
        <f>$H$14*(COS(PI()/180*$C$16)-1)+$F$14*(1-COS(PI()/180*$C$16))</f>
        <v>-0.6572457283561266</v>
      </c>
      <c r="E16" s="99">
        <f>$F$14*COS(PI()/180*$B$16)</f>
        <v>2.7811529493745297</v>
      </c>
      <c r="F16" s="99">
        <f>$F$14*SIN(PI()/180*$B$16)</f>
        <v>8.559508646656381</v>
      </c>
      <c r="G16" s="104">
        <f>$F$14*COS(PI()/180*$B$16)</f>
        <v>2.7811529493745297</v>
      </c>
      <c r="H16" s="99">
        <f>$F$14*SIN(PI()/180*$B$16)</f>
        <v>8.559508646656381</v>
      </c>
      <c r="I16" s="102">
        <f>-(F14+H14)</f>
        <v>-54</v>
      </c>
      <c r="J16" s="103">
        <v>0</v>
      </c>
    </row>
    <row r="17" spans="2:10" ht="12.75">
      <c r="B17" s="99">
        <v>1</v>
      </c>
      <c r="C17" s="99"/>
      <c r="D17" s="99"/>
      <c r="E17" s="99">
        <v>0</v>
      </c>
      <c r="F17" s="99">
        <v>0</v>
      </c>
      <c r="G17" s="102">
        <f>-($H$14*COS(PI()/180*$C$16)-$F$14*COS(PI()/180*$B$16))</f>
        <v>-41.39728989018031</v>
      </c>
      <c r="H17" s="99">
        <v>0</v>
      </c>
      <c r="I17" s="102">
        <f>-(H14-F14)</f>
        <v>-36</v>
      </c>
      <c r="J17" s="103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  <oleObjects>
    <oleObject progId="Equation.3" shapeId="532162" r:id="rId1"/>
    <oleObject progId="Equation.3" shapeId="639199" r:id="rId2"/>
    <oleObject progId="Equation.3" shapeId="645680" r:id="rId3"/>
    <oleObject progId="Equation.3" shapeId="658947" r:id="rId4"/>
    <oleObject progId="Equation.3" shapeId="66029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D29"/>
  <sheetViews>
    <sheetView zoomScalePageLayoutView="0" workbookViewId="0" topLeftCell="A1">
      <selection activeCell="J18" sqref="J18"/>
    </sheetView>
  </sheetViews>
  <sheetFormatPr defaultColWidth="11.421875" defaultRowHeight="12.75"/>
  <cols>
    <col min="2" max="2" width="9.7109375" style="0" customWidth="1"/>
  </cols>
  <sheetData>
    <row r="1" spans="1:4" ht="12.75">
      <c r="A1" s="38" t="s">
        <v>46</v>
      </c>
      <c r="B1" s="36" t="s">
        <v>46</v>
      </c>
      <c r="C1" s="44" t="s">
        <v>75</v>
      </c>
      <c r="D1" s="41" t="s">
        <v>75</v>
      </c>
    </row>
    <row r="2" spans="1:4" ht="12.75">
      <c r="A2" s="38" t="s">
        <v>47</v>
      </c>
      <c r="B2" s="36" t="s">
        <v>47</v>
      </c>
      <c r="C2" s="39" t="s">
        <v>76</v>
      </c>
      <c r="D2" s="42" t="s">
        <v>76</v>
      </c>
    </row>
    <row r="3" spans="1:4" ht="12.75">
      <c r="A3" s="38" t="s">
        <v>48</v>
      </c>
      <c r="B3" s="36" t="s">
        <v>48</v>
      </c>
      <c r="C3" s="39" t="s">
        <v>77</v>
      </c>
      <c r="D3" s="42" t="s">
        <v>77</v>
      </c>
    </row>
    <row r="4" spans="1:4" ht="12.75">
      <c r="A4" s="38" t="s">
        <v>49</v>
      </c>
      <c r="B4" s="36" t="s">
        <v>49</v>
      </c>
      <c r="C4" s="40" t="s">
        <v>78</v>
      </c>
      <c r="D4" s="42" t="s">
        <v>78</v>
      </c>
    </row>
    <row r="5" spans="1:4" ht="12.75">
      <c r="A5" s="38" t="s">
        <v>50</v>
      </c>
      <c r="B5" s="36" t="s">
        <v>50</v>
      </c>
      <c r="C5" s="40" t="s">
        <v>79</v>
      </c>
      <c r="D5" s="42" t="s">
        <v>79</v>
      </c>
    </row>
    <row r="6" spans="1:4" ht="12.75">
      <c r="A6" s="38" t="s">
        <v>51</v>
      </c>
      <c r="B6" s="36" t="s">
        <v>51</v>
      </c>
      <c r="C6" s="40" t="s">
        <v>80</v>
      </c>
      <c r="D6" s="42" t="s">
        <v>80</v>
      </c>
    </row>
    <row r="7" spans="1:4" ht="12.75">
      <c r="A7" s="38" t="s">
        <v>52</v>
      </c>
      <c r="B7" s="36" t="s">
        <v>52</v>
      </c>
      <c r="C7" s="40" t="s">
        <v>81</v>
      </c>
      <c r="D7" s="42" t="s">
        <v>81</v>
      </c>
    </row>
    <row r="8" spans="1:4" ht="12.75">
      <c r="A8" s="38" t="s">
        <v>53</v>
      </c>
      <c r="B8" s="36" t="s">
        <v>53</v>
      </c>
      <c r="C8" s="40" t="s">
        <v>82</v>
      </c>
      <c r="D8" s="42" t="s">
        <v>82</v>
      </c>
    </row>
    <row r="9" spans="1:4" ht="12.75">
      <c r="A9" s="38" t="s">
        <v>54</v>
      </c>
      <c r="B9" s="36" t="s">
        <v>54</v>
      </c>
      <c r="C9" s="40" t="s">
        <v>83</v>
      </c>
      <c r="D9" s="42" t="s">
        <v>83</v>
      </c>
    </row>
    <row r="10" spans="1:4" ht="12.75">
      <c r="A10" s="38" t="s">
        <v>55</v>
      </c>
      <c r="B10" s="36" t="s">
        <v>55</v>
      </c>
      <c r="C10" s="40" t="s">
        <v>84</v>
      </c>
      <c r="D10" s="42" t="s">
        <v>84</v>
      </c>
    </row>
    <row r="11" spans="1:4" ht="12.75">
      <c r="A11" s="38" t="s">
        <v>56</v>
      </c>
      <c r="B11" s="36" t="s">
        <v>56</v>
      </c>
      <c r="C11" s="40" t="s">
        <v>85</v>
      </c>
      <c r="D11" s="42" t="s">
        <v>85</v>
      </c>
    </row>
    <row r="12" spans="1:4" ht="12.75">
      <c r="A12" s="38" t="s">
        <v>57</v>
      </c>
      <c r="B12" s="36" t="s">
        <v>57</v>
      </c>
      <c r="C12" s="40" t="s">
        <v>86</v>
      </c>
      <c r="D12" s="42" t="s">
        <v>86</v>
      </c>
    </row>
    <row r="13" spans="1:4" ht="12.75">
      <c r="A13" s="38" t="s">
        <v>58</v>
      </c>
      <c r="B13" s="36" t="s">
        <v>58</v>
      </c>
      <c r="C13" s="40" t="s">
        <v>34</v>
      </c>
      <c r="D13" s="42" t="s">
        <v>34</v>
      </c>
    </row>
    <row r="14" spans="1:4" ht="12.75">
      <c r="A14" s="38" t="s">
        <v>59</v>
      </c>
      <c r="B14" s="36" t="s">
        <v>59</v>
      </c>
      <c r="C14" s="40" t="s">
        <v>87</v>
      </c>
      <c r="D14" s="42" t="s">
        <v>87</v>
      </c>
    </row>
    <row r="15" spans="1:4" ht="12.75">
      <c r="A15" s="38" t="s">
        <v>60</v>
      </c>
      <c r="B15" s="36" t="s">
        <v>60</v>
      </c>
      <c r="C15" s="40" t="s">
        <v>88</v>
      </c>
      <c r="D15" s="42" t="s">
        <v>88</v>
      </c>
    </row>
    <row r="16" spans="1:4" ht="12.75">
      <c r="A16" s="38" t="s">
        <v>61</v>
      </c>
      <c r="B16" s="36" t="s">
        <v>61</v>
      </c>
      <c r="C16" s="40" t="s">
        <v>89</v>
      </c>
      <c r="D16" s="42" t="s">
        <v>89</v>
      </c>
    </row>
    <row r="17" spans="1:4" ht="12.75">
      <c r="A17" s="38" t="s">
        <v>62</v>
      </c>
      <c r="B17" s="36" t="s">
        <v>62</v>
      </c>
      <c r="C17" s="40" t="s">
        <v>90</v>
      </c>
      <c r="D17" s="42" t="s">
        <v>90</v>
      </c>
    </row>
    <row r="18" spans="1:4" ht="12.75">
      <c r="A18" s="38" t="s">
        <v>63</v>
      </c>
      <c r="B18" s="36" t="s">
        <v>63</v>
      </c>
      <c r="C18" s="40" t="s">
        <v>91</v>
      </c>
      <c r="D18" s="42" t="s">
        <v>91</v>
      </c>
    </row>
    <row r="19" spans="1:4" ht="12.75">
      <c r="A19" s="38" t="s">
        <v>64</v>
      </c>
      <c r="B19" s="36" t="s">
        <v>64</v>
      </c>
      <c r="C19" s="40" t="s">
        <v>92</v>
      </c>
      <c r="D19" s="42" t="s">
        <v>92</v>
      </c>
    </row>
    <row r="20" spans="1:4" ht="12.75">
      <c r="A20" s="38" t="s">
        <v>65</v>
      </c>
      <c r="B20" s="36" t="s">
        <v>65</v>
      </c>
      <c r="C20" s="40" t="s">
        <v>93</v>
      </c>
      <c r="D20" s="42" t="s">
        <v>93</v>
      </c>
    </row>
    <row r="21" spans="1:4" ht="12.75">
      <c r="A21" s="38" t="s">
        <v>66</v>
      </c>
      <c r="B21" s="36" t="s">
        <v>66</v>
      </c>
      <c r="C21" s="40" t="s">
        <v>94</v>
      </c>
      <c r="D21" s="42" t="s">
        <v>94</v>
      </c>
    </row>
    <row r="22" spans="1:4" ht="12.75">
      <c r="A22" s="38" t="s">
        <v>67</v>
      </c>
      <c r="B22" s="36" t="s">
        <v>67</v>
      </c>
      <c r="C22" s="40" t="s">
        <v>95</v>
      </c>
      <c r="D22" s="42" t="s">
        <v>95</v>
      </c>
    </row>
    <row r="23" spans="1:4" ht="12.75">
      <c r="A23" s="38" t="s">
        <v>68</v>
      </c>
      <c r="B23" s="36" t="s">
        <v>68</v>
      </c>
      <c r="C23" s="40" t="s">
        <v>96</v>
      </c>
      <c r="D23" s="42" t="s">
        <v>96</v>
      </c>
    </row>
    <row r="24" spans="1:4" ht="12.75">
      <c r="A24" s="38" t="s">
        <v>69</v>
      </c>
      <c r="B24" s="36" t="s">
        <v>69</v>
      </c>
      <c r="C24" s="40" t="s">
        <v>97</v>
      </c>
      <c r="D24" s="42" t="s">
        <v>97</v>
      </c>
    </row>
    <row r="25" spans="1:4" ht="12.75">
      <c r="A25" s="38" t="s">
        <v>70</v>
      </c>
      <c r="B25" s="36" t="s">
        <v>70</v>
      </c>
      <c r="C25" s="40" t="s">
        <v>98</v>
      </c>
      <c r="D25" s="42" t="s">
        <v>98</v>
      </c>
    </row>
    <row r="26" spans="1:4" ht="12.75">
      <c r="A26" s="38" t="s">
        <v>71</v>
      </c>
      <c r="B26" s="36" t="s">
        <v>71</v>
      </c>
      <c r="C26" s="40" t="s">
        <v>99</v>
      </c>
      <c r="D26" s="42" t="s">
        <v>99</v>
      </c>
    </row>
    <row r="27" spans="1:4" ht="12.75">
      <c r="A27" s="38" t="s">
        <v>72</v>
      </c>
      <c r="B27" s="36" t="s">
        <v>72</v>
      </c>
      <c r="C27" s="40" t="s">
        <v>100</v>
      </c>
      <c r="D27" s="42" t="s">
        <v>100</v>
      </c>
    </row>
    <row r="28" spans="1:4" ht="12.75">
      <c r="A28" s="38" t="s">
        <v>73</v>
      </c>
      <c r="B28" s="36" t="s">
        <v>73</v>
      </c>
      <c r="C28" s="40" t="s">
        <v>101</v>
      </c>
      <c r="D28" s="42" t="s">
        <v>101</v>
      </c>
    </row>
    <row r="29" spans="1:4" ht="13.5" thickBot="1">
      <c r="A29" s="38" t="s">
        <v>74</v>
      </c>
      <c r="B29" s="36" t="s">
        <v>74</v>
      </c>
      <c r="C29" s="45" t="s">
        <v>102</v>
      </c>
      <c r="D29" s="43" t="s">
        <v>102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2010-01-08T15:12:50Z</cp:lastPrinted>
  <dcterms:created xsi:type="dcterms:W3CDTF">2009-11-22T08:57:20Z</dcterms:created>
  <dcterms:modified xsi:type="dcterms:W3CDTF">2014-11-26T10:07:23Z</dcterms:modified>
  <cp:category/>
  <cp:version/>
  <cp:contentType/>
  <cp:contentStatus/>
</cp:coreProperties>
</file>