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9720" activeTab="0"/>
  </bookViews>
  <sheets>
    <sheet name="Problem" sheetId="1" r:id="rId1"/>
    <sheet name="Calc_x(T)" sheetId="2" r:id="rId2"/>
    <sheet name="Calc_T(x)" sheetId="3" r:id="rId3"/>
  </sheets>
  <definedNames/>
  <calcPr fullCalcOnLoad="1"/>
</workbook>
</file>

<file path=xl/sharedStrings.xml><?xml version="1.0" encoding="utf-8"?>
<sst xmlns="http://schemas.openxmlformats.org/spreadsheetml/2006/main" count="172" uniqueCount="67">
  <si>
    <r>
      <t>D</t>
    </r>
    <r>
      <rPr>
        <vertAlign val="subscript"/>
        <sz val="10"/>
        <rFont val="Arial"/>
        <family val="2"/>
      </rPr>
      <t>a</t>
    </r>
  </si>
  <si>
    <r>
      <t>D</t>
    </r>
    <r>
      <rPr>
        <vertAlign val="subscript"/>
        <sz val="10"/>
        <rFont val="Arial"/>
        <family val="2"/>
      </rPr>
      <t>i</t>
    </r>
  </si>
  <si>
    <t>A</t>
  </si>
  <si>
    <t>l</t>
  </si>
  <si>
    <t>http://upload.wikimedia.org/wikipedia/commons/c/c7/Cooling_fin_temperature.PNG</t>
  </si>
  <si>
    <t>W/(m²K)</t>
  </si>
  <si>
    <t>a</t>
  </si>
  <si>
    <t>W/(mK)</t>
  </si>
  <si>
    <t>T</t>
  </si>
  <si>
    <r>
      <t>T</t>
    </r>
    <r>
      <rPr>
        <vertAlign val="subscript"/>
        <sz val="10"/>
        <rFont val="Arial"/>
        <family val="2"/>
      </rPr>
      <t>0</t>
    </r>
  </si>
  <si>
    <r>
      <t>T</t>
    </r>
    <r>
      <rPr>
        <vertAlign val="subscript"/>
        <sz val="10"/>
        <rFont val="Arial"/>
        <family val="2"/>
      </rPr>
      <t>a</t>
    </r>
  </si>
  <si>
    <r>
      <t>T</t>
    </r>
    <r>
      <rPr>
        <vertAlign val="subscript"/>
        <sz val="10"/>
        <rFont val="Arial"/>
        <family val="2"/>
      </rPr>
      <t>i</t>
    </r>
  </si>
  <si>
    <t>mm</t>
  </si>
  <si>
    <t>m</t>
  </si>
  <si>
    <t>°C</t>
  </si>
  <si>
    <t>°K</t>
  </si>
  <si>
    <t>kgm/(s³K)</t>
  </si>
  <si>
    <t>kg/(s³K)</t>
  </si>
  <si>
    <t>m²</t>
  </si>
  <si>
    <r>
      <t>U</t>
    </r>
    <r>
      <rPr>
        <vertAlign val="subscript"/>
        <sz val="10"/>
        <rFont val="Arial"/>
        <family val="2"/>
      </rPr>
      <t>a</t>
    </r>
  </si>
  <si>
    <r>
      <t>T</t>
    </r>
    <r>
      <rPr>
        <vertAlign val="subscript"/>
        <sz val="10"/>
        <rFont val="Arial"/>
        <family val="2"/>
      </rPr>
      <t>e</t>
    </r>
  </si>
  <si>
    <r>
      <t>a</t>
    </r>
    <r>
      <rPr>
        <vertAlign val="subscript"/>
        <sz val="10"/>
        <rFont val="Arial"/>
        <family val="2"/>
      </rPr>
      <t>a</t>
    </r>
  </si>
  <si>
    <r>
      <t>a</t>
    </r>
    <r>
      <rPr>
        <vertAlign val="subscript"/>
        <sz val="10"/>
        <rFont val="Arial"/>
        <family val="2"/>
      </rPr>
      <t>i</t>
    </r>
  </si>
  <si>
    <t>.-</t>
  </si>
  <si>
    <t>b</t>
  </si>
  <si>
    <r>
      <t>l</t>
    </r>
    <r>
      <rPr>
        <vertAlign val="subscript"/>
        <sz val="10"/>
        <rFont val="Arial"/>
        <family val="2"/>
      </rPr>
      <t>e</t>
    </r>
  </si>
  <si>
    <t>T [°K]</t>
  </si>
  <si>
    <t>x [m]</t>
  </si>
  <si>
    <t>mm²</t>
  </si>
  <si>
    <t>Konstanten</t>
  </si>
  <si>
    <t>grd/m</t>
  </si>
  <si>
    <t>T [°C]</t>
  </si>
  <si>
    <t>x[mm]</t>
  </si>
  <si>
    <t>dT/dx [grd/mm]</t>
  </si>
  <si>
    <t>check</t>
  </si>
  <si>
    <r>
      <t>T</t>
    </r>
    <r>
      <rPr>
        <vertAlign val="subscript"/>
        <sz val="10"/>
        <rFont val="Arial"/>
        <family val="2"/>
      </rPr>
      <t>1/2</t>
    </r>
  </si>
  <si>
    <t>.-.</t>
  </si>
  <si>
    <t>T [°C]=f(x)</t>
  </si>
  <si>
    <r>
      <t>D</t>
    </r>
    <r>
      <rPr>
        <sz val="8"/>
        <rFont val="Arial Narrow"/>
        <family val="2"/>
      </rPr>
      <t>x</t>
    </r>
  </si>
  <si>
    <r>
      <t>U</t>
    </r>
    <r>
      <rPr>
        <vertAlign val="subscript"/>
        <sz val="10"/>
        <rFont val="Arial"/>
        <family val="2"/>
      </rPr>
      <t>i</t>
    </r>
  </si>
  <si>
    <r>
      <t>4aC</t>
    </r>
    <r>
      <rPr>
        <vertAlign val="subscript"/>
        <sz val="9"/>
        <rFont val="Arial Narrow"/>
        <family val="2"/>
      </rPr>
      <t>1</t>
    </r>
    <r>
      <rPr>
        <sz val="9"/>
        <rFont val="Arial Narrow"/>
        <family val="2"/>
      </rPr>
      <t>-b²</t>
    </r>
  </si>
  <si>
    <t>Check</t>
  </si>
  <si>
    <t>aT²+bT+c</t>
  </si>
  <si>
    <t>input</t>
  </si>
  <si>
    <t>Zylinderdurchmesser - aussen</t>
  </si>
  <si>
    <t>Zylinderdurchmesser - innen</t>
  </si>
  <si>
    <t>Anfangstemperarur (Wärmequelle)</t>
  </si>
  <si>
    <t>Temperatur innen</t>
  </si>
  <si>
    <t>Temperatur aussen</t>
  </si>
  <si>
    <t xml:space="preserve">Wärmeleitung </t>
  </si>
  <si>
    <t>Wärmeübergang aussen</t>
  </si>
  <si>
    <t>Wärmeübergang innen</t>
  </si>
  <si>
    <t>Querschnittsfläche</t>
  </si>
  <si>
    <t>Umfang aussen</t>
  </si>
  <si>
    <t>Abstand für Temperaturkonstanz</t>
  </si>
  <si>
    <t>Umfang innen</t>
  </si>
  <si>
    <t>x [mm]</t>
  </si>
  <si>
    <t>1/°K</t>
  </si>
  <si>
    <t>T [°K]=f(x)</t>
  </si>
  <si>
    <r>
      <t>C</t>
    </r>
    <r>
      <rPr>
        <vertAlign val="subscript"/>
        <sz val="9"/>
        <rFont val="Arial Narrow"/>
        <family val="2"/>
      </rPr>
      <t>2</t>
    </r>
  </si>
  <si>
    <r>
      <t>c=C</t>
    </r>
    <r>
      <rPr>
        <vertAlign val="subscript"/>
        <sz val="9"/>
        <rFont val="Arial Narrow"/>
        <family val="2"/>
      </rPr>
      <t>1</t>
    </r>
  </si>
  <si>
    <r>
      <t xml:space="preserve">Temperaturverlauf in einer Rohrwandung in Rohrrichtung x bei kontinuierlichen Wärmezufuhr an einer definierten Stelle (x=0) und konstanten Randbedingungen (Umgebungstemperatur außen und innen (Ta, Ti ) 
</t>
    </r>
    <r>
      <rPr>
        <sz val="8"/>
        <rFont val="Arial Narrow"/>
        <family val="2"/>
      </rPr>
      <t xml:space="preserve">Temperature graduation in a tube wall in longitudinal direction x of the tube with a continuous heat input at a defined location and for constant boundary conditions (inner and outer ambient temperature) </t>
    </r>
  </si>
  <si>
    <t>kgm/(s³°K)</t>
  </si>
  <si>
    <t>kg/(s³°K)</t>
  </si>
  <si>
    <r>
      <t xml:space="preserve">Endtemperatur </t>
    </r>
    <r>
      <rPr>
        <b/>
        <sz val="8"/>
        <rFont val="Arial Narrow"/>
        <family val="2"/>
      </rPr>
      <t xml:space="preserve"> </t>
    </r>
    <r>
      <rPr>
        <b/>
        <sz val="8"/>
        <color indexed="60"/>
        <rFont val="Arial Narrow"/>
        <family val="2"/>
      </rPr>
      <t>~</t>
    </r>
  </si>
  <si>
    <r>
      <t>Endtemperatur</t>
    </r>
    <r>
      <rPr>
        <b/>
        <sz val="8"/>
        <color indexed="60"/>
        <rFont val="Arial Narrow"/>
        <family val="2"/>
      </rPr>
      <t xml:space="preserve"> ~</t>
    </r>
  </si>
  <si>
    <r>
      <t xml:space="preserve">Temperaturverlauf in einer Rohrwandung in Rohrrichtung x bei kontinuierlichen Wärmezufuhr an einer definierten Stelle (x=0) und konstanten Randbedingungen (Umgebungstemperatur außen und innen (Ta, Ti ) )
</t>
    </r>
    <r>
      <rPr>
        <sz val="8"/>
        <rFont val="Arial Narrow"/>
        <family val="2"/>
      </rPr>
      <t xml:space="preserve">Temperature graduation in a tube wall in longitudinal direction x of the tube with a continuous heat input at a defined location and for constant boundary conditions (inner and outer ambient temperature) 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</si>
</sst>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0.0000E+00"/>
    <numFmt numFmtId="170" formatCode="0.000E+00"/>
    <numFmt numFmtId="171" formatCode="0.0E+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00000"/>
    <numFmt numFmtId="177" formatCode="0.000000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&quot;b&quot;0.0"/>
    <numFmt numFmtId="189" formatCode="&quot;&gt; &quot;\ 0.000"/>
    <numFmt numFmtId="190" formatCode="&quot;&gt; &quot;0"/>
    <numFmt numFmtId="191" formatCode="&quot;&gt; &quot;0.000"/>
    <numFmt numFmtId="192" formatCode="&quot;~ &quot;0.0"/>
  </numFmts>
  <fonts count="57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8"/>
      <name val="Symbol"/>
      <family val="1"/>
    </font>
    <font>
      <vertAlign val="subscript"/>
      <sz val="9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60"/>
      <name val="Arial Narrow"/>
      <family val="2"/>
    </font>
    <font>
      <u val="single"/>
      <sz val="7"/>
      <color indexed="12"/>
      <name val="Arial"/>
      <family val="2"/>
    </font>
    <font>
      <u val="single"/>
      <sz val="6"/>
      <color indexed="12"/>
      <name val="Arial"/>
      <family val="2"/>
    </font>
    <font>
      <sz val="10.5"/>
      <color indexed="8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0"/>
    </font>
    <font>
      <sz val="9.65"/>
      <color indexed="8"/>
      <name val="Arial"/>
      <family val="0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62"/>
      <name val="Arial Narrow"/>
      <family val="2"/>
    </font>
    <font>
      <b/>
      <sz val="10"/>
      <color indexed="8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sz val="5.75"/>
      <color indexed="8"/>
      <name val="Arial"/>
      <family val="0"/>
    </font>
    <font>
      <b/>
      <sz val="5.75"/>
      <color indexed="8"/>
      <name val="Arial Narrow"/>
      <family val="0"/>
    </font>
    <font>
      <b/>
      <sz val="8"/>
      <color indexed="8"/>
      <name val="Arial"/>
      <family val="0"/>
    </font>
    <font>
      <sz val="10"/>
      <name val="Arial Narrow"/>
      <family val="0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3F3F76"/>
      <name val="Arial Narrow"/>
      <family val="2"/>
    </font>
    <font>
      <b/>
      <sz val="10"/>
      <color theme="1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left" vertical="center"/>
    </xf>
    <xf numFmtId="165" fontId="7" fillId="33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11" fontId="7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2" fontId="0" fillId="33" borderId="10" xfId="0" applyNumberForma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3" fontId="7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0" xfId="47" applyFill="1" applyAlignment="1" applyProtection="1">
      <alignment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13" fillId="33" borderId="0" xfId="47" applyFont="1" applyFill="1" applyAlignment="1" applyProtection="1">
      <alignment vertical="center"/>
      <protection/>
    </xf>
    <xf numFmtId="0" fontId="6" fillId="33" borderId="10" xfId="0" applyFont="1" applyFill="1" applyBorder="1" applyAlignment="1">
      <alignment horizontal="left" vertical="center" indent="2"/>
    </xf>
    <xf numFmtId="189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left" vertical="center" indent="2"/>
    </xf>
    <xf numFmtId="176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166" fontId="0" fillId="33" borderId="10" xfId="0" applyNumberFormat="1" applyFill="1" applyBorder="1" applyAlignment="1" applyProtection="1">
      <alignment horizontal="center" vertical="center"/>
      <protection/>
    </xf>
    <xf numFmtId="0" fontId="0" fillId="10" borderId="10" xfId="0" applyFill="1" applyBorder="1" applyAlignment="1">
      <alignment horizontal="center" vertical="center"/>
    </xf>
    <xf numFmtId="166" fontId="0" fillId="10" borderId="10" xfId="0" applyNumberFormat="1" applyFill="1" applyBorder="1" applyAlignment="1" applyProtection="1">
      <alignment horizontal="center" vertical="center"/>
      <protection locked="0"/>
    </xf>
    <xf numFmtId="190" fontId="0" fillId="10" borderId="10" xfId="0" applyNumberFormat="1" applyFill="1" applyBorder="1" applyAlignment="1" applyProtection="1">
      <alignment horizontal="center" vertical="center"/>
      <protection/>
    </xf>
    <xf numFmtId="0" fontId="0" fillId="10" borderId="10" xfId="0" applyFill="1" applyBorder="1" applyAlignment="1" applyProtection="1">
      <alignment horizontal="center" vertical="center"/>
      <protection locked="0"/>
    </xf>
    <xf numFmtId="1" fontId="0" fillId="10" borderId="10" xfId="0" applyNumberFormat="1" applyFill="1" applyBorder="1" applyAlignment="1" applyProtection="1">
      <alignment horizontal="center" vertical="center"/>
      <protection locked="0"/>
    </xf>
    <xf numFmtId="190" fontId="0" fillId="10" borderId="10" xfId="0" applyNumberFormat="1" applyFont="1" applyFill="1" applyBorder="1" applyAlignment="1" applyProtection="1">
      <alignment horizontal="center" vertical="center"/>
      <protection/>
    </xf>
    <xf numFmtId="0" fontId="14" fillId="33" borderId="0" xfId="47" applyFont="1" applyFill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Temperaturabfall an einem Hohlzylinder</a:t>
            </a:r>
          </a:p>
        </c:rich>
      </c:tx>
      <c:layout>
        <c:manualLayout>
          <c:xMode val="factor"/>
          <c:yMode val="factor"/>
          <c:x val="0.073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7125"/>
          <c:w val="0.943"/>
          <c:h val="0.90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'Calc_x(T)'!$D$31</c:f>
              <c:strCache>
                <c:ptCount val="1"/>
                <c:pt idx="0">
                  <c:v>T [°C]=f(x)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'Calc_x(T)'!$E$32:$E$82</c:f>
              <c:numCache/>
            </c:numRef>
          </c:xVal>
          <c:yVal>
            <c:numRef>
              <c:f>'Calc_x(T)'!$D$32:$D$82</c:f>
              <c:numCache/>
            </c:numRef>
          </c:yVal>
          <c:smooth val="1"/>
        </c:ser>
        <c:axId val="53898999"/>
        <c:axId val="15328944"/>
      </c:scatterChart>
      <c:valAx>
        <c:axId val="53898999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0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944"/>
        <c:crosses val="autoZero"/>
        <c:crossBetween val="midCat"/>
        <c:dispUnits/>
        <c:majorUnit val="50"/>
        <c:minorUnit val="10"/>
      </c:valAx>
      <c:valAx>
        <c:axId val="15328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T(x) [</a:t>
                </a:r>
                <a:r>
                  <a:rPr lang="en-US" cap="none" sz="57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98999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00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8"/>
          <c:y val="0.009"/>
          <c:w val="0.195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Temperaturabfall an einem Hohlzylinder</a:t>
            </a:r>
          </a:p>
        </c:rich>
      </c:tx>
      <c:layout>
        <c:manualLayout>
          <c:xMode val="factor"/>
          <c:yMode val="factor"/>
          <c:x val="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71"/>
          <c:w val="0.94425"/>
          <c:h val="0.9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'Calc_T(x)'!$E$311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'Calc_T(x)'!$B$32:$B$82</c:f>
              <c:numCache/>
            </c:numRef>
          </c:xVal>
          <c:yVal>
            <c:numRef>
              <c:f>'Calc_T(x)'!$E$32:$E$82</c:f>
              <c:numCache/>
            </c:numRef>
          </c:yVal>
          <c:smooth val="1"/>
        </c:ser>
        <c:axId val="3742769"/>
        <c:axId val="33684922"/>
      </c:scatterChart>
      <c:valAx>
        <c:axId val="3742769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84922"/>
        <c:crosses val="autoZero"/>
        <c:crossBetween val="midCat"/>
        <c:dispUnits/>
        <c:majorUnit val="50"/>
        <c:minorUnit val="10"/>
      </c:valAx>
      <c:valAx>
        <c:axId val="3368492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T(x) [</a:t>
                </a:r>
                <a:r>
                  <a:rPr lang="en-US" cap="none" sz="57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769"/>
        <c:crosses val="autoZero"/>
        <c:crossBetween val="midCat"/>
        <c:dispUnits/>
        <c:majorUnit val="100"/>
        <c:minorUnit val="20"/>
      </c:valAx>
      <c:spPr>
        <a:gradFill rotWithShape="1">
          <a:gsLst>
            <a:gs pos="0">
              <a:srgbClr val="FFFFCC"/>
            </a:gs>
            <a:gs pos="100000">
              <a:srgbClr val="FFFF00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875"/>
          <c:y val="0.0135"/>
          <c:w val="0.07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7.emf" /><Relationship Id="rId3" Type="http://schemas.openxmlformats.org/officeDocument/2006/relationships/image" Target="../media/image9.emf" /><Relationship Id="rId4" Type="http://schemas.openxmlformats.org/officeDocument/2006/relationships/image" Target="../media/image2.wmf" /><Relationship Id="rId5" Type="http://schemas.openxmlformats.org/officeDocument/2006/relationships/image" Target="../media/image4.wmf" /><Relationship Id="rId6" Type="http://schemas.openxmlformats.org/officeDocument/2006/relationships/image" Target="../media/image11.emf" /><Relationship Id="rId7" Type="http://schemas.openxmlformats.org/officeDocument/2006/relationships/image" Target="../media/image10.wmf" /><Relationship Id="rId8" Type="http://schemas.openxmlformats.org/officeDocument/2006/relationships/image" Target="../media/image15.emf" /><Relationship Id="rId9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2.wmf" /><Relationship Id="rId4" Type="http://schemas.openxmlformats.org/officeDocument/2006/relationships/image" Target="../media/image4.wmf" /><Relationship Id="rId5" Type="http://schemas.openxmlformats.org/officeDocument/2006/relationships/image" Target="../media/image1.emf" /><Relationship Id="rId6" Type="http://schemas.openxmlformats.org/officeDocument/2006/relationships/image" Target="../media/image10.w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28575</xdr:rowOff>
    </xdr:from>
    <xdr:to>
      <xdr:col>11</xdr:col>
      <xdr:colOff>581025</xdr:colOff>
      <xdr:row>20</xdr:row>
      <xdr:rowOff>142875</xdr:rowOff>
    </xdr:to>
    <xdr:graphicFrame>
      <xdr:nvGraphicFramePr>
        <xdr:cNvPr id="1" name="Diagramm 10"/>
        <xdr:cNvGraphicFramePr/>
      </xdr:nvGraphicFramePr>
      <xdr:xfrm>
        <a:off x="4371975" y="504825"/>
        <a:ext cx="36004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61</xdr:row>
      <xdr:rowOff>9525</xdr:rowOff>
    </xdr:from>
    <xdr:to>
      <xdr:col>11</xdr:col>
      <xdr:colOff>581025</xdr:colOff>
      <xdr:row>71</xdr:row>
      <xdr:rowOff>152400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rcRect l="7507" t="18618" r="2529" b="10073"/>
        <a:stretch>
          <a:fillRect/>
        </a:stretch>
      </xdr:blipFill>
      <xdr:spPr>
        <a:xfrm>
          <a:off x="5181600" y="9563100"/>
          <a:ext cx="27908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762000</xdr:colOff>
      <xdr:row>3</xdr:row>
      <xdr:rowOff>190500</xdr:rowOff>
    </xdr:from>
    <xdr:to>
      <xdr:col>11</xdr:col>
      <xdr:colOff>352425</xdr:colOff>
      <xdr:row>8</xdr:row>
      <xdr:rowOff>142875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2"/>
        <a:srcRect l="7507" t="18618" r="2529" b="10073"/>
        <a:stretch>
          <a:fillRect/>
        </a:stretch>
      </xdr:blipFill>
      <xdr:spPr>
        <a:xfrm>
          <a:off x="5867400" y="857250"/>
          <a:ext cx="1876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</xdr:row>
      <xdr:rowOff>0</xdr:rowOff>
    </xdr:from>
    <xdr:to>
      <xdr:col>12</xdr:col>
      <xdr:colOff>438150</xdr:colOff>
      <xdr:row>24</xdr:row>
      <xdr:rowOff>0</xdr:rowOff>
    </xdr:to>
    <xdr:graphicFrame>
      <xdr:nvGraphicFramePr>
        <xdr:cNvPr id="1" name="Diagramm 3"/>
        <xdr:cNvGraphicFramePr/>
      </xdr:nvGraphicFramePr>
      <xdr:xfrm>
        <a:off x="4371975" y="647700"/>
        <a:ext cx="4295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45</xdr:row>
      <xdr:rowOff>152400</xdr:rowOff>
    </xdr:from>
    <xdr:to>
      <xdr:col>12</xdr:col>
      <xdr:colOff>123825</xdr:colOff>
      <xdr:row>56</xdr:row>
      <xdr:rowOff>142875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rcRect l="7507" t="18618" r="2529" b="10073"/>
        <a:stretch>
          <a:fillRect/>
        </a:stretch>
      </xdr:blipFill>
      <xdr:spPr>
        <a:xfrm>
          <a:off x="4457700" y="7286625"/>
          <a:ext cx="38957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4</xdr:row>
      <xdr:rowOff>66675</xdr:rowOff>
    </xdr:from>
    <xdr:to>
      <xdr:col>12</xdr:col>
      <xdr:colOff>219075</xdr:colOff>
      <xdr:row>9</xdr:row>
      <xdr:rowOff>114300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2"/>
        <a:srcRect l="7507" t="18618" r="2529" b="10073"/>
        <a:stretch>
          <a:fillRect/>
        </a:stretch>
      </xdr:blipFill>
      <xdr:spPr>
        <a:xfrm>
          <a:off x="6400800" y="1095375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pload.wikimedia.org/wikipedia/commons/c/c7/Cooling_fin_temperature.PNG" TargetMode="Externa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oleObject" Target="../embeddings/oleObject_1_6.bin" /><Relationship Id="rId9" Type="http://schemas.openxmlformats.org/officeDocument/2006/relationships/oleObject" Target="../embeddings/oleObject_1_7.bin" /><Relationship Id="rId10" Type="http://schemas.openxmlformats.org/officeDocument/2006/relationships/oleObject" Target="../embeddings/oleObject_1_8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pload.wikimedia.org/wikipedia/commons/c/c7/Cooling_fin_temperature.PNG" TargetMode="Externa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oleObject" Target="../embeddings/oleObject_2_6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224"/>
  <sheetViews>
    <sheetView showGridLines="0" tabSelected="1" zoomScalePageLayoutView="50" workbookViewId="0" topLeftCell="A70">
      <selection activeCell="B13" sqref="B13"/>
    </sheetView>
  </sheetViews>
  <sheetFormatPr defaultColWidth="11.421875" defaultRowHeight="12.75"/>
  <cols>
    <col min="1" max="1" width="107.57421875" style="0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</sheetData>
  <sheetProtection password="CECE" sheet="1"/>
  <printOptions/>
  <pageMargins left="1" right="1" top="1" bottom="1" header="0.5" footer="0.5"/>
  <pageSetup horizontalDpi="600" verticalDpi="600" orientation="portrait" paperSize="9" scale="95" r:id="rId4"/>
  <headerFooter>
    <oddFooter>&amp;L&amp;6&amp;Z
&amp;F / &amp;A&amp;R&amp;8Bladt: 21.12.2011
prited: &amp;D</oddFooter>
  </headerFooter>
  <legacyDrawing r:id="rId3"/>
  <oleObjects>
    <oleObject progId="Word.Document.8" shapeId="1658419" r:id="rId1"/>
    <oleObject progId="Word.Document.8" shapeId="167818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N438"/>
  <sheetViews>
    <sheetView showGridLines="0" zoomScale="115" zoomScaleNormal="115" workbookViewId="0" topLeftCell="A5">
      <selection activeCell="J78" sqref="J78"/>
    </sheetView>
  </sheetViews>
  <sheetFormatPr defaultColWidth="11.421875" defaultRowHeight="12.75"/>
  <cols>
    <col min="1" max="1" width="20.421875" style="0" customWidth="1"/>
    <col min="2" max="2" width="11.421875" style="1" customWidth="1"/>
    <col min="3" max="3" width="10.140625" style="0" customWidth="1"/>
    <col min="4" max="4" width="7.7109375" style="0" customWidth="1"/>
    <col min="5" max="5" width="8.00390625" style="0" customWidth="1"/>
    <col min="6" max="6" width="7.140625" style="0" customWidth="1"/>
    <col min="7" max="7" width="5.7109375" style="0" bestFit="1" customWidth="1"/>
    <col min="8" max="8" width="6.00390625" style="0" bestFit="1" customWidth="1"/>
    <col min="12" max="12" width="8.7109375" style="0" customWidth="1"/>
    <col min="13" max="13" width="11.57421875" style="0" hidden="1" customWidth="1"/>
    <col min="14" max="14" width="5.28125" style="0" customWidth="1"/>
  </cols>
  <sheetData>
    <row r="1" spans="1:14" ht="24.75" customHeight="1">
      <c r="A1" s="59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5"/>
      <c r="B2" s="6"/>
      <c r="C2" s="52" t="s">
        <v>43</v>
      </c>
      <c r="D2" s="8"/>
      <c r="E2" s="5"/>
      <c r="F2" s="5"/>
      <c r="G2" s="5"/>
      <c r="H2" s="5"/>
      <c r="I2" s="5"/>
      <c r="J2" s="5"/>
      <c r="K2" s="4"/>
      <c r="L2" s="4"/>
      <c r="M2" s="4"/>
      <c r="N2" s="4"/>
    </row>
    <row r="3" spans="1:14" ht="15">
      <c r="A3" s="9" t="s">
        <v>44</v>
      </c>
      <c r="B3" s="7" t="s">
        <v>0</v>
      </c>
      <c r="C3" s="53">
        <v>19.5</v>
      </c>
      <c r="D3" s="11" t="s">
        <v>12</v>
      </c>
      <c r="E3" s="12">
        <f>C3/1000</f>
        <v>0.0195</v>
      </c>
      <c r="F3" s="11" t="s">
        <v>13</v>
      </c>
      <c r="G3" s="5"/>
      <c r="H3" s="5"/>
      <c r="I3" s="5"/>
      <c r="J3" s="5"/>
      <c r="K3" s="4"/>
      <c r="L3" s="4"/>
      <c r="M3" s="4"/>
      <c r="N3" s="4"/>
    </row>
    <row r="4" spans="1:14" ht="15">
      <c r="A4" s="9" t="s">
        <v>45</v>
      </c>
      <c r="B4" s="7" t="s">
        <v>1</v>
      </c>
      <c r="C4" s="53">
        <v>18.5</v>
      </c>
      <c r="D4" s="11" t="s">
        <v>12</v>
      </c>
      <c r="E4" s="12">
        <f>C4/1000</f>
        <v>0.0185</v>
      </c>
      <c r="F4" s="11" t="s">
        <v>13</v>
      </c>
      <c r="G4" s="5"/>
      <c r="H4" s="5"/>
      <c r="I4" s="5"/>
      <c r="J4" s="5"/>
      <c r="K4" s="4"/>
      <c r="L4" s="4"/>
      <c r="M4" s="4"/>
      <c r="N4" s="4"/>
    </row>
    <row r="5" spans="1:14" ht="15">
      <c r="A5" s="9" t="s">
        <v>54</v>
      </c>
      <c r="B5" s="7" t="s">
        <v>25</v>
      </c>
      <c r="C5" s="54">
        <f>E82</f>
        <v>264.78637300177445</v>
      </c>
      <c r="D5" s="11" t="s">
        <v>12</v>
      </c>
      <c r="E5" s="13">
        <f>C5/1000</f>
        <v>0.26478637300177443</v>
      </c>
      <c r="F5" s="11" t="s">
        <v>13</v>
      </c>
      <c r="G5" s="5"/>
      <c r="H5" s="5"/>
      <c r="I5" s="5"/>
      <c r="J5" s="5"/>
      <c r="K5" s="4"/>
      <c r="L5" s="4"/>
      <c r="M5" s="4"/>
      <c r="N5" s="4"/>
    </row>
    <row r="6" spans="1:14" ht="12.75">
      <c r="A6" s="14"/>
      <c r="B6" s="7"/>
      <c r="C6" s="10"/>
      <c r="D6" s="11"/>
      <c r="E6" s="12"/>
      <c r="F6" s="11"/>
      <c r="G6" s="5"/>
      <c r="H6" s="5"/>
      <c r="I6" s="5"/>
      <c r="J6" s="5"/>
      <c r="K6" s="4"/>
      <c r="L6" s="4"/>
      <c r="M6" s="4"/>
      <c r="N6" s="4"/>
    </row>
    <row r="7" spans="1:14" ht="12.75">
      <c r="A7" s="15" t="s">
        <v>52</v>
      </c>
      <c r="B7" s="7" t="s">
        <v>2</v>
      </c>
      <c r="C7" s="51">
        <f>PI()/4*(C3^2-C4^2)</f>
        <v>29.845130209103033</v>
      </c>
      <c r="D7" s="11" t="s">
        <v>28</v>
      </c>
      <c r="E7" s="16">
        <f>C7/10^6</f>
        <v>2.9845130209103034E-05</v>
      </c>
      <c r="F7" s="11" t="s">
        <v>18</v>
      </c>
      <c r="G7" s="5"/>
      <c r="H7" s="5"/>
      <c r="I7" s="5"/>
      <c r="J7" s="5"/>
      <c r="K7" s="4"/>
      <c r="L7" s="4"/>
      <c r="M7" s="4"/>
      <c r="N7" s="4"/>
    </row>
    <row r="8" spans="1:14" ht="15">
      <c r="A8" s="15" t="s">
        <v>53</v>
      </c>
      <c r="B8" s="7" t="s">
        <v>19</v>
      </c>
      <c r="C8" s="51">
        <f>PI()*C3</f>
        <v>61.261056745000964</v>
      </c>
      <c r="D8" s="11" t="s">
        <v>12</v>
      </c>
      <c r="E8" s="12">
        <f>C8/1000</f>
        <v>0.061261056745000965</v>
      </c>
      <c r="F8" s="11" t="s">
        <v>13</v>
      </c>
      <c r="G8" s="5"/>
      <c r="H8" s="5"/>
      <c r="I8" s="5"/>
      <c r="J8" s="5"/>
      <c r="K8" s="4"/>
      <c r="L8" s="4"/>
      <c r="M8" s="4"/>
      <c r="N8" s="4"/>
    </row>
    <row r="9" spans="1:14" ht="15">
      <c r="A9" s="15" t="s">
        <v>55</v>
      </c>
      <c r="B9" s="7" t="s">
        <v>39</v>
      </c>
      <c r="C9" s="51">
        <f>PI()*C4</f>
        <v>58.119464091411174</v>
      </c>
      <c r="D9" s="11" t="s">
        <v>12</v>
      </c>
      <c r="E9" s="12">
        <f>C9/1000</f>
        <v>0.05811946409141117</v>
      </c>
      <c r="F9" s="11" t="s">
        <v>13</v>
      </c>
      <c r="G9" s="5"/>
      <c r="H9" s="5"/>
      <c r="I9" s="5"/>
      <c r="J9" s="5"/>
      <c r="K9" s="4"/>
      <c r="L9" s="4"/>
      <c r="M9" s="4"/>
      <c r="N9" s="4"/>
    </row>
    <row r="10" spans="1:14" ht="12.75">
      <c r="A10" s="14"/>
      <c r="B10" s="7"/>
      <c r="C10" s="10"/>
      <c r="D10" s="11"/>
      <c r="E10" s="12"/>
      <c r="F10" s="11"/>
      <c r="G10" s="5"/>
      <c r="H10" s="5"/>
      <c r="I10" s="5"/>
      <c r="J10" s="5"/>
      <c r="K10" s="4"/>
      <c r="L10" s="4"/>
      <c r="M10" s="4"/>
      <c r="N10" s="4"/>
    </row>
    <row r="11" spans="1:14" ht="15">
      <c r="A11" s="9" t="s">
        <v>46</v>
      </c>
      <c r="B11" s="7" t="s">
        <v>9</v>
      </c>
      <c r="C11" s="55">
        <v>800</v>
      </c>
      <c r="D11" s="11" t="s">
        <v>14</v>
      </c>
      <c r="E11" s="18">
        <f>C11+273</f>
        <v>1073</v>
      </c>
      <c r="F11" s="11" t="s">
        <v>15</v>
      </c>
      <c r="G11" s="5"/>
      <c r="H11" s="5"/>
      <c r="I11" s="5"/>
      <c r="J11" s="5"/>
      <c r="K11" s="4"/>
      <c r="L11" s="4"/>
      <c r="M11" s="4"/>
      <c r="N11" s="4"/>
    </row>
    <row r="12" spans="1:14" ht="15">
      <c r="A12" s="9" t="s">
        <v>48</v>
      </c>
      <c r="B12" s="7" t="s">
        <v>10</v>
      </c>
      <c r="C12" s="53">
        <v>20</v>
      </c>
      <c r="D12" s="11" t="s">
        <v>14</v>
      </c>
      <c r="E12" s="18">
        <f>C12+273</f>
        <v>293</v>
      </c>
      <c r="F12" s="11" t="s">
        <v>15</v>
      </c>
      <c r="G12" s="5"/>
      <c r="H12" s="5"/>
      <c r="I12" s="5"/>
      <c r="J12" s="5"/>
      <c r="K12" s="4"/>
      <c r="L12" s="4"/>
      <c r="M12" s="4"/>
      <c r="N12" s="4"/>
    </row>
    <row r="13" spans="1:14" ht="15">
      <c r="A13" s="9" t="s">
        <v>47</v>
      </c>
      <c r="B13" s="7" t="s">
        <v>11</v>
      </c>
      <c r="C13" s="53">
        <v>230</v>
      </c>
      <c r="D13" s="11" t="s">
        <v>14</v>
      </c>
      <c r="E13" s="18">
        <f>C13+273</f>
        <v>503</v>
      </c>
      <c r="F13" s="11" t="s">
        <v>15</v>
      </c>
      <c r="G13" s="5"/>
      <c r="H13" s="5"/>
      <c r="I13" s="5"/>
      <c r="J13" s="5"/>
      <c r="K13" s="4"/>
      <c r="L13" s="4"/>
      <c r="M13" s="4"/>
      <c r="N13" s="4"/>
    </row>
    <row r="14" spans="1:14" ht="15">
      <c r="A14" s="19" t="s">
        <v>65</v>
      </c>
      <c r="B14" s="7" t="s">
        <v>20</v>
      </c>
      <c r="C14" s="20">
        <f>E14-273</f>
        <v>122.23684210526318</v>
      </c>
      <c r="D14" s="11" t="s">
        <v>14</v>
      </c>
      <c r="E14" s="21">
        <f>(E17*E8*E12+E18*E9*E13)/(E17*E8+E18*E9)</f>
        <v>395.2368421052632</v>
      </c>
      <c r="F14" s="11" t="s">
        <v>15</v>
      </c>
      <c r="G14" s="5"/>
      <c r="H14" s="5"/>
      <c r="I14" s="5"/>
      <c r="J14" s="5"/>
      <c r="K14" s="4"/>
      <c r="L14" s="4"/>
      <c r="M14" s="4"/>
      <c r="N14" s="4"/>
    </row>
    <row r="15" spans="1:14" ht="11.25" customHeight="1">
      <c r="A15" s="14"/>
      <c r="B15" s="7"/>
      <c r="C15" s="14"/>
      <c r="D15" s="18"/>
      <c r="E15" s="22"/>
      <c r="F15" s="11"/>
      <c r="G15" s="5"/>
      <c r="H15" s="5"/>
      <c r="I15" s="5"/>
      <c r="J15" s="5"/>
      <c r="K15" s="4"/>
      <c r="L15" s="4"/>
      <c r="M15" s="4"/>
      <c r="N15" s="4"/>
    </row>
    <row r="16" spans="1:14" ht="12.75">
      <c r="A16" s="9" t="s">
        <v>49</v>
      </c>
      <c r="B16" s="23" t="s">
        <v>3</v>
      </c>
      <c r="C16" s="55">
        <v>68</v>
      </c>
      <c r="D16" s="18" t="s">
        <v>7</v>
      </c>
      <c r="E16" s="18">
        <f>C16</f>
        <v>68</v>
      </c>
      <c r="F16" s="11" t="s">
        <v>16</v>
      </c>
      <c r="G16" s="5"/>
      <c r="H16" s="5"/>
      <c r="I16" s="5"/>
      <c r="J16" s="5"/>
      <c r="K16" s="4"/>
      <c r="L16" s="4"/>
      <c r="M16" s="4"/>
      <c r="N16" s="4"/>
    </row>
    <row r="17" spans="1:14" ht="15">
      <c r="A17" s="9" t="s">
        <v>50</v>
      </c>
      <c r="B17" s="23" t="s">
        <v>21</v>
      </c>
      <c r="C17" s="56">
        <v>60</v>
      </c>
      <c r="D17" s="18" t="s">
        <v>5</v>
      </c>
      <c r="E17" s="18">
        <f>C17</f>
        <v>60</v>
      </c>
      <c r="F17" s="11" t="s">
        <v>17</v>
      </c>
      <c r="G17" s="5"/>
      <c r="H17" s="5"/>
      <c r="I17" s="5"/>
      <c r="J17" s="5"/>
      <c r="K17" s="4"/>
      <c r="L17" s="4"/>
      <c r="M17" s="4"/>
      <c r="N17" s="4"/>
    </row>
    <row r="18" spans="1:14" ht="15">
      <c r="A18" s="9" t="s">
        <v>51</v>
      </c>
      <c r="B18" s="23" t="s">
        <v>22</v>
      </c>
      <c r="C18" s="56">
        <v>60</v>
      </c>
      <c r="D18" s="18" t="s">
        <v>5</v>
      </c>
      <c r="E18" s="18">
        <f>C18</f>
        <v>60</v>
      </c>
      <c r="F18" s="11" t="s">
        <v>17</v>
      </c>
      <c r="G18" s="5"/>
      <c r="H18" s="5"/>
      <c r="I18" s="5"/>
      <c r="J18" s="5"/>
      <c r="K18" s="4"/>
      <c r="L18" s="4"/>
      <c r="M18" s="4"/>
      <c r="N18" s="4"/>
    </row>
    <row r="19" spans="1:14" ht="12.75">
      <c r="A19" s="5"/>
      <c r="B19" s="6"/>
      <c r="C19" s="5"/>
      <c r="D19" s="6"/>
      <c r="E19" s="5"/>
      <c r="F19" s="5"/>
      <c r="G19" s="5"/>
      <c r="H19" s="5"/>
      <c r="I19" s="5"/>
      <c r="J19" s="5"/>
      <c r="K19" s="4"/>
      <c r="L19" s="4"/>
      <c r="M19" s="4"/>
      <c r="N19" s="4"/>
    </row>
    <row r="20" spans="1:14" ht="12.75">
      <c r="A20" s="5"/>
      <c r="B20" s="18" t="s">
        <v>29</v>
      </c>
      <c r="C20" s="22"/>
      <c r="D20" s="18"/>
      <c r="E20" s="14"/>
      <c r="F20" s="14"/>
      <c r="G20" s="5"/>
      <c r="H20" s="5"/>
      <c r="I20" s="5"/>
      <c r="J20" s="5"/>
      <c r="K20" s="4"/>
      <c r="L20" s="4"/>
      <c r="M20" s="4"/>
      <c r="N20" s="4"/>
    </row>
    <row r="21" spans="1:14" ht="12.75">
      <c r="A21" s="5"/>
      <c r="B21" s="18" t="s">
        <v>6</v>
      </c>
      <c r="C21" s="22"/>
      <c r="D21" s="18"/>
      <c r="E21" s="25">
        <f>(E17*E8+E18*E9)/(E16*E7)</f>
        <v>3529.4117647058824</v>
      </c>
      <c r="F21" s="11" t="s">
        <v>23</v>
      </c>
      <c r="G21" s="5"/>
      <c r="H21" s="5"/>
      <c r="I21" s="5"/>
      <c r="J21" s="5"/>
      <c r="K21" s="4"/>
      <c r="L21" s="4"/>
      <c r="M21" s="4"/>
      <c r="N21" s="4"/>
    </row>
    <row r="22" spans="1:14" ht="12.75">
      <c r="A22" s="5"/>
      <c r="B22" s="18" t="s">
        <v>24</v>
      </c>
      <c r="C22" s="22"/>
      <c r="D22" s="18"/>
      <c r="E22" s="25">
        <f>-(E17*E8*E12+E18*E9*E13)/(E16*E7)</f>
        <v>-1394953.5603715172</v>
      </c>
      <c r="F22" s="11" t="s">
        <v>23</v>
      </c>
      <c r="G22" s="5"/>
      <c r="H22" s="5"/>
      <c r="I22" s="5"/>
      <c r="J22" s="5"/>
      <c r="K22" s="4"/>
      <c r="L22" s="4"/>
      <c r="M22" s="4"/>
      <c r="N22" s="4"/>
    </row>
    <row r="23" spans="1:14" ht="14.25">
      <c r="A23" s="5"/>
      <c r="B23" s="18" t="s">
        <v>60</v>
      </c>
      <c r="C23" s="22"/>
      <c r="D23" s="18"/>
      <c r="E23" s="26">
        <f>-E21/2*E14^2-E22*E14</f>
        <v>275668520.0423661</v>
      </c>
      <c r="F23" s="11" t="s">
        <v>30</v>
      </c>
      <c r="G23" s="5"/>
      <c r="H23" s="5"/>
      <c r="I23" s="5"/>
      <c r="J23" s="5"/>
      <c r="K23" s="4"/>
      <c r="L23" s="4"/>
      <c r="M23" s="4"/>
      <c r="N23" s="4"/>
    </row>
    <row r="24" spans="1:14" ht="14.25">
      <c r="A24" s="5"/>
      <c r="B24" s="18" t="s">
        <v>59</v>
      </c>
      <c r="C24" s="22"/>
      <c r="D24" s="18"/>
      <c r="E24" s="27">
        <f>1/E21^0.5*LN(2*(E21/2*(E21/2*E11^2+E22*E11+E23))^0.5+E21*E11+E22)</f>
        <v>0.25889797416356036</v>
      </c>
      <c r="F24" s="22" t="s">
        <v>13</v>
      </c>
      <c r="G24" s="5"/>
      <c r="H24" s="5"/>
      <c r="I24" s="5"/>
      <c r="J24" s="5"/>
      <c r="K24" s="4"/>
      <c r="L24" s="4"/>
      <c r="M24" s="4"/>
      <c r="N24" s="4"/>
    </row>
    <row r="25" spans="1:14" ht="15" hidden="1">
      <c r="A25" s="5"/>
      <c r="B25" s="7" t="s">
        <v>35</v>
      </c>
      <c r="C25" s="14"/>
      <c r="D25" s="7"/>
      <c r="E25" s="28">
        <f>-E22/E21+((E22/E21)^2-2*E23/E21+0.00000001)^0.5</f>
        <v>395.2369418138001</v>
      </c>
      <c r="F25" s="29" t="s">
        <v>15</v>
      </c>
      <c r="G25" s="5"/>
      <c r="H25" s="5"/>
      <c r="I25" s="5"/>
      <c r="J25" s="5"/>
      <c r="K25" s="4"/>
      <c r="L25" s="4"/>
      <c r="M25" s="4"/>
      <c r="N25" s="4"/>
    </row>
    <row r="26" spans="1:14" ht="12.75" hidden="1">
      <c r="A26" s="5"/>
      <c r="B26" s="30"/>
      <c r="C26" s="31"/>
      <c r="D26" s="31"/>
      <c r="E26" s="31"/>
      <c r="F26" s="31"/>
      <c r="G26" s="5"/>
      <c r="H26" s="5"/>
      <c r="I26" s="5"/>
      <c r="J26" s="5"/>
      <c r="K26" s="4"/>
      <c r="L26" s="4"/>
      <c r="M26" s="4"/>
      <c r="N26" s="4"/>
    </row>
    <row r="27" spans="1:14" ht="12.75" hidden="1">
      <c r="A27" s="5"/>
      <c r="B27" s="32"/>
      <c r="C27" s="18" t="s">
        <v>8</v>
      </c>
      <c r="D27" s="22"/>
      <c r="E27" s="21">
        <f>E14</f>
        <v>395.2368421052632</v>
      </c>
      <c r="F27" s="14"/>
      <c r="G27" s="5"/>
      <c r="H27" s="5"/>
      <c r="I27" s="5"/>
      <c r="J27" s="5"/>
      <c r="K27" s="4"/>
      <c r="L27" s="4"/>
      <c r="M27" s="4"/>
      <c r="N27" s="4"/>
    </row>
    <row r="28" spans="1:14" ht="12.75" hidden="1">
      <c r="A28" s="5"/>
      <c r="B28" s="32"/>
      <c r="C28" s="18" t="s">
        <v>42</v>
      </c>
      <c r="D28" s="22"/>
      <c r="E28" s="33">
        <f>-(2^0.5)*(E21/2*E27^2+E22*E27+E23)^0.5/1000</f>
        <v>0</v>
      </c>
      <c r="F28" s="22" t="s">
        <v>41</v>
      </c>
      <c r="G28" s="5"/>
      <c r="H28" s="5"/>
      <c r="I28" s="5"/>
      <c r="J28" s="5"/>
      <c r="K28" s="4"/>
      <c r="L28" s="4"/>
      <c r="M28" s="4"/>
      <c r="N28" s="4"/>
    </row>
    <row r="29" spans="1:14" ht="14.25" hidden="1">
      <c r="A29" s="5"/>
      <c r="B29" s="32"/>
      <c r="C29" s="18" t="s">
        <v>40</v>
      </c>
      <c r="D29" s="22"/>
      <c r="E29" s="33">
        <f>4*E21/2*E23-E22^2</f>
        <v>0</v>
      </c>
      <c r="F29" s="22" t="s">
        <v>41</v>
      </c>
      <c r="G29" s="5"/>
      <c r="H29" s="5"/>
      <c r="I29" s="5"/>
      <c r="J29" s="5"/>
      <c r="K29" s="4"/>
      <c r="L29" s="4"/>
      <c r="M29" s="4"/>
      <c r="N29" s="4"/>
    </row>
    <row r="30" spans="1:14" ht="12.75">
      <c r="A30" s="5"/>
      <c r="B30" s="6"/>
      <c r="C30" s="5"/>
      <c r="D30" s="5"/>
      <c r="E30" s="5"/>
      <c r="F30" s="5"/>
      <c r="G30" s="34" t="s">
        <v>34</v>
      </c>
      <c r="H30" s="34" t="s">
        <v>34</v>
      </c>
      <c r="I30" s="5"/>
      <c r="J30" s="5"/>
      <c r="K30" s="4"/>
      <c r="L30" s="4"/>
      <c r="M30" s="4"/>
      <c r="N30" s="4"/>
    </row>
    <row r="31" spans="1:14" ht="12.75">
      <c r="A31" s="35"/>
      <c r="B31" s="18" t="s">
        <v>26</v>
      </c>
      <c r="C31" s="18" t="s">
        <v>27</v>
      </c>
      <c r="D31" s="18" t="s">
        <v>37</v>
      </c>
      <c r="E31" s="18" t="s">
        <v>32</v>
      </c>
      <c r="F31" s="36" t="s">
        <v>33</v>
      </c>
      <c r="G31" s="37" t="s">
        <v>38</v>
      </c>
      <c r="H31" s="37" t="s">
        <v>38</v>
      </c>
      <c r="I31" s="5"/>
      <c r="J31" s="38"/>
      <c r="K31" s="4"/>
      <c r="L31" s="4"/>
      <c r="M31" s="4"/>
      <c r="N31" s="4"/>
    </row>
    <row r="32" spans="1:14" ht="12.75">
      <c r="A32" s="35">
        <v>1</v>
      </c>
      <c r="B32" s="21">
        <f aca="true" t="shared" si="0" ref="B32:B63">$E$11-($E$11-$E$25)*(A32-1)/50</f>
        <v>1073</v>
      </c>
      <c r="C32" s="39">
        <f>-1/($E$21)^0.5*LN(2*($E$21/2*($E$21/2*$B32^2+$E$22*$B32+$E$23))^0.5+$E$21*$B32+$E$22)+$E$24</f>
        <v>0</v>
      </c>
      <c r="D32" s="40">
        <f>B32-273</f>
        <v>800</v>
      </c>
      <c r="E32" s="41">
        <f>(-1/$E$21^0.5*LN(2*($E$21/2*($E$21/2*$B32^2+$E$22*$B32+$E$23))^0.5+$E$21*$B32+$E$22)+$E$24)*1000</f>
        <v>0</v>
      </c>
      <c r="F32" s="42">
        <f>-1*(2*($E$21/2*B32^2+$E$22*B32+$E$23))^0.5/10^3</f>
        <v>-40.265131530575125</v>
      </c>
      <c r="G32" s="42">
        <f>E33-E32</f>
        <v>0.3400621866659348</v>
      </c>
      <c r="H32" s="42">
        <f>1/F32*(D33-D32)</f>
        <v>0.33665011508607406</v>
      </c>
      <c r="I32" s="5"/>
      <c r="J32" s="5"/>
      <c r="K32" s="4"/>
      <c r="L32" s="4"/>
      <c r="M32" s="4"/>
      <c r="N32" s="4"/>
    </row>
    <row r="33" spans="1:14" ht="12.75">
      <c r="A33" s="35">
        <v>2</v>
      </c>
      <c r="B33" s="21">
        <f t="shared" si="0"/>
        <v>1059.444738836276</v>
      </c>
      <c r="C33" s="39">
        <f aca="true" t="shared" si="1" ref="C33:C82">-1/($E$21)^0.5*LN(2*($E$21/2*($E$21/2*$B33^2+$E$22*$B33+$E$23))^0.5+$E$21*$B33+$E$22)+$E$24</f>
        <v>0.0003400621866659348</v>
      </c>
      <c r="D33" s="40">
        <f aca="true" t="shared" si="2" ref="D33:D82">B33-273</f>
        <v>786.444738836276</v>
      </c>
      <c r="E33" s="41">
        <f aca="true" t="shared" si="3" ref="E33:E81">(-1/$E$21^0.5*LN(2*($E$21/2*($E$21/2*$B33^2+$E$22*$B33+$E$23))^0.5+$E$21*$B33+$E$22)+$E$24)*1000</f>
        <v>0.3400621866659348</v>
      </c>
      <c r="F33" s="42">
        <f aca="true" t="shared" si="4" ref="F33:F81">-1*(2*($E$21/2*B33^2+$E$22*B33+$E$23))^0.5/10^3</f>
        <v>-39.459829018435016</v>
      </c>
      <c r="G33" s="42">
        <f aca="true" t="shared" si="5" ref="G33:G81">E34-E33</f>
        <v>0.3470742689067885</v>
      </c>
      <c r="H33" s="42">
        <f aca="true" t="shared" si="6" ref="H33:H81">1/F33*(D34-D33)</f>
        <v>0.3435205245666731</v>
      </c>
      <c r="I33" s="5"/>
      <c r="J33" s="5"/>
      <c r="K33" s="4"/>
      <c r="L33" s="4"/>
      <c r="M33" s="4"/>
      <c r="N33" s="4"/>
    </row>
    <row r="34" spans="1:14" ht="12.75">
      <c r="A34" s="35">
        <v>3</v>
      </c>
      <c r="B34" s="21">
        <f t="shared" si="0"/>
        <v>1045.889477672552</v>
      </c>
      <c r="C34" s="39">
        <f t="shared" si="1"/>
        <v>0.0006871364555727233</v>
      </c>
      <c r="D34" s="40">
        <f t="shared" si="2"/>
        <v>772.889477672552</v>
      </c>
      <c r="E34" s="41">
        <f t="shared" si="3"/>
        <v>0.6871364555727233</v>
      </c>
      <c r="F34" s="42">
        <f t="shared" si="4"/>
        <v>-38.65452650629491</v>
      </c>
      <c r="G34" s="42">
        <f t="shared" si="5"/>
        <v>0.35438162872225565</v>
      </c>
      <c r="H34" s="42">
        <f t="shared" si="6"/>
        <v>0.35067720106509503</v>
      </c>
      <c r="I34" s="5"/>
      <c r="J34" s="5"/>
      <c r="K34" s="4"/>
      <c r="L34" s="4"/>
      <c r="M34" s="4"/>
      <c r="N34" s="4"/>
    </row>
    <row r="35" spans="1:14" ht="12.75">
      <c r="A35" s="35">
        <v>4</v>
      </c>
      <c r="B35" s="21">
        <f t="shared" si="0"/>
        <v>1032.334216508828</v>
      </c>
      <c r="C35" s="39">
        <f t="shared" si="1"/>
        <v>0.001041518084294979</v>
      </c>
      <c r="D35" s="40">
        <f t="shared" si="2"/>
        <v>759.3342165088279</v>
      </c>
      <c r="E35" s="41">
        <f t="shared" si="3"/>
        <v>1.041518084294979</v>
      </c>
      <c r="F35" s="42">
        <f t="shared" si="4"/>
        <v>-37.8492239941548</v>
      </c>
      <c r="G35" s="42">
        <f t="shared" si="5"/>
        <v>0.36200331912217276</v>
      </c>
      <c r="H35" s="42">
        <f t="shared" si="6"/>
        <v>0.35813841694131704</v>
      </c>
      <c r="I35" s="5"/>
      <c r="J35" s="5"/>
      <c r="K35" s="4"/>
      <c r="L35" s="4"/>
      <c r="M35" s="4"/>
      <c r="N35" s="4"/>
    </row>
    <row r="36" spans="1:14" ht="12.75">
      <c r="A36" s="35">
        <v>5</v>
      </c>
      <c r="B36" s="21">
        <f t="shared" si="0"/>
        <v>1018.778955345104</v>
      </c>
      <c r="C36" s="39">
        <f t="shared" si="1"/>
        <v>0.0014035214034171517</v>
      </c>
      <c r="D36" s="40">
        <f t="shared" si="2"/>
        <v>745.778955345104</v>
      </c>
      <c r="E36" s="41">
        <f t="shared" si="3"/>
        <v>1.4035214034171517</v>
      </c>
      <c r="F36" s="42">
        <f t="shared" si="4"/>
        <v>-37.0439214820147</v>
      </c>
      <c r="G36" s="42">
        <f t="shared" si="5"/>
        <v>0.3699600684294313</v>
      </c>
      <c r="H36" s="42">
        <f t="shared" si="6"/>
        <v>0.3659240334559417</v>
      </c>
      <c r="I36" s="5"/>
      <c r="J36" s="5"/>
      <c r="K36" s="4"/>
      <c r="L36" s="4"/>
      <c r="M36" s="4"/>
      <c r="N36" s="4"/>
    </row>
    <row r="37" spans="1:14" ht="12.75">
      <c r="A37" s="35">
        <v>6</v>
      </c>
      <c r="B37" s="21">
        <f t="shared" si="0"/>
        <v>1005.22369418138</v>
      </c>
      <c r="C37" s="39">
        <f t="shared" si="1"/>
        <v>0.001773481471846583</v>
      </c>
      <c r="D37" s="40">
        <f t="shared" si="2"/>
        <v>732.22369418138</v>
      </c>
      <c r="E37" s="41">
        <f t="shared" si="3"/>
        <v>1.773481471846583</v>
      </c>
      <c r="F37" s="42">
        <f t="shared" si="4"/>
        <v>-36.23861896987459</v>
      </c>
      <c r="G37" s="42">
        <f t="shared" si="5"/>
        <v>0.3782744685621453</v>
      </c>
      <c r="H37" s="42">
        <f t="shared" si="6"/>
        <v>0.3740556773146486</v>
      </c>
      <c r="I37" s="5"/>
      <c r="J37" s="5"/>
      <c r="K37" s="4"/>
      <c r="L37" s="4"/>
      <c r="M37" s="4"/>
      <c r="N37" s="4"/>
    </row>
    <row r="38" spans="1:14" ht="12.75">
      <c r="A38" s="35">
        <v>7</v>
      </c>
      <c r="B38" s="21">
        <f t="shared" si="0"/>
        <v>991.6684330176561</v>
      </c>
      <c r="C38" s="39">
        <f t="shared" si="1"/>
        <v>0.0021517559404087283</v>
      </c>
      <c r="D38" s="40">
        <f t="shared" si="2"/>
        <v>718.6684330176561</v>
      </c>
      <c r="E38" s="41">
        <f t="shared" si="3"/>
        <v>2.1517559404087283</v>
      </c>
      <c r="F38" s="42">
        <f t="shared" si="4"/>
        <v>-35.43331645773448</v>
      </c>
      <c r="G38" s="42">
        <f t="shared" si="5"/>
        <v>0.3869711892934835</v>
      </c>
      <c r="H38" s="42">
        <f t="shared" si="6"/>
        <v>0.3825569412869663</v>
      </c>
      <c r="I38" s="5"/>
      <c r="J38" s="5"/>
      <c r="K38" s="4"/>
      <c r="L38" s="4"/>
      <c r="M38" s="4"/>
      <c r="N38" s="4"/>
    </row>
    <row r="39" spans="1:14" ht="12.75">
      <c r="A39" s="35">
        <v>8</v>
      </c>
      <c r="B39" s="21">
        <f t="shared" si="0"/>
        <v>978.113171853932</v>
      </c>
      <c r="C39" s="39">
        <f t="shared" si="1"/>
        <v>0.002538727129702212</v>
      </c>
      <c r="D39" s="40">
        <f t="shared" si="2"/>
        <v>705.113171853932</v>
      </c>
      <c r="E39" s="41">
        <f t="shared" si="3"/>
        <v>2.538727129702212</v>
      </c>
      <c r="F39" s="42">
        <f t="shared" si="4"/>
        <v>-34.62801394559438</v>
      </c>
      <c r="G39" s="42">
        <f t="shared" si="5"/>
        <v>0.3960772227697418</v>
      </c>
      <c r="H39" s="42">
        <f t="shared" si="6"/>
        <v>0.39145361281826047</v>
      </c>
      <c r="I39" s="5"/>
      <c r="J39" s="5"/>
      <c r="K39" s="4"/>
      <c r="L39" s="4"/>
      <c r="M39" s="4"/>
      <c r="N39" s="4"/>
    </row>
    <row r="40" spans="1:14" ht="12.75">
      <c r="A40" s="35">
        <v>9</v>
      </c>
      <c r="B40" s="21">
        <f t="shared" si="0"/>
        <v>964.557910690208</v>
      </c>
      <c r="C40" s="39">
        <f t="shared" si="1"/>
        <v>0.0029348043524719536</v>
      </c>
      <c r="D40" s="40">
        <f t="shared" si="2"/>
        <v>691.557910690208</v>
      </c>
      <c r="E40" s="41">
        <f t="shared" si="3"/>
        <v>2.9348043524719536</v>
      </c>
      <c r="F40" s="42">
        <f t="shared" si="4"/>
        <v>-33.82271143345427</v>
      </c>
      <c r="G40" s="42">
        <f t="shared" si="5"/>
        <v>0.4056221633900736</v>
      </c>
      <c r="H40" s="42">
        <f t="shared" si="6"/>
        <v>0.4007739353006579</v>
      </c>
      <c r="I40" s="5"/>
      <c r="J40" s="5"/>
      <c r="K40" s="4"/>
      <c r="L40" s="4"/>
      <c r="M40" s="4"/>
      <c r="N40" s="4"/>
    </row>
    <row r="41" spans="1:14" ht="12.75">
      <c r="A41" s="35">
        <v>10</v>
      </c>
      <c r="B41" s="21">
        <f t="shared" si="0"/>
        <v>951.002649526484</v>
      </c>
      <c r="C41" s="39">
        <f t="shared" si="1"/>
        <v>0.003340426515862027</v>
      </c>
      <c r="D41" s="40">
        <f t="shared" si="2"/>
        <v>678.002649526484</v>
      </c>
      <c r="E41" s="41">
        <f t="shared" si="3"/>
        <v>3.340426515862027</v>
      </c>
      <c r="F41" s="42">
        <f t="shared" si="4"/>
        <v>-33.01740892131416</v>
      </c>
      <c r="G41" s="42">
        <f t="shared" si="5"/>
        <v>0.4156385291655962</v>
      </c>
      <c r="H41" s="42">
        <f t="shared" si="6"/>
        <v>0.41054890757867807</v>
      </c>
      <c r="I41" s="4"/>
      <c r="J41" s="5"/>
      <c r="K41" s="4"/>
      <c r="L41" s="4"/>
      <c r="M41" s="4"/>
      <c r="N41" s="4"/>
    </row>
    <row r="42" spans="1:14" ht="12.75">
      <c r="A42" s="35">
        <v>11</v>
      </c>
      <c r="B42" s="21">
        <f t="shared" si="0"/>
        <v>937.44738836276</v>
      </c>
      <c r="C42" s="39">
        <f t="shared" si="1"/>
        <v>0.0037560650450276234</v>
      </c>
      <c r="D42" s="40">
        <f t="shared" si="2"/>
        <v>664.44738836276</v>
      </c>
      <c r="E42" s="41">
        <f t="shared" si="3"/>
        <v>3.7560650450276234</v>
      </c>
      <c r="F42" s="42">
        <f t="shared" si="4"/>
        <v>-32.21210640917406</v>
      </c>
      <c r="G42" s="42">
        <f t="shared" si="5"/>
        <v>0.4261621319077702</v>
      </c>
      <c r="H42" s="42">
        <f t="shared" si="6"/>
        <v>0.42081262838072164</v>
      </c>
      <c r="I42" s="5"/>
      <c r="J42" s="5"/>
      <c r="K42" s="4"/>
      <c r="L42" s="4"/>
      <c r="M42" s="4"/>
      <c r="N42" s="4"/>
    </row>
    <row r="43" spans="1:14" ht="12.75">
      <c r="A43" s="35">
        <v>12</v>
      </c>
      <c r="B43" s="21">
        <f t="shared" si="0"/>
        <v>923.8921271990359</v>
      </c>
      <c r="C43" s="39">
        <f t="shared" si="1"/>
        <v>0.004182227176935394</v>
      </c>
      <c r="D43" s="40">
        <f t="shared" si="2"/>
        <v>650.8921271990359</v>
      </c>
      <c r="E43" s="41">
        <f t="shared" si="3"/>
        <v>4.182227176935394</v>
      </c>
      <c r="F43" s="42">
        <f t="shared" si="4"/>
        <v>-31.40680389703394</v>
      </c>
      <c r="G43" s="42">
        <f t="shared" si="5"/>
        <v>0.43723250513100176</v>
      </c>
      <c r="H43" s="42">
        <f t="shared" si="6"/>
        <v>0.4316026937400043</v>
      </c>
      <c r="I43" s="5"/>
      <c r="J43" s="5"/>
      <c r="K43" s="4"/>
      <c r="L43" s="4"/>
      <c r="M43" s="4"/>
      <c r="N43" s="4"/>
    </row>
    <row r="44" spans="1:14" ht="12.75">
      <c r="A44" s="35">
        <v>13</v>
      </c>
      <c r="B44" s="21">
        <f t="shared" si="0"/>
        <v>910.336866035312</v>
      </c>
      <c r="C44" s="39">
        <f t="shared" si="1"/>
        <v>0.004619459682066396</v>
      </c>
      <c r="D44" s="40">
        <f t="shared" si="2"/>
        <v>637.336866035312</v>
      </c>
      <c r="E44" s="41">
        <f t="shared" si="3"/>
        <v>4.619459682066395</v>
      </c>
      <c r="F44" s="42">
        <f t="shared" si="4"/>
        <v>-30.601501384893844</v>
      </c>
      <c r="G44" s="42">
        <f t="shared" si="5"/>
        <v>0.44889340044435055</v>
      </c>
      <c r="H44" s="42">
        <f t="shared" si="6"/>
        <v>0.44296065716616956</v>
      </c>
      <c r="I44" s="5"/>
      <c r="J44" s="5"/>
      <c r="K44" s="4"/>
      <c r="L44" s="4"/>
      <c r="M44" s="4"/>
      <c r="N44" s="4"/>
    </row>
    <row r="45" spans="1:14" ht="12.75">
      <c r="A45" s="35">
        <v>14</v>
      </c>
      <c r="B45" s="21">
        <f t="shared" si="0"/>
        <v>896.781604871588</v>
      </c>
      <c r="C45" s="39">
        <f t="shared" si="1"/>
        <v>0.005068353082510746</v>
      </c>
      <c r="D45" s="40">
        <f t="shared" si="2"/>
        <v>623.781604871588</v>
      </c>
      <c r="E45" s="41">
        <f t="shared" si="3"/>
        <v>5.068353082510746</v>
      </c>
      <c r="F45" s="42">
        <f t="shared" si="4"/>
        <v>-29.796198872753735</v>
      </c>
      <c r="G45" s="42">
        <f t="shared" si="5"/>
        <v>0.4611933655773166</v>
      </c>
      <c r="H45" s="42">
        <f t="shared" si="6"/>
        <v>0.4549325644392594</v>
      </c>
      <c r="I45" s="5"/>
      <c r="J45" s="5"/>
      <c r="K45" s="4"/>
      <c r="L45" s="4"/>
      <c r="M45" s="4"/>
      <c r="N45" s="4"/>
    </row>
    <row r="46" spans="1:14" ht="12.75">
      <c r="A46" s="35">
        <v>15</v>
      </c>
      <c r="B46" s="21">
        <f t="shared" si="0"/>
        <v>883.226343707864</v>
      </c>
      <c r="C46" s="39">
        <f t="shared" si="1"/>
        <v>0.005529546448088063</v>
      </c>
      <c r="D46" s="40">
        <f t="shared" si="2"/>
        <v>610.226343707864</v>
      </c>
      <c r="E46" s="41">
        <f t="shared" si="3"/>
        <v>5.5295464480880625</v>
      </c>
      <c r="F46" s="42">
        <f t="shared" si="4"/>
        <v>-28.990896360613625</v>
      </c>
      <c r="G46" s="42">
        <f t="shared" si="5"/>
        <v>0.4741864201394108</v>
      </c>
      <c r="H46" s="42">
        <f t="shared" si="6"/>
        <v>0.4675695775360635</v>
      </c>
      <c r="I46" s="5"/>
      <c r="J46" s="5"/>
      <c r="K46" s="4"/>
      <c r="L46" s="4"/>
      <c r="M46" s="4"/>
      <c r="N46" s="4"/>
    </row>
    <row r="47" spans="1:14" ht="12.75">
      <c r="A47" s="35">
        <v>16</v>
      </c>
      <c r="B47" s="21">
        <f t="shared" si="0"/>
        <v>869.6710825441401</v>
      </c>
      <c r="C47" s="39">
        <f t="shared" si="1"/>
        <v>0.006003732868227474</v>
      </c>
      <c r="D47" s="40">
        <f t="shared" si="2"/>
        <v>596.6710825441401</v>
      </c>
      <c r="E47" s="41">
        <f t="shared" si="3"/>
        <v>6.003732868227473</v>
      </c>
      <c r="F47" s="42">
        <f t="shared" si="4"/>
        <v>-28.185593848473523</v>
      </c>
      <c r="G47" s="42">
        <f t="shared" si="5"/>
        <v>0.4879328489577066</v>
      </c>
      <c r="H47" s="42">
        <f t="shared" si="6"/>
        <v>0.4809287055152167</v>
      </c>
      <c r="I47" s="5"/>
      <c r="J47" s="5"/>
      <c r="K47" s="4"/>
      <c r="L47" s="4"/>
      <c r="M47" s="4"/>
      <c r="N47" s="4"/>
    </row>
    <row r="48" spans="1:14" ht="12.75">
      <c r="A48" s="35">
        <v>17</v>
      </c>
      <c r="B48" s="21">
        <f t="shared" si="0"/>
        <v>856.115821380416</v>
      </c>
      <c r="C48" s="39">
        <f t="shared" si="1"/>
        <v>0.00649166571718518</v>
      </c>
      <c r="D48" s="40">
        <f t="shared" si="2"/>
        <v>583.115821380416</v>
      </c>
      <c r="E48" s="41">
        <f t="shared" si="3"/>
        <v>6.49166571718518</v>
      </c>
      <c r="F48" s="42">
        <f t="shared" si="4"/>
        <v>-27.380291336333414</v>
      </c>
      <c r="G48" s="42">
        <f t="shared" si="5"/>
        <v>0.5025001375729143</v>
      </c>
      <c r="H48" s="42">
        <f t="shared" si="6"/>
        <v>0.4950736643819531</v>
      </c>
      <c r="I48" s="4"/>
      <c r="J48" s="5"/>
      <c r="K48" s="4"/>
      <c r="L48" s="4"/>
      <c r="M48" s="4"/>
      <c r="N48" s="4"/>
    </row>
    <row r="49" spans="1:14" ht="12.75">
      <c r="A49" s="35">
        <v>18</v>
      </c>
      <c r="B49" s="21">
        <f t="shared" si="0"/>
        <v>842.560560216692</v>
      </c>
      <c r="C49" s="39">
        <f t="shared" si="1"/>
        <v>0.006994165854758094</v>
      </c>
      <c r="D49" s="40">
        <f t="shared" si="2"/>
        <v>569.560560216692</v>
      </c>
      <c r="E49" s="41">
        <f t="shared" si="3"/>
        <v>6.994165854758094</v>
      </c>
      <c r="F49" s="42">
        <f t="shared" si="4"/>
        <v>-26.5749888241933</v>
      </c>
      <c r="G49" s="42">
        <f t="shared" si="5"/>
        <v>0.5179640805283992</v>
      </c>
      <c r="H49" s="42">
        <f t="shared" si="6"/>
        <v>0.5100758932919515</v>
      </c>
      <c r="I49" s="5"/>
      <c r="J49" s="5"/>
      <c r="K49" s="4"/>
      <c r="L49" s="4"/>
      <c r="M49" s="4"/>
      <c r="N49" s="4"/>
    </row>
    <row r="50" spans="1:14" ht="12.75">
      <c r="A50" s="35">
        <v>19</v>
      </c>
      <c r="B50" s="21">
        <f t="shared" si="0"/>
        <v>829.005299052968</v>
      </c>
      <c r="C50" s="39">
        <f t="shared" si="1"/>
        <v>0.007512129935286493</v>
      </c>
      <c r="D50" s="40">
        <f t="shared" si="2"/>
        <v>556.005299052968</v>
      </c>
      <c r="E50" s="41">
        <f t="shared" si="3"/>
        <v>7.512129935286493</v>
      </c>
      <c r="F50" s="42">
        <f t="shared" si="4"/>
        <v>-25.769686312053192</v>
      </c>
      <c r="G50" s="42">
        <f t="shared" si="5"/>
        <v>0.5344101008776239</v>
      </c>
      <c r="H50" s="42">
        <f t="shared" si="6"/>
        <v>0.5260157612932935</v>
      </c>
      <c r="I50" s="4"/>
      <c r="J50" s="4"/>
      <c r="K50" s="4"/>
      <c r="L50" s="4"/>
      <c r="M50" s="4"/>
      <c r="N50" s="4"/>
    </row>
    <row r="51" spans="1:14" ht="12.75">
      <c r="A51" s="35">
        <v>20</v>
      </c>
      <c r="B51" s="21">
        <f t="shared" si="0"/>
        <v>815.450037889244</v>
      </c>
      <c r="C51" s="39">
        <f t="shared" si="1"/>
        <v>0.008046540036164118</v>
      </c>
      <c r="D51" s="40">
        <f t="shared" si="2"/>
        <v>542.450037889244</v>
      </c>
      <c r="E51" s="41">
        <f t="shared" si="3"/>
        <v>8.046540036164117</v>
      </c>
      <c r="F51" s="42">
        <f t="shared" si="4"/>
        <v>-24.964383799913083</v>
      </c>
      <c r="G51" s="42">
        <f t="shared" si="5"/>
        <v>0.551934829413625</v>
      </c>
      <c r="H51" s="42">
        <f t="shared" si="6"/>
        <v>0.5429840076313484</v>
      </c>
      <c r="I51" s="5"/>
      <c r="J51" s="5"/>
      <c r="K51" s="4"/>
      <c r="L51" s="4"/>
      <c r="M51" s="4"/>
      <c r="N51" s="4"/>
    </row>
    <row r="52" spans="1:14" ht="12.75">
      <c r="A52" s="35">
        <v>21</v>
      </c>
      <c r="B52" s="21">
        <f t="shared" si="0"/>
        <v>801.89477672552</v>
      </c>
      <c r="C52" s="39">
        <f t="shared" si="1"/>
        <v>0.008598474865577743</v>
      </c>
      <c r="D52" s="40">
        <f t="shared" si="2"/>
        <v>528.89477672552</v>
      </c>
      <c r="E52" s="41">
        <f t="shared" si="3"/>
        <v>8.598474865577742</v>
      </c>
      <c r="F52" s="42">
        <f t="shared" si="4"/>
        <v>-24.159081287772988</v>
      </c>
      <c r="G52" s="42">
        <f t="shared" si="5"/>
        <v>0.5706480052950784</v>
      </c>
      <c r="H52" s="42">
        <f t="shared" si="6"/>
        <v>0.5610834701145859</v>
      </c>
      <c r="I52" s="5"/>
      <c r="J52" s="5"/>
      <c r="K52" s="4"/>
      <c r="L52" s="4"/>
      <c r="M52" s="4"/>
      <c r="N52" s="4"/>
    </row>
    <row r="53" spans="1:14" ht="12.75">
      <c r="A53" s="35">
        <v>22</v>
      </c>
      <c r="B53" s="21">
        <f t="shared" si="0"/>
        <v>788.339515561796</v>
      </c>
      <c r="C53" s="39">
        <f t="shared" si="1"/>
        <v>0.00916912287087282</v>
      </c>
      <c r="D53" s="40">
        <f t="shared" si="2"/>
        <v>515.339515561796</v>
      </c>
      <c r="E53" s="41">
        <f t="shared" si="3"/>
        <v>9.16912287087282</v>
      </c>
      <c r="F53" s="42">
        <f t="shared" si="4"/>
        <v>-23.35377877563288</v>
      </c>
      <c r="G53" s="42">
        <f t="shared" si="5"/>
        <v>0.5906747770644536</v>
      </c>
      <c r="H53" s="42">
        <f t="shared" si="6"/>
        <v>0.5804311710731568</v>
      </c>
      <c r="I53" s="5"/>
      <c r="J53" s="5"/>
      <c r="K53" s="4"/>
      <c r="L53" s="4"/>
      <c r="M53" s="4"/>
      <c r="N53" s="4"/>
    </row>
    <row r="54" spans="1:14" ht="12.75">
      <c r="A54" s="35">
        <v>23</v>
      </c>
      <c r="B54" s="21">
        <f t="shared" si="0"/>
        <v>774.784254398072</v>
      </c>
      <c r="C54" s="39">
        <f t="shared" si="1"/>
        <v>0.009759797647937274</v>
      </c>
      <c r="D54" s="40">
        <f t="shared" si="2"/>
        <v>501.784254398072</v>
      </c>
      <c r="E54" s="41">
        <f t="shared" si="3"/>
        <v>9.759797647937274</v>
      </c>
      <c r="F54" s="42">
        <f t="shared" si="4"/>
        <v>-22.54847626349277</v>
      </c>
      <c r="G54" s="42">
        <f t="shared" si="5"/>
        <v>0.6121585060575025</v>
      </c>
      <c r="H54" s="42">
        <f t="shared" si="6"/>
        <v>0.6011608503085697</v>
      </c>
      <c r="I54" s="5"/>
      <c r="J54" s="5"/>
      <c r="K54" s="4"/>
      <c r="L54" s="4"/>
      <c r="M54" s="4"/>
      <c r="N54" s="4"/>
    </row>
    <row r="55" spans="1:14" ht="12.75">
      <c r="A55" s="35">
        <v>24</v>
      </c>
      <c r="B55" s="21">
        <f t="shared" si="0"/>
        <v>761.2289932343481</v>
      </c>
      <c r="C55" s="39">
        <f t="shared" si="1"/>
        <v>0.010371956153994777</v>
      </c>
      <c r="D55" s="40">
        <f t="shared" si="2"/>
        <v>488.2289932343481</v>
      </c>
      <c r="E55" s="41">
        <f t="shared" si="3"/>
        <v>10.371956153994777</v>
      </c>
      <c r="F55" s="42">
        <f t="shared" si="4"/>
        <v>-21.743173751352664</v>
      </c>
      <c r="G55" s="42">
        <f t="shared" si="5"/>
        <v>0.6352642050223292</v>
      </c>
      <c r="H55" s="42">
        <f t="shared" si="6"/>
        <v>0.6234260609208783</v>
      </c>
      <c r="I55" s="5"/>
      <c r="J55" s="5"/>
      <c r="K55" s="4"/>
      <c r="L55" s="4"/>
      <c r="M55" s="4"/>
      <c r="N55" s="4"/>
    </row>
    <row r="56" spans="1:14" ht="12.75">
      <c r="A56" s="35">
        <v>25</v>
      </c>
      <c r="B56" s="21">
        <f t="shared" si="0"/>
        <v>747.673732070624</v>
      </c>
      <c r="C56" s="39">
        <f t="shared" si="1"/>
        <v>0.011007220359017106</v>
      </c>
      <c r="D56" s="40">
        <f t="shared" si="2"/>
        <v>474.67373207062406</v>
      </c>
      <c r="E56" s="41">
        <f t="shared" si="3"/>
        <v>11.007220359017106</v>
      </c>
      <c r="F56" s="42">
        <f t="shared" si="4"/>
        <v>-20.937871239212555</v>
      </c>
      <c r="G56" s="42">
        <f t="shared" si="5"/>
        <v>0.6601827864781686</v>
      </c>
      <c r="H56" s="42">
        <f t="shared" si="6"/>
        <v>0.6474039795572752</v>
      </c>
      <c r="I56" s="5"/>
      <c r="J56" s="5"/>
      <c r="K56" s="4"/>
      <c r="L56" s="4"/>
      <c r="M56" s="4"/>
      <c r="N56" s="4"/>
    </row>
    <row r="57" spans="1:14" ht="12.75">
      <c r="A57" s="35">
        <v>26</v>
      </c>
      <c r="B57" s="21">
        <f t="shared" si="0"/>
        <v>734.1184709069</v>
      </c>
      <c r="C57" s="39">
        <f t="shared" si="1"/>
        <v>0.011667403145495275</v>
      </c>
      <c r="D57" s="40">
        <f t="shared" si="2"/>
        <v>461.11847090690003</v>
      </c>
      <c r="E57" s="41">
        <f t="shared" si="3"/>
        <v>11.667403145495275</v>
      </c>
      <c r="F57" s="42">
        <f t="shared" si="4"/>
        <v>-20.132568727072453</v>
      </c>
      <c r="G57" s="42">
        <f t="shared" si="5"/>
        <v>0.6871363523935639</v>
      </c>
      <c r="H57" s="42">
        <f t="shared" si="6"/>
        <v>0.6733001311201854</v>
      </c>
      <c r="I57" s="5"/>
      <c r="J57" s="5"/>
      <c r="K57" s="4"/>
      <c r="L57" s="4"/>
      <c r="M57" s="4"/>
      <c r="N57" s="4"/>
    </row>
    <row r="58" spans="1:14" ht="12.75">
      <c r="A58" s="35">
        <v>27</v>
      </c>
      <c r="B58" s="21">
        <f t="shared" si="0"/>
        <v>720.563209743176</v>
      </c>
      <c r="C58" s="39">
        <f t="shared" si="1"/>
        <v>0.012354539497888839</v>
      </c>
      <c r="D58" s="40">
        <f t="shared" si="2"/>
        <v>447.563209743176</v>
      </c>
      <c r="E58" s="41">
        <f t="shared" si="3"/>
        <v>12.354539497888839</v>
      </c>
      <c r="F58" s="42">
        <f t="shared" si="4"/>
        <v>-19.32726621493234</v>
      </c>
      <c r="G58" s="42">
        <f t="shared" si="5"/>
        <v>0.7163848356932245</v>
      </c>
      <c r="H58" s="42">
        <f t="shared" si="6"/>
        <v>0.701354294651934</v>
      </c>
      <c r="I58" s="5"/>
      <c r="J58" s="5"/>
      <c r="K58" s="4"/>
      <c r="L58" s="4"/>
      <c r="M58" s="4"/>
      <c r="N58" s="4"/>
    </row>
    <row r="59" spans="1:14" ht="12.75">
      <c r="A59" s="35">
        <v>28</v>
      </c>
      <c r="B59" s="21">
        <f t="shared" si="0"/>
        <v>707.007948579452</v>
      </c>
      <c r="C59" s="39">
        <f t="shared" si="1"/>
        <v>0.013070924333582062</v>
      </c>
      <c r="D59" s="40">
        <f t="shared" si="2"/>
        <v>434.007948579452</v>
      </c>
      <c r="E59" s="41">
        <f t="shared" si="3"/>
        <v>13.070924333582063</v>
      </c>
      <c r="F59" s="42">
        <f t="shared" si="4"/>
        <v>-18.521963702792227</v>
      </c>
      <c r="G59" s="42">
        <f t="shared" si="5"/>
        <v>0.7482344146447772</v>
      </c>
      <c r="H59" s="42">
        <f t="shared" si="6"/>
        <v>0.7318479498845223</v>
      </c>
      <c r="I59" s="5"/>
      <c r="J59" s="5"/>
      <c r="K59" s="4"/>
      <c r="L59" s="4"/>
      <c r="M59" s="4"/>
      <c r="N59" s="4"/>
    </row>
    <row r="60" spans="1:14" ht="12.75">
      <c r="A60" s="35">
        <v>29</v>
      </c>
      <c r="B60" s="21">
        <f t="shared" si="0"/>
        <v>693.452687415728</v>
      </c>
      <c r="C60" s="39">
        <f t="shared" si="1"/>
        <v>0.01381915874822684</v>
      </c>
      <c r="D60" s="40">
        <f t="shared" si="2"/>
        <v>420.45268741572795</v>
      </c>
      <c r="E60" s="41">
        <f t="shared" si="3"/>
        <v>13.81915874822684</v>
      </c>
      <c r="F60" s="42">
        <f t="shared" si="4"/>
        <v>-17.716661190652125</v>
      </c>
      <c r="G60" s="42">
        <f t="shared" si="5"/>
        <v>0.7830482780643564</v>
      </c>
      <c r="H60" s="42">
        <f t="shared" si="6"/>
        <v>0.7651137546659307</v>
      </c>
      <c r="I60" s="5"/>
      <c r="J60" s="5"/>
      <c r="K60" s="4"/>
      <c r="L60" s="4"/>
      <c r="M60" s="4"/>
      <c r="N60" s="4"/>
    </row>
    <row r="61" spans="1:14" ht="12.75">
      <c r="A61" s="35">
        <v>30</v>
      </c>
      <c r="B61" s="21">
        <f t="shared" si="0"/>
        <v>679.8974262520039</v>
      </c>
      <c r="C61" s="39">
        <f t="shared" si="1"/>
        <v>0.014602207026291197</v>
      </c>
      <c r="D61" s="40">
        <f t="shared" si="2"/>
        <v>406.8974262520039</v>
      </c>
      <c r="E61" s="41">
        <f t="shared" si="3"/>
        <v>14.602207026291197</v>
      </c>
      <c r="F61" s="42">
        <f t="shared" si="4"/>
        <v>-16.91135867851201</v>
      </c>
      <c r="G61" s="42">
        <f t="shared" si="5"/>
        <v>0.8212605451569388</v>
      </c>
      <c r="H61" s="42">
        <f t="shared" si="6"/>
        <v>0.8015477302215559</v>
      </c>
      <c r="I61" s="5"/>
      <c r="J61" s="5"/>
      <c r="K61" s="4"/>
      <c r="L61" s="4"/>
      <c r="M61" s="4"/>
      <c r="N61" s="4"/>
    </row>
    <row r="62" spans="1:14" ht="12.75">
      <c r="A62" s="35">
        <v>31</v>
      </c>
      <c r="B62" s="21">
        <f t="shared" si="0"/>
        <v>666.34216508828</v>
      </c>
      <c r="C62" s="39">
        <f t="shared" si="1"/>
        <v>0.015423467571448135</v>
      </c>
      <c r="D62" s="40">
        <f t="shared" si="2"/>
        <v>393.34216508828</v>
      </c>
      <c r="E62" s="41">
        <f t="shared" si="3"/>
        <v>15.423467571448136</v>
      </c>
      <c r="F62" s="42">
        <f t="shared" si="4"/>
        <v>-16.106056166371914</v>
      </c>
      <c r="G62" s="42">
        <f t="shared" si="5"/>
        <v>0.8633944741243695</v>
      </c>
      <c r="H62" s="42">
        <f t="shared" si="6"/>
        <v>0.8416251019927617</v>
      </c>
      <c r="I62" s="5"/>
      <c r="J62" s="5"/>
      <c r="K62" s="4"/>
      <c r="L62" s="4"/>
      <c r="M62" s="4"/>
      <c r="N62" s="4"/>
    </row>
    <row r="63" spans="1:14" ht="12.75">
      <c r="A63" s="35">
        <v>32</v>
      </c>
      <c r="B63" s="21">
        <f t="shared" si="0"/>
        <v>652.7869039245561</v>
      </c>
      <c r="C63" s="39">
        <f t="shared" si="1"/>
        <v>0.016286862045572503</v>
      </c>
      <c r="D63" s="40">
        <f t="shared" si="2"/>
        <v>379.7869039245561</v>
      </c>
      <c r="E63" s="41">
        <f t="shared" si="3"/>
        <v>16.286862045572505</v>
      </c>
      <c r="F63" s="42">
        <f t="shared" si="4"/>
        <v>-15.300753654231807</v>
      </c>
      <c r="G63" s="42">
        <f t="shared" si="5"/>
        <v>0.9100865850057147</v>
      </c>
      <c r="H63" s="42">
        <f t="shared" si="6"/>
        <v>0.8859211428435082</v>
      </c>
      <c r="I63" s="5"/>
      <c r="J63" s="5"/>
      <c r="K63" s="4"/>
      <c r="L63" s="4"/>
      <c r="M63" s="4"/>
      <c r="N63" s="4"/>
    </row>
    <row r="64" spans="1:14" ht="12.75">
      <c r="A64" s="35">
        <v>33</v>
      </c>
      <c r="B64" s="21">
        <f aca="true" t="shared" si="7" ref="B64:B81">$E$11-($E$11-$E$25)*(A64-1)/50</f>
        <v>639.2316427608321</v>
      </c>
      <c r="C64" s="39">
        <f t="shared" si="1"/>
        <v>0.017196948630578218</v>
      </c>
      <c r="D64" s="40">
        <f t="shared" si="2"/>
        <v>366.2316427608321</v>
      </c>
      <c r="E64" s="41">
        <f t="shared" si="3"/>
        <v>17.19694863057822</v>
      </c>
      <c r="F64" s="42">
        <f t="shared" si="4"/>
        <v>-14.495451142091703</v>
      </c>
      <c r="G64" s="42">
        <f t="shared" si="5"/>
        <v>0.9621190667851423</v>
      </c>
      <c r="H64" s="42">
        <f t="shared" si="6"/>
        <v>0.9351389639997084</v>
      </c>
      <c r="I64" s="5"/>
      <c r="J64" s="5"/>
      <c r="K64" s="4"/>
      <c r="L64" s="4"/>
      <c r="M64" s="4"/>
      <c r="N64" s="4"/>
    </row>
    <row r="65" spans="1:14" ht="12.75">
      <c r="A65" s="35">
        <v>34</v>
      </c>
      <c r="B65" s="21">
        <f t="shared" si="7"/>
        <v>625.676381597108</v>
      </c>
      <c r="C65" s="39">
        <f t="shared" si="1"/>
        <v>0.018159067697363362</v>
      </c>
      <c r="D65" s="40">
        <f t="shared" si="2"/>
        <v>352.67638159710805</v>
      </c>
      <c r="E65" s="41">
        <f t="shared" si="3"/>
        <v>18.159067697363362</v>
      </c>
      <c r="F65" s="42">
        <f t="shared" si="4"/>
        <v>-13.690148629951596</v>
      </c>
      <c r="G65" s="42">
        <f t="shared" si="5"/>
        <v>1.0204639905003496</v>
      </c>
      <c r="H65" s="42">
        <f t="shared" si="6"/>
        <v>0.9901471145512286</v>
      </c>
      <c r="I65" s="5"/>
      <c r="J65" s="5"/>
      <c r="K65" s="4"/>
      <c r="L65" s="4"/>
      <c r="M65" s="4"/>
      <c r="N65" s="4"/>
    </row>
    <row r="66" spans="1:14" ht="12.75">
      <c r="A66" s="35">
        <v>35</v>
      </c>
      <c r="B66" s="21">
        <f t="shared" si="7"/>
        <v>612.121120433384</v>
      </c>
      <c r="C66" s="39">
        <f t="shared" si="1"/>
        <v>0.01917953168786371</v>
      </c>
      <c r="D66" s="40">
        <f t="shared" si="2"/>
        <v>339.121120433384</v>
      </c>
      <c r="E66" s="41">
        <f t="shared" si="3"/>
        <v>19.17953168786371</v>
      </c>
      <c r="F66" s="42">
        <f t="shared" si="4"/>
        <v>-12.884846117811481</v>
      </c>
      <c r="G66" s="42">
        <f t="shared" si="5"/>
        <v>1.0863446723435004</v>
      </c>
      <c r="H66" s="42">
        <f t="shared" si="6"/>
        <v>1.0520312807605665</v>
      </c>
      <c r="I66" s="5"/>
      <c r="J66" s="5"/>
      <c r="K66" s="4"/>
      <c r="L66" s="4"/>
      <c r="M66" s="4"/>
      <c r="N66" s="4"/>
    </row>
    <row r="67" spans="1:14" ht="12.75">
      <c r="A67" s="35">
        <v>36</v>
      </c>
      <c r="B67" s="21">
        <f t="shared" si="7"/>
        <v>598.56585926966</v>
      </c>
      <c r="C67" s="39">
        <f t="shared" si="1"/>
        <v>0.020265876360207213</v>
      </c>
      <c r="D67" s="40">
        <f t="shared" si="2"/>
        <v>325.56585926966</v>
      </c>
      <c r="E67" s="41">
        <f t="shared" si="3"/>
        <v>20.265876360207212</v>
      </c>
      <c r="F67" s="42">
        <f t="shared" si="4"/>
        <v>-12.079543605671375</v>
      </c>
      <c r="G67" s="42">
        <f t="shared" si="5"/>
        <v>1.1613224875620958</v>
      </c>
      <c r="H67" s="42">
        <f t="shared" si="6"/>
        <v>1.122166665084903</v>
      </c>
      <c r="I67" s="5"/>
      <c r="J67" s="5"/>
      <c r="K67" s="4"/>
      <c r="L67" s="4"/>
      <c r="M67" s="4"/>
      <c r="N67" s="4"/>
    </row>
    <row r="68" spans="1:14" ht="12.75">
      <c r="A68" s="35">
        <v>37</v>
      </c>
      <c r="B68" s="21">
        <f t="shared" si="7"/>
        <v>585.0105981059361</v>
      </c>
      <c r="C68" s="39">
        <f t="shared" si="1"/>
        <v>0.021427198847769308</v>
      </c>
      <c r="D68" s="40">
        <f t="shared" si="2"/>
        <v>312.0105981059361</v>
      </c>
      <c r="E68" s="41">
        <f t="shared" si="3"/>
        <v>21.427198847769308</v>
      </c>
      <c r="F68" s="42">
        <f t="shared" si="4"/>
        <v>-11.27424109353127</v>
      </c>
      <c r="G68" s="42">
        <f t="shared" si="5"/>
        <v>1.2474223709290087</v>
      </c>
      <c r="H68" s="42">
        <f t="shared" si="6"/>
        <v>1.2023213847627965</v>
      </c>
      <c r="I68" s="5"/>
      <c r="J68" s="5"/>
      <c r="K68" s="4"/>
      <c r="L68" s="4"/>
      <c r="M68" s="4"/>
      <c r="N68" s="4"/>
    </row>
    <row r="69" spans="1:14" ht="12.75">
      <c r="A69" s="35">
        <v>38</v>
      </c>
      <c r="B69" s="21">
        <f t="shared" si="7"/>
        <v>571.4553369422119</v>
      </c>
      <c r="C69" s="39">
        <f t="shared" si="1"/>
        <v>0.022674621218698315</v>
      </c>
      <c r="D69" s="40">
        <f t="shared" si="2"/>
        <v>298.45533694221194</v>
      </c>
      <c r="E69" s="41">
        <f t="shared" si="3"/>
        <v>22.674621218698316</v>
      </c>
      <c r="F69" s="42">
        <f t="shared" si="4"/>
        <v>-10.468938581391162</v>
      </c>
      <c r="G69" s="42">
        <f t="shared" si="5"/>
        <v>1.3473187420290884</v>
      </c>
      <c r="H69" s="42">
        <f t="shared" si="6"/>
        <v>1.2948075927982592</v>
      </c>
      <c r="I69" s="5"/>
      <c r="J69" s="5"/>
      <c r="K69" s="4"/>
      <c r="L69" s="4"/>
      <c r="M69" s="4"/>
      <c r="N69" s="4"/>
    </row>
    <row r="70" spans="1:14" ht="12.75">
      <c r="A70" s="35">
        <v>39</v>
      </c>
      <c r="B70" s="21">
        <f t="shared" si="7"/>
        <v>557.900075778488</v>
      </c>
      <c r="C70" s="39">
        <f t="shared" si="1"/>
        <v>0.024021939960727406</v>
      </c>
      <c r="D70" s="40">
        <f t="shared" si="2"/>
        <v>284.90007577848803</v>
      </c>
      <c r="E70" s="41">
        <f t="shared" si="3"/>
        <v>24.021939960727405</v>
      </c>
      <c r="F70" s="42">
        <f t="shared" si="4"/>
        <v>-9.663636069251057</v>
      </c>
      <c r="G70" s="42">
        <f t="shared" si="5"/>
        <v>1.4646187813422138</v>
      </c>
      <c r="H70" s="42">
        <f t="shared" si="6"/>
        <v>1.4027081593910413</v>
      </c>
      <c r="I70" s="5"/>
      <c r="J70" s="5"/>
      <c r="K70" s="4"/>
      <c r="L70" s="4"/>
      <c r="M70" s="4"/>
      <c r="N70" s="4"/>
    </row>
    <row r="71" spans="1:14" ht="12.75">
      <c r="A71" s="35">
        <v>40</v>
      </c>
      <c r="B71" s="21">
        <f t="shared" si="7"/>
        <v>544.344814614764</v>
      </c>
      <c r="C71" s="39">
        <f t="shared" si="1"/>
        <v>0.02548655874206962</v>
      </c>
      <c r="D71" s="40">
        <f t="shared" si="2"/>
        <v>271.344814614764</v>
      </c>
      <c r="E71" s="41">
        <f t="shared" si="3"/>
        <v>25.48655874206962</v>
      </c>
      <c r="F71" s="42">
        <f t="shared" si="4"/>
        <v>-8.858333557110944</v>
      </c>
      <c r="G71" s="42">
        <f t="shared" si="5"/>
        <v>1.6043082604264036</v>
      </c>
      <c r="H71" s="42">
        <f t="shared" si="6"/>
        <v>1.5302269977000984</v>
      </c>
      <c r="I71" s="5"/>
      <c r="J71" s="5"/>
      <c r="K71" s="4"/>
      <c r="L71" s="4"/>
      <c r="M71" s="4"/>
      <c r="N71" s="4"/>
    </row>
    <row r="72" spans="1:14" ht="12.75">
      <c r="A72" s="35">
        <v>41</v>
      </c>
      <c r="B72" s="21">
        <f t="shared" si="7"/>
        <v>530.7895534510401</v>
      </c>
      <c r="C72" s="39">
        <f t="shared" si="1"/>
        <v>0.027090867002496022</v>
      </c>
      <c r="D72" s="40">
        <f t="shared" si="2"/>
        <v>257.7895534510401</v>
      </c>
      <c r="E72" s="41">
        <f t="shared" si="3"/>
        <v>27.090867002496022</v>
      </c>
      <c r="F72" s="42">
        <f t="shared" si="4"/>
        <v>-8.053031044970837</v>
      </c>
      <c r="G72" s="42">
        <f t="shared" si="5"/>
        <v>1.7734803712697307</v>
      </c>
      <c r="H72" s="42">
        <f t="shared" si="6"/>
        <v>1.6832495849111824</v>
      </c>
      <c r="I72" s="5"/>
      <c r="J72" s="5"/>
      <c r="K72" s="4"/>
      <c r="L72" s="4"/>
      <c r="M72" s="4"/>
      <c r="N72" s="4"/>
    </row>
    <row r="73" spans="1:14" ht="12.75">
      <c r="A73" s="35">
        <v>42</v>
      </c>
      <c r="B73" s="21">
        <f t="shared" si="7"/>
        <v>517.2342922873161</v>
      </c>
      <c r="C73" s="39">
        <f t="shared" si="1"/>
        <v>0.028864347373765753</v>
      </c>
      <c r="D73" s="40">
        <f t="shared" si="2"/>
        <v>244.23429228731607</v>
      </c>
      <c r="E73" s="41">
        <f t="shared" si="3"/>
        <v>28.864347373765753</v>
      </c>
      <c r="F73" s="42">
        <f t="shared" si="4"/>
        <v>-7.247728532830745</v>
      </c>
      <c r="G73" s="42">
        <f t="shared" si="5"/>
        <v>1.9825821974601432</v>
      </c>
      <c r="H73" s="42">
        <f t="shared" si="6"/>
        <v>1.8702771637101794</v>
      </c>
      <c r="I73" s="5"/>
      <c r="J73" s="5"/>
      <c r="K73" s="4"/>
      <c r="L73" s="4"/>
      <c r="M73" s="4"/>
      <c r="N73" s="4"/>
    </row>
    <row r="74" spans="1:14" ht="12.75">
      <c r="A74" s="35">
        <v>43</v>
      </c>
      <c r="B74" s="21">
        <f t="shared" si="7"/>
        <v>503.67903112359204</v>
      </c>
      <c r="C74" s="39">
        <f t="shared" si="1"/>
        <v>0.030846929571225895</v>
      </c>
      <c r="D74" s="40">
        <f t="shared" si="2"/>
        <v>230.67903112359204</v>
      </c>
      <c r="E74" s="41">
        <f t="shared" si="3"/>
        <v>30.846929571225896</v>
      </c>
      <c r="F74" s="42">
        <f t="shared" si="4"/>
        <v>-6.44242602069063</v>
      </c>
      <c r="G74" s="42">
        <f t="shared" si="5"/>
        <v>2.24766605441609</v>
      </c>
      <c r="H74" s="42">
        <f t="shared" si="6"/>
        <v>2.104061594217699</v>
      </c>
      <c r="I74" s="5"/>
      <c r="J74" s="5"/>
      <c r="K74" s="4"/>
      <c r="L74" s="4"/>
      <c r="M74" s="4"/>
      <c r="N74" s="4"/>
    </row>
    <row r="75" spans="1:14" ht="12.75">
      <c r="A75" s="35">
        <v>44</v>
      </c>
      <c r="B75" s="21">
        <f t="shared" si="7"/>
        <v>490.1237699598681</v>
      </c>
      <c r="C75" s="39">
        <f t="shared" si="1"/>
        <v>0.03309459562564199</v>
      </c>
      <c r="D75" s="40">
        <f t="shared" si="2"/>
        <v>217.12376995986813</v>
      </c>
      <c r="E75" s="41">
        <f t="shared" si="3"/>
        <v>33.094595625641986</v>
      </c>
      <c r="F75" s="42">
        <f t="shared" si="4"/>
        <v>-5.637123508550533</v>
      </c>
      <c r="G75" s="42">
        <f t="shared" si="5"/>
        <v>2.5947396389724418</v>
      </c>
      <c r="H75" s="42">
        <f t="shared" si="6"/>
        <v>2.4046415061091304</v>
      </c>
      <c r="I75" s="5"/>
      <c r="J75" s="5"/>
      <c r="K75" s="4"/>
      <c r="L75" s="4"/>
      <c r="M75" s="4"/>
      <c r="N75" s="4"/>
    </row>
    <row r="76" spans="1:14" ht="12.75">
      <c r="A76" s="35">
        <v>45</v>
      </c>
      <c r="B76" s="21">
        <f t="shared" si="7"/>
        <v>476.568508796144</v>
      </c>
      <c r="C76" s="39">
        <f t="shared" si="1"/>
        <v>0.03568933526461443</v>
      </c>
      <c r="D76" s="40">
        <f t="shared" si="2"/>
        <v>203.568508796144</v>
      </c>
      <c r="E76" s="41">
        <f t="shared" si="3"/>
        <v>35.68933526461443</v>
      </c>
      <c r="F76" s="42">
        <f t="shared" si="4"/>
        <v>-4.8318209964104275</v>
      </c>
      <c r="G76" s="42">
        <f t="shared" si="5"/>
        <v>3.0689249781892514</v>
      </c>
      <c r="H76" s="42">
        <f t="shared" si="6"/>
        <v>2.8054145991323254</v>
      </c>
      <c r="I76" s="5"/>
      <c r="J76" s="5"/>
      <c r="K76" s="4"/>
      <c r="L76" s="4"/>
      <c r="M76" s="4"/>
      <c r="N76" s="4"/>
    </row>
    <row r="77" spans="1:14" ht="12.75">
      <c r="A77" s="35">
        <v>46</v>
      </c>
      <c r="B77" s="21">
        <f t="shared" si="7"/>
        <v>463.0132476324201</v>
      </c>
      <c r="C77" s="39">
        <f t="shared" si="1"/>
        <v>0.03875826024280368</v>
      </c>
      <c r="D77" s="40">
        <f t="shared" si="2"/>
        <v>190.01324763242008</v>
      </c>
      <c r="E77" s="41">
        <f t="shared" si="3"/>
        <v>38.75826024280368</v>
      </c>
      <c r="F77" s="42">
        <f t="shared" si="4"/>
        <v>-4.026518484270335</v>
      </c>
      <c r="G77" s="42">
        <f t="shared" si="5"/>
        <v>3.7560594733623844</v>
      </c>
      <c r="H77" s="42">
        <f t="shared" si="6"/>
        <v>3.3664966935276444</v>
      </c>
      <c r="I77" s="5"/>
      <c r="J77" s="5"/>
      <c r="K77" s="4"/>
      <c r="L77" s="4"/>
      <c r="M77" s="4"/>
      <c r="N77" s="4"/>
    </row>
    <row r="78" spans="1:14" ht="12.75">
      <c r="A78" s="35">
        <v>47</v>
      </c>
      <c r="B78" s="21">
        <f t="shared" si="7"/>
        <v>449.45798646869605</v>
      </c>
      <c r="C78" s="39">
        <f t="shared" si="1"/>
        <v>0.042514319716166066</v>
      </c>
      <c r="D78" s="40">
        <f t="shared" si="2"/>
        <v>176.45798646869605</v>
      </c>
      <c r="E78" s="41">
        <f t="shared" si="3"/>
        <v>42.514319716166064</v>
      </c>
      <c r="F78" s="42">
        <f t="shared" si="4"/>
        <v>-3.2212159721302136</v>
      </c>
      <c r="G78" s="42">
        <f t="shared" si="5"/>
        <v>4.842400534446568</v>
      </c>
      <c r="H78" s="42">
        <f t="shared" si="6"/>
        <v>4.208119319227091</v>
      </c>
      <c r="I78" s="5"/>
      <c r="J78" s="5"/>
      <c r="K78" s="4"/>
      <c r="L78" s="4"/>
      <c r="M78" s="4"/>
      <c r="N78" s="4"/>
    </row>
    <row r="79" spans="1:14" ht="12.75">
      <c r="A79" s="35">
        <v>48</v>
      </c>
      <c r="B79" s="21">
        <f t="shared" si="7"/>
        <v>435.902725304972</v>
      </c>
      <c r="C79" s="39">
        <f t="shared" si="1"/>
        <v>0.04735672025061263</v>
      </c>
      <c r="D79" s="40">
        <f t="shared" si="2"/>
        <v>162.90272530497202</v>
      </c>
      <c r="E79" s="41">
        <f t="shared" si="3"/>
        <v>47.35672025061263</v>
      </c>
      <c r="F79" s="42">
        <f t="shared" si="4"/>
        <v>-2.4159134599900813</v>
      </c>
      <c r="G79" s="42">
        <f t="shared" si="5"/>
        <v>6.824974133681685</v>
      </c>
      <c r="H79" s="42">
        <f t="shared" si="6"/>
        <v>5.610822319678439</v>
      </c>
      <c r="I79" s="5"/>
      <c r="J79" s="5"/>
      <c r="K79" s="4"/>
      <c r="L79" s="4"/>
      <c r="M79" s="4"/>
      <c r="N79" s="4"/>
    </row>
    <row r="80" spans="1:14" ht="12.75">
      <c r="A80" s="35">
        <v>49</v>
      </c>
      <c r="B80" s="21">
        <f t="shared" si="7"/>
        <v>422.3474641412481</v>
      </c>
      <c r="C80" s="39">
        <f t="shared" si="1"/>
        <v>0.05418169438429432</v>
      </c>
      <c r="D80" s="40">
        <f t="shared" si="2"/>
        <v>149.3474641412481</v>
      </c>
      <c r="E80" s="41">
        <f t="shared" si="3"/>
        <v>54.18169438429432</v>
      </c>
      <c r="F80" s="42">
        <f t="shared" si="4"/>
        <v>-1.6106109478499961</v>
      </c>
      <c r="G80" s="42">
        <f t="shared" si="5"/>
        <v>11.667343714631826</v>
      </c>
      <c r="H80" s="42">
        <f t="shared" si="6"/>
        <v>8.416223161663623</v>
      </c>
      <c r="I80" s="5"/>
      <c r="J80" s="5"/>
      <c r="K80" s="4"/>
      <c r="L80" s="4"/>
      <c r="M80" s="4"/>
      <c r="N80" s="4"/>
    </row>
    <row r="81" spans="1:14" ht="12.75">
      <c r="A81" s="35">
        <v>50</v>
      </c>
      <c r="B81" s="21">
        <f t="shared" si="7"/>
        <v>408.79220297752397</v>
      </c>
      <c r="C81" s="39">
        <f t="shared" si="1"/>
        <v>0.06584903809892614</v>
      </c>
      <c r="D81" s="40">
        <f t="shared" si="2"/>
        <v>135.79220297752397</v>
      </c>
      <c r="E81" s="41">
        <f t="shared" si="3"/>
        <v>65.84903809892614</v>
      </c>
      <c r="F81" s="42">
        <f t="shared" si="4"/>
        <v>-0.8053084357099517</v>
      </c>
      <c r="G81" s="42">
        <f t="shared" si="5"/>
        <v>198.9373349028483</v>
      </c>
      <c r="H81" s="42">
        <f t="shared" si="6"/>
        <v>16.83238441650463</v>
      </c>
      <c r="I81" s="43"/>
      <c r="J81" s="5"/>
      <c r="K81" s="4"/>
      <c r="L81" s="4"/>
      <c r="M81" s="4"/>
      <c r="N81" s="4"/>
    </row>
    <row r="82" spans="1:14" ht="12.75">
      <c r="A82" s="35">
        <v>51</v>
      </c>
      <c r="B82" s="21">
        <f>($E$11-($E$11-$E$25)*(A82-1)/50)*1</f>
        <v>395.23694181380006</v>
      </c>
      <c r="C82" s="39">
        <f t="shared" si="1"/>
        <v>0.26478637300177443</v>
      </c>
      <c r="D82" s="40">
        <f t="shared" si="2"/>
        <v>122.23694181380006</v>
      </c>
      <c r="E82" s="41">
        <f>(-1/$E$21^0.5*LN(2*($E$21/2*($E$21/2*$B82^2+$E$22*$B82+$E$23))^0.5+$E$21*$B82+$E$22)+$E$24)*1000</f>
        <v>264.78637300177445</v>
      </c>
      <c r="F82" s="42">
        <f>-1*(2*($E$21/2*B82^2+$E$22*B82+$E$23))^0.5/10^3</f>
        <v>-5.940197783494355E-06</v>
      </c>
      <c r="G82" s="42" t="s">
        <v>36</v>
      </c>
      <c r="H82" s="42" t="s">
        <v>36</v>
      </c>
      <c r="I82" s="5"/>
      <c r="J82" s="5"/>
      <c r="K82" s="4"/>
      <c r="L82" s="4"/>
      <c r="M82" s="4"/>
      <c r="N82" s="4"/>
    </row>
    <row r="83" spans="1:14" ht="12.75">
      <c r="A83" s="35"/>
      <c r="B83" s="18" t="s">
        <v>26</v>
      </c>
      <c r="C83" s="18" t="s">
        <v>27</v>
      </c>
      <c r="D83" s="18" t="s">
        <v>31</v>
      </c>
      <c r="E83" s="18" t="s">
        <v>32</v>
      </c>
      <c r="F83" s="19" t="s">
        <v>33</v>
      </c>
      <c r="G83" s="37" t="s">
        <v>38</v>
      </c>
      <c r="H83" s="37" t="s">
        <v>38</v>
      </c>
      <c r="I83" s="43"/>
      <c r="J83" s="43"/>
      <c r="K83" s="4"/>
      <c r="L83" s="4"/>
      <c r="M83" s="4"/>
      <c r="N83" s="4"/>
    </row>
    <row r="84" spans="1:14" ht="12.75">
      <c r="A84" s="58"/>
      <c r="B84" s="58" t="s">
        <v>4</v>
      </c>
      <c r="C84" s="5"/>
      <c r="D84" s="5"/>
      <c r="E84" s="5"/>
      <c r="F84" s="34"/>
      <c r="G84" s="34" t="s">
        <v>34</v>
      </c>
      <c r="H84" s="34" t="s">
        <v>34</v>
      </c>
      <c r="I84" s="58"/>
      <c r="J84" s="5"/>
      <c r="K84" s="4"/>
      <c r="L84" s="4"/>
      <c r="M84" s="4"/>
      <c r="N84" s="4"/>
    </row>
    <row r="85" spans="1:14" ht="12.75">
      <c r="A85" s="5"/>
      <c r="B85" s="58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  <c r="N85" s="4"/>
    </row>
    <row r="86" spans="1:14" ht="12.75">
      <c r="A86" s="5"/>
      <c r="B86" s="6"/>
      <c r="C86" s="5"/>
      <c r="D86" s="5"/>
      <c r="E86" s="5"/>
      <c r="F86" s="5"/>
      <c r="G86" s="5"/>
      <c r="H86" s="5"/>
      <c r="I86" s="5"/>
      <c r="J86" s="5"/>
      <c r="K86" s="4"/>
      <c r="L86" s="4"/>
      <c r="M86" s="4"/>
      <c r="N86" s="4"/>
    </row>
    <row r="87" spans="1:14" ht="12.75">
      <c r="A87" s="5"/>
      <c r="B87" s="6"/>
      <c r="C87" s="5"/>
      <c r="D87" s="5"/>
      <c r="E87" s="5"/>
      <c r="F87" s="5"/>
      <c r="G87" s="5"/>
      <c r="H87" s="5"/>
      <c r="I87" s="5"/>
      <c r="J87" s="5"/>
      <c r="K87" s="4"/>
      <c r="L87" s="4"/>
      <c r="M87" s="4"/>
      <c r="N87" s="4"/>
    </row>
    <row r="88" spans="1:14" ht="12.75">
      <c r="A88" s="5"/>
      <c r="B88" s="6"/>
      <c r="C88" s="5"/>
      <c r="D88" s="5"/>
      <c r="E88" s="5"/>
      <c r="F88" s="5"/>
      <c r="G88" s="5"/>
      <c r="H88" s="5"/>
      <c r="I88" s="5"/>
      <c r="J88" s="5"/>
      <c r="K88" s="4"/>
      <c r="L88" s="4"/>
      <c r="M88" s="4"/>
      <c r="N88" s="4"/>
    </row>
    <row r="89" spans="1:14" ht="12.75">
      <c r="A89" s="5"/>
      <c r="B89" s="6"/>
      <c r="C89" s="5"/>
      <c r="D89" s="5"/>
      <c r="E89" s="5"/>
      <c r="F89" s="5"/>
      <c r="G89" s="5"/>
      <c r="H89" s="5"/>
      <c r="I89" s="5"/>
      <c r="J89" s="5"/>
      <c r="K89" s="4"/>
      <c r="L89" s="4"/>
      <c r="M89" s="4"/>
      <c r="N89" s="4"/>
    </row>
    <row r="90" spans="1:14" ht="12.75">
      <c r="A90" s="5"/>
      <c r="B90" s="6"/>
      <c r="C90" s="5"/>
      <c r="D90" s="5"/>
      <c r="E90" s="5"/>
      <c r="F90" s="5"/>
      <c r="G90" s="5"/>
      <c r="H90" s="5"/>
      <c r="I90" s="5"/>
      <c r="J90" s="5"/>
      <c r="K90" s="4"/>
      <c r="L90" s="4"/>
      <c r="M90" s="4"/>
      <c r="N90" s="4"/>
    </row>
    <row r="91" spans="1:14" ht="12.75">
      <c r="A91" s="5"/>
      <c r="B91" s="6"/>
      <c r="C91" s="5"/>
      <c r="D91" s="5"/>
      <c r="E91" s="5"/>
      <c r="F91" s="5"/>
      <c r="G91" s="5"/>
      <c r="H91" s="5"/>
      <c r="I91" s="5"/>
      <c r="J91" s="5"/>
      <c r="K91" s="4"/>
      <c r="L91" s="4"/>
      <c r="M91" s="4"/>
      <c r="N91" s="4"/>
    </row>
    <row r="92" spans="1:14" ht="12.75">
      <c r="A92" s="5"/>
      <c r="B92" s="6"/>
      <c r="C92" s="5"/>
      <c r="D92" s="5"/>
      <c r="E92" s="5"/>
      <c r="F92" s="5"/>
      <c r="G92" s="5"/>
      <c r="H92" s="5"/>
      <c r="I92" s="5"/>
      <c r="J92" s="5"/>
      <c r="K92" s="4"/>
      <c r="L92" s="4"/>
      <c r="M92" s="4"/>
      <c r="N92" s="4"/>
    </row>
    <row r="93" spans="1:10" ht="12.75">
      <c r="A93" s="2"/>
      <c r="B93" s="3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3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3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3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3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3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3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3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3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3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3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3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3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3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3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3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3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3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3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3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3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3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3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3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3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3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3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3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3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3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3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3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3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3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3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3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3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3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3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3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3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3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3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3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3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3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3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3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3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3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3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3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3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3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3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3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3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3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3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3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3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3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3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3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3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3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3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3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3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3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3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3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3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3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3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3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3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3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3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3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3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3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3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3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3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3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3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3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3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3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3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3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3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3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3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3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3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3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3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3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3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3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3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3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3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3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3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3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3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3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3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3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3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3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3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3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3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3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3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3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3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3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3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3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3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3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3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3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3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3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3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3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3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3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3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3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3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3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3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3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3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3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3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3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3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3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3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3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3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3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3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3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3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3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3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3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3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3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3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3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3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3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3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3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3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3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3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3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3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3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3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3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3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3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3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3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3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3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3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3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3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3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3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3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3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3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3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3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3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3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3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3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3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3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3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3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3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3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3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3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3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3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3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3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3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3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3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3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3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3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3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3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3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3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3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3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3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3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3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3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3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3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3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3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3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3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3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3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3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3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3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3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3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3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3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3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3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3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3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3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3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3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3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3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3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3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3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3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3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3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3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3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3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3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3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3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3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3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3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3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3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3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3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3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3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3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3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3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3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3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3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3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3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3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3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3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3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3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3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3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3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3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3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3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3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3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3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3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3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3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3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3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3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3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3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3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3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3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3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3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3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3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3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3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3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3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3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3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3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3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3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3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3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3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3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3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3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3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3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3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3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3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3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3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3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3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3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3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3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3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3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3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3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3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3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3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3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3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3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3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3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3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3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3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3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3"/>
      <c r="C438" s="2"/>
      <c r="D438" s="2"/>
      <c r="E438" s="2"/>
      <c r="F438" s="2"/>
      <c r="G438" s="2"/>
      <c r="H438" s="2"/>
      <c r="I438" s="2"/>
      <c r="J438" s="2"/>
    </row>
  </sheetData>
  <sheetProtection sheet="1"/>
  <mergeCells count="1">
    <mergeCell ref="A1:N1"/>
  </mergeCells>
  <hyperlinks>
    <hyperlink ref="B84" r:id="rId1" display="http://upload.wikimedia.org/wikipedia/commons/c/c7/Cooling_fin_temperature.PNG"/>
  </hyperlinks>
  <printOptions/>
  <pageMargins left="1" right="1" top="1" bottom="1" header="0.5" footer="0.5"/>
  <pageSetup horizontalDpi="600" verticalDpi="600" orientation="landscape" paperSize="9" r:id="rId13"/>
  <headerFooter alignWithMargins="0">
    <oddFooter>&amp;L&amp;"Arial Narrow,Standard"&amp;8&amp;Z
&amp;F&amp;A&amp;R&amp;"Arial Narrow,Standard"&amp;8Bladt: 10.01.2011
printed: &amp;D</oddFooter>
  </headerFooter>
  <drawing r:id="rId12"/>
  <legacyDrawing r:id="rId11"/>
  <oleObjects>
    <oleObject progId="Equation.3" shapeId="1196009" r:id="rId2"/>
    <oleObject progId="Equation.3" shapeId="1584883" r:id="rId3"/>
    <oleObject progId="Equation.3" shapeId="371883" r:id="rId4"/>
    <oleObject progId="Equation.3" shapeId="1345678" r:id="rId5"/>
    <oleObject progId="Equation.3" shapeId="1349703" r:id="rId6"/>
    <oleObject progId="Equation.3" shapeId="1353928" r:id="rId7"/>
    <oleObject progId="Equation.3" shapeId="1370082" r:id="rId8"/>
    <oleObject progId="Equation.3" shapeId="763682" r:id="rId9"/>
    <oleObject progId="Equation.3" shapeId="1488769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N438"/>
  <sheetViews>
    <sheetView showGridLines="0" zoomScale="115" zoomScaleNormal="115" zoomScaleSheetLayoutView="50" workbookViewId="0" topLeftCell="A65">
      <selection activeCell="I87" sqref="I87"/>
    </sheetView>
  </sheetViews>
  <sheetFormatPr defaultColWidth="11.421875" defaultRowHeight="12.75"/>
  <cols>
    <col min="1" max="1" width="20.8515625" style="0" customWidth="1"/>
    <col min="2" max="2" width="11.421875" style="1" customWidth="1"/>
    <col min="3" max="3" width="10.140625" style="0" customWidth="1"/>
    <col min="4" max="4" width="7.421875" style="0" customWidth="1"/>
    <col min="5" max="5" width="8.57421875" style="0" customWidth="1"/>
    <col min="6" max="6" width="7.57421875" style="0" customWidth="1"/>
    <col min="7" max="7" width="5.7109375" style="0" bestFit="1" customWidth="1"/>
    <col min="8" max="8" width="6.00390625" style="0" bestFit="1" customWidth="1"/>
    <col min="13" max="13" width="10.421875" style="0" customWidth="1"/>
    <col min="14" max="14" width="4.140625" style="0" customWidth="1"/>
  </cols>
  <sheetData>
    <row r="1" spans="1:14" ht="25.5" customHeight="1">
      <c r="A1" s="59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5.5" customHeight="1">
      <c r="A2" s="5"/>
      <c r="B2" s="6"/>
      <c r="C2" s="52" t="s">
        <v>43</v>
      </c>
      <c r="D2" s="8"/>
      <c r="E2" s="5"/>
      <c r="F2" s="5"/>
      <c r="G2" s="5"/>
      <c r="H2" s="5"/>
      <c r="I2" s="5"/>
      <c r="J2" s="5"/>
      <c r="K2" s="4"/>
      <c r="L2" s="4"/>
      <c r="M2" s="4"/>
      <c r="N2" s="4"/>
    </row>
    <row r="3" spans="1:14" ht="15">
      <c r="A3" s="9" t="s">
        <v>44</v>
      </c>
      <c r="B3" s="7" t="s">
        <v>0</v>
      </c>
      <c r="C3" s="53">
        <v>19.5</v>
      </c>
      <c r="D3" s="11" t="s">
        <v>12</v>
      </c>
      <c r="E3" s="12">
        <f>C3/1000</f>
        <v>0.0195</v>
      </c>
      <c r="F3" s="11" t="s">
        <v>13</v>
      </c>
      <c r="G3" s="5"/>
      <c r="H3" s="5"/>
      <c r="I3" s="5"/>
      <c r="J3" s="5"/>
      <c r="K3" s="4"/>
      <c r="L3" s="4"/>
      <c r="M3" s="4"/>
      <c r="N3" s="4"/>
    </row>
    <row r="4" spans="1:14" ht="15">
      <c r="A4" s="9" t="s">
        <v>45</v>
      </c>
      <c r="B4" s="7" t="s">
        <v>1</v>
      </c>
      <c r="C4" s="53">
        <v>18.5</v>
      </c>
      <c r="D4" s="11" t="s">
        <v>12</v>
      </c>
      <c r="E4" s="12">
        <f>C4/1000</f>
        <v>0.0185</v>
      </c>
      <c r="F4" s="11" t="s">
        <v>13</v>
      </c>
      <c r="G4" s="5"/>
      <c r="H4" s="5"/>
      <c r="I4" s="5"/>
      <c r="J4" s="5"/>
      <c r="K4" s="4"/>
      <c r="L4" s="4"/>
      <c r="M4" s="4"/>
      <c r="N4" s="4"/>
    </row>
    <row r="5" spans="1:14" ht="15">
      <c r="A5" s="44" t="s">
        <v>54</v>
      </c>
      <c r="B5" s="7" t="s">
        <v>25</v>
      </c>
      <c r="C5" s="57">
        <f>E5*1000</f>
        <v>261.54931501356094</v>
      </c>
      <c r="D5" s="11" t="s">
        <v>12</v>
      </c>
      <c r="E5" s="45">
        <f>1/$E$21^0.5*LN(2*($E$21/2*($E$21/2*(1.0001*$E$14)^2+$E$22*(1.0001*$E$14)+$E$23))^0.5+$E$21*(1.0001*$E$14)+$E$22)+$E$24</f>
        <v>0.26154931501356093</v>
      </c>
      <c r="F5" s="11" t="s">
        <v>13</v>
      </c>
      <c r="G5" s="5"/>
      <c r="H5" s="5"/>
      <c r="I5" s="5"/>
      <c r="J5" s="5"/>
      <c r="K5" s="4"/>
      <c r="L5" s="4"/>
      <c r="M5" s="4"/>
      <c r="N5" s="4"/>
    </row>
    <row r="6" spans="1:14" ht="12.75">
      <c r="A6" s="46"/>
      <c r="B6" s="7"/>
      <c r="C6" s="10"/>
      <c r="D6" s="11"/>
      <c r="E6" s="12"/>
      <c r="F6" s="11"/>
      <c r="G6" s="5"/>
      <c r="H6" s="5"/>
      <c r="I6" s="5"/>
      <c r="J6" s="5"/>
      <c r="K6" s="4"/>
      <c r="L6" s="4"/>
      <c r="M6" s="4"/>
      <c r="N6" s="4"/>
    </row>
    <row r="7" spans="1:14" ht="12.75">
      <c r="A7" s="44" t="s">
        <v>52</v>
      </c>
      <c r="B7" s="7" t="s">
        <v>2</v>
      </c>
      <c r="C7" s="51">
        <f>PI()/4*(C3^2-C4^2)</f>
        <v>29.845130209103033</v>
      </c>
      <c r="D7" s="11" t="s">
        <v>28</v>
      </c>
      <c r="E7" s="16">
        <f>C7/10^6</f>
        <v>2.9845130209103034E-05</v>
      </c>
      <c r="F7" s="11" t="s">
        <v>18</v>
      </c>
      <c r="G7" s="5"/>
      <c r="H7" s="5"/>
      <c r="I7" s="5"/>
      <c r="J7" s="5"/>
      <c r="K7" s="4"/>
      <c r="L7" s="4"/>
      <c r="M7" s="4"/>
      <c r="N7" s="4"/>
    </row>
    <row r="8" spans="1:14" ht="15">
      <c r="A8" s="44" t="s">
        <v>53</v>
      </c>
      <c r="B8" s="7" t="s">
        <v>19</v>
      </c>
      <c r="C8" s="51">
        <f>PI()*C3</f>
        <v>61.261056745000964</v>
      </c>
      <c r="D8" s="11" t="s">
        <v>12</v>
      </c>
      <c r="E8" s="12">
        <f>C8/1000</f>
        <v>0.061261056745000965</v>
      </c>
      <c r="F8" s="11" t="s">
        <v>13</v>
      </c>
      <c r="G8" s="5"/>
      <c r="H8" s="5"/>
      <c r="I8" s="5"/>
      <c r="J8" s="5"/>
      <c r="K8" s="4"/>
      <c r="L8" s="4"/>
      <c r="M8" s="4"/>
      <c r="N8" s="4"/>
    </row>
    <row r="9" spans="1:14" ht="15">
      <c r="A9" s="44" t="s">
        <v>55</v>
      </c>
      <c r="B9" s="7" t="s">
        <v>39</v>
      </c>
      <c r="C9" s="51">
        <f>PI()*C4</f>
        <v>58.119464091411174</v>
      </c>
      <c r="D9" s="11" t="s">
        <v>12</v>
      </c>
      <c r="E9" s="12">
        <f>C9/1000</f>
        <v>0.05811946409141117</v>
      </c>
      <c r="F9" s="11" t="s">
        <v>13</v>
      </c>
      <c r="G9" s="5"/>
      <c r="H9" s="5"/>
      <c r="I9" s="5"/>
      <c r="J9" s="5"/>
      <c r="K9" s="4"/>
      <c r="L9" s="4"/>
      <c r="M9" s="4"/>
      <c r="N9" s="4"/>
    </row>
    <row r="10" spans="1:14" ht="12.75">
      <c r="A10" s="14"/>
      <c r="B10" s="7"/>
      <c r="C10" s="10"/>
      <c r="D10" s="11"/>
      <c r="E10" s="12"/>
      <c r="F10" s="11"/>
      <c r="G10" s="5"/>
      <c r="H10" s="5"/>
      <c r="I10" s="5"/>
      <c r="J10" s="5"/>
      <c r="K10" s="4"/>
      <c r="L10" s="4"/>
      <c r="M10" s="4"/>
      <c r="N10" s="4"/>
    </row>
    <row r="11" spans="1:14" ht="15">
      <c r="A11" s="9" t="s">
        <v>46</v>
      </c>
      <c r="B11" s="7" t="s">
        <v>9</v>
      </c>
      <c r="C11" s="55">
        <v>400</v>
      </c>
      <c r="D11" s="11" t="s">
        <v>14</v>
      </c>
      <c r="E11" s="18">
        <f>C11+273</f>
        <v>673</v>
      </c>
      <c r="F11" s="11" t="s">
        <v>15</v>
      </c>
      <c r="G11" s="5"/>
      <c r="H11" s="5"/>
      <c r="I11" s="5"/>
      <c r="J11" s="5"/>
      <c r="K11" s="4"/>
      <c r="L11" s="4"/>
      <c r="M11" s="4"/>
      <c r="N11" s="4"/>
    </row>
    <row r="12" spans="1:14" ht="15">
      <c r="A12" s="9" t="s">
        <v>48</v>
      </c>
      <c r="B12" s="7" t="s">
        <v>10</v>
      </c>
      <c r="C12" s="53">
        <v>20</v>
      </c>
      <c r="D12" s="11" t="s">
        <v>14</v>
      </c>
      <c r="E12" s="18">
        <f>C12+273</f>
        <v>293</v>
      </c>
      <c r="F12" s="11" t="s">
        <v>15</v>
      </c>
      <c r="G12" s="5"/>
      <c r="H12" s="5"/>
      <c r="I12" s="5"/>
      <c r="J12" s="5"/>
      <c r="K12" s="4"/>
      <c r="L12" s="4"/>
      <c r="M12" s="4"/>
      <c r="N12" s="4"/>
    </row>
    <row r="13" spans="1:14" ht="15">
      <c r="A13" s="9" t="s">
        <v>47</v>
      </c>
      <c r="B13" s="7" t="s">
        <v>11</v>
      </c>
      <c r="C13" s="53">
        <v>260</v>
      </c>
      <c r="D13" s="11" t="s">
        <v>14</v>
      </c>
      <c r="E13" s="18">
        <f>C13+273</f>
        <v>533</v>
      </c>
      <c r="F13" s="11" t="s">
        <v>15</v>
      </c>
      <c r="G13" s="5"/>
      <c r="H13" s="5"/>
      <c r="I13" s="5"/>
      <c r="J13" s="5"/>
      <c r="K13" s="4"/>
      <c r="L13" s="4"/>
      <c r="M13" s="4"/>
      <c r="N13" s="4"/>
    </row>
    <row r="14" spans="1:14" ht="15">
      <c r="A14" s="44" t="s">
        <v>64</v>
      </c>
      <c r="B14" s="7" t="s">
        <v>20</v>
      </c>
      <c r="C14" s="20">
        <f>E14-273</f>
        <v>112.98429319371735</v>
      </c>
      <c r="D14" s="11" t="s">
        <v>14</v>
      </c>
      <c r="E14" s="40">
        <f>(E17*E8*E12+E18*E9*E13)/(E17*E8+E18*E9)</f>
        <v>385.98429319371735</v>
      </c>
      <c r="F14" s="11" t="s">
        <v>15</v>
      </c>
      <c r="G14" s="5"/>
      <c r="H14" s="5"/>
      <c r="I14" s="5"/>
      <c r="J14" s="5"/>
      <c r="K14" s="4"/>
      <c r="L14" s="4"/>
      <c r="M14" s="4"/>
      <c r="N14" s="4"/>
    </row>
    <row r="15" spans="1:14" ht="11.25" customHeight="1">
      <c r="A15" s="14"/>
      <c r="B15" s="7"/>
      <c r="C15" s="14"/>
      <c r="D15" s="18"/>
      <c r="E15" s="22"/>
      <c r="F15" s="11"/>
      <c r="G15" s="5"/>
      <c r="H15" s="5"/>
      <c r="I15" s="5"/>
      <c r="J15" s="5"/>
      <c r="K15" s="4"/>
      <c r="L15" s="4"/>
      <c r="M15" s="4"/>
      <c r="N15" s="4"/>
    </row>
    <row r="16" spans="1:14" ht="12.75">
      <c r="A16" s="9" t="s">
        <v>49</v>
      </c>
      <c r="B16" s="23" t="s">
        <v>3</v>
      </c>
      <c r="C16" s="17">
        <v>30</v>
      </c>
      <c r="D16" s="18" t="s">
        <v>7</v>
      </c>
      <c r="E16" s="18">
        <f>C16</f>
        <v>30</v>
      </c>
      <c r="F16" s="15" t="s">
        <v>62</v>
      </c>
      <c r="G16" s="5"/>
      <c r="H16" s="5"/>
      <c r="I16" s="5"/>
      <c r="J16" s="5"/>
      <c r="K16" s="4"/>
      <c r="L16" s="4"/>
      <c r="M16" s="4"/>
      <c r="N16" s="4"/>
    </row>
    <row r="17" spans="1:14" ht="15">
      <c r="A17" s="9" t="s">
        <v>50</v>
      </c>
      <c r="B17" s="23" t="s">
        <v>21</v>
      </c>
      <c r="C17" s="24">
        <v>60</v>
      </c>
      <c r="D17" s="18" t="s">
        <v>5</v>
      </c>
      <c r="E17" s="18">
        <f>C17</f>
        <v>60</v>
      </c>
      <c r="F17" s="15" t="s">
        <v>63</v>
      </c>
      <c r="G17" s="5"/>
      <c r="H17" s="5"/>
      <c r="I17" s="5"/>
      <c r="J17" s="5"/>
      <c r="K17" s="4"/>
      <c r="L17" s="4"/>
      <c r="M17" s="4"/>
      <c r="N17" s="4"/>
    </row>
    <row r="18" spans="1:14" ht="15">
      <c r="A18" s="9" t="s">
        <v>51</v>
      </c>
      <c r="B18" s="23" t="s">
        <v>22</v>
      </c>
      <c r="C18" s="24">
        <v>40</v>
      </c>
      <c r="D18" s="18" t="s">
        <v>5</v>
      </c>
      <c r="E18" s="18">
        <f>C18</f>
        <v>40</v>
      </c>
      <c r="F18" s="15" t="s">
        <v>63</v>
      </c>
      <c r="G18" s="5"/>
      <c r="H18" s="5"/>
      <c r="I18" s="5"/>
      <c r="J18" s="5"/>
      <c r="K18" s="4"/>
      <c r="L18" s="4"/>
      <c r="M18" s="4"/>
      <c r="N18" s="4"/>
    </row>
    <row r="19" spans="1:14" ht="12.75">
      <c r="A19" s="5"/>
      <c r="B19" s="6"/>
      <c r="C19" s="5"/>
      <c r="D19" s="6"/>
      <c r="E19" s="5"/>
      <c r="F19" s="5"/>
      <c r="G19" s="5"/>
      <c r="H19" s="5"/>
      <c r="I19" s="5"/>
      <c r="J19" s="5"/>
      <c r="K19" s="4"/>
      <c r="L19" s="4"/>
      <c r="M19" s="4"/>
      <c r="N19" s="4"/>
    </row>
    <row r="20" spans="1:14" ht="12.75">
      <c r="A20" s="5"/>
      <c r="B20" s="18" t="s">
        <v>29</v>
      </c>
      <c r="C20" s="22"/>
      <c r="D20" s="18"/>
      <c r="E20" s="14"/>
      <c r="F20" s="14"/>
      <c r="G20" s="5"/>
      <c r="H20" s="5"/>
      <c r="I20" s="5"/>
      <c r="J20" s="5"/>
      <c r="K20" s="4"/>
      <c r="L20" s="4"/>
      <c r="M20" s="4"/>
      <c r="N20" s="4"/>
    </row>
    <row r="21" spans="1:14" ht="12.75">
      <c r="A21" s="5"/>
      <c r="B21" s="18" t="s">
        <v>6</v>
      </c>
      <c r="C21" s="22"/>
      <c r="D21" s="18"/>
      <c r="E21" s="25">
        <f>(E17*E8+E18*E9)/(E16*E7)</f>
        <v>6701.754385964912</v>
      </c>
      <c r="F21" s="11" t="s">
        <v>57</v>
      </c>
      <c r="G21" s="5"/>
      <c r="H21" s="5"/>
      <c r="I21" s="5"/>
      <c r="J21" s="5"/>
      <c r="K21" s="4"/>
      <c r="L21" s="4"/>
      <c r="M21" s="4"/>
      <c r="N21" s="4"/>
    </row>
    <row r="22" spans="1:14" ht="12.75">
      <c r="A22" s="5"/>
      <c r="B22" s="18" t="s">
        <v>24</v>
      </c>
      <c r="C22" s="22"/>
      <c r="D22" s="18"/>
      <c r="E22" s="25">
        <f>-(E17*E8*E12+E18*E9*E13)/(E16*E7)</f>
        <v>-2586771.929824562</v>
      </c>
      <c r="F22" s="11" t="s">
        <v>23</v>
      </c>
      <c r="G22" s="5"/>
      <c r="H22" s="5"/>
      <c r="I22" s="5"/>
      <c r="J22" s="5"/>
      <c r="K22" s="4"/>
      <c r="L22" s="4"/>
      <c r="M22" s="4"/>
      <c r="N22" s="4"/>
    </row>
    <row r="23" spans="1:14" ht="14.25">
      <c r="A23" s="5"/>
      <c r="B23" s="18" t="s">
        <v>60</v>
      </c>
      <c r="C23" s="22"/>
      <c r="D23" s="18"/>
      <c r="E23" s="25">
        <f>-E21/2*E14^2-E22*E14</f>
        <v>499226667.49334085</v>
      </c>
      <c r="F23" s="11" t="s">
        <v>30</v>
      </c>
      <c r="G23" s="5"/>
      <c r="H23" s="5"/>
      <c r="I23" s="5"/>
      <c r="J23" s="5"/>
      <c r="K23" s="4"/>
      <c r="L23" s="4"/>
      <c r="M23" s="4"/>
      <c r="N23" s="4"/>
    </row>
    <row r="24" spans="1:14" ht="14.25">
      <c r="A24" s="5"/>
      <c r="B24" s="18" t="s">
        <v>59</v>
      </c>
      <c r="C24" s="22"/>
      <c r="D24" s="18"/>
      <c r="E24" s="47">
        <f>1/E21^0.5*LN(2*(E21/2*(E21/2*E11^2+E22*E11+E23))^0.5+E21*E11+E22)</f>
        <v>0.1852189438125196</v>
      </c>
      <c r="F24" s="22" t="s">
        <v>13</v>
      </c>
      <c r="G24" s="5"/>
      <c r="H24" s="5"/>
      <c r="I24" s="5"/>
      <c r="J24" s="5"/>
      <c r="K24" s="4"/>
      <c r="L24" s="4"/>
      <c r="M24" s="4"/>
      <c r="N24" s="4"/>
    </row>
    <row r="25" spans="1:14" ht="15" hidden="1">
      <c r="A25" s="5"/>
      <c r="B25" s="7" t="s">
        <v>35</v>
      </c>
      <c r="C25" s="14"/>
      <c r="D25" s="7"/>
      <c r="E25" s="28">
        <f>-E22/E21+((E22/E21)^2-2*E23/E21+0.00000001)^0.5</f>
        <v>385.9843931937173</v>
      </c>
      <c r="F25" s="29" t="s">
        <v>15</v>
      </c>
      <c r="G25" s="5"/>
      <c r="H25" s="5"/>
      <c r="I25" s="5"/>
      <c r="J25" s="5"/>
      <c r="K25" s="4"/>
      <c r="L25" s="4"/>
      <c r="M25" s="4"/>
      <c r="N25" s="4"/>
    </row>
    <row r="26" spans="1:14" ht="12.75" hidden="1">
      <c r="A26" s="5"/>
      <c r="B26" s="30"/>
      <c r="C26" s="31"/>
      <c r="D26" s="31"/>
      <c r="E26" s="31"/>
      <c r="F26" s="31"/>
      <c r="G26" s="5"/>
      <c r="H26" s="5"/>
      <c r="I26" s="5"/>
      <c r="J26" s="5"/>
      <c r="K26" s="4"/>
      <c r="L26" s="4"/>
      <c r="M26" s="4"/>
      <c r="N26" s="4"/>
    </row>
    <row r="27" spans="1:14" ht="12.75" hidden="1">
      <c r="A27" s="5"/>
      <c r="B27" s="32"/>
      <c r="C27" s="18" t="s">
        <v>8</v>
      </c>
      <c r="D27" s="22"/>
      <c r="E27" s="21">
        <f>E14</f>
        <v>385.98429319371735</v>
      </c>
      <c r="F27" s="14"/>
      <c r="G27" s="5"/>
      <c r="H27" s="5"/>
      <c r="I27" s="5"/>
      <c r="J27" s="5"/>
      <c r="K27" s="4"/>
      <c r="L27" s="4"/>
      <c r="M27" s="4"/>
      <c r="N27" s="4"/>
    </row>
    <row r="28" spans="1:14" ht="12.75" hidden="1">
      <c r="A28" s="5"/>
      <c r="B28" s="32"/>
      <c r="C28" s="18" t="s">
        <v>42</v>
      </c>
      <c r="D28" s="22"/>
      <c r="E28" s="33">
        <f>-(2^0.5)*(E21/2*E27^2+E22*E27+E23)^0.5/1000</f>
        <v>0</v>
      </c>
      <c r="F28" s="22" t="s">
        <v>41</v>
      </c>
      <c r="G28" s="5"/>
      <c r="H28" s="5"/>
      <c r="I28" s="5"/>
      <c r="J28" s="5"/>
      <c r="K28" s="4"/>
      <c r="L28" s="4"/>
      <c r="M28" s="4"/>
      <c r="N28" s="4"/>
    </row>
    <row r="29" spans="1:14" ht="14.25" hidden="1">
      <c r="A29" s="5"/>
      <c r="B29" s="32"/>
      <c r="C29" s="18" t="s">
        <v>40</v>
      </c>
      <c r="D29" s="22"/>
      <c r="E29" s="33">
        <f>4*E21/2*E23-E22^2</f>
        <v>0</v>
      </c>
      <c r="F29" s="22" t="s">
        <v>41</v>
      </c>
      <c r="G29" s="5"/>
      <c r="H29" s="5"/>
      <c r="I29" s="5"/>
      <c r="J29" s="5"/>
      <c r="K29" s="4"/>
      <c r="L29" s="4"/>
      <c r="M29" s="4"/>
      <c r="N29" s="4"/>
    </row>
    <row r="30" spans="1:14" ht="12.75">
      <c r="A30" s="5"/>
      <c r="B30" s="6"/>
      <c r="C30" s="5"/>
      <c r="D30" s="5"/>
      <c r="E30" s="5"/>
      <c r="F30" s="5"/>
      <c r="G30" s="34"/>
      <c r="H30" s="34"/>
      <c r="I30" s="5"/>
      <c r="J30" s="5"/>
      <c r="K30" s="4"/>
      <c r="L30" s="4"/>
      <c r="M30" s="4"/>
      <c r="N30" s="4"/>
    </row>
    <row r="31" spans="1:14" ht="12.75">
      <c r="A31" s="35"/>
      <c r="B31" s="18" t="s">
        <v>56</v>
      </c>
      <c r="C31" s="18" t="s">
        <v>27</v>
      </c>
      <c r="D31" s="18" t="s">
        <v>58</v>
      </c>
      <c r="E31" s="18" t="s">
        <v>37</v>
      </c>
      <c r="F31" s="48"/>
      <c r="G31" s="49"/>
      <c r="H31" s="49"/>
      <c r="I31" s="5"/>
      <c r="J31" s="38"/>
      <c r="K31" s="4"/>
      <c r="L31" s="4"/>
      <c r="M31" s="4"/>
      <c r="N31" s="4"/>
    </row>
    <row r="32" spans="1:14" ht="12.75">
      <c r="A32" s="35">
        <v>1</v>
      </c>
      <c r="B32" s="40">
        <f>(ROUNDDOWN($C$5,-2)+100)/50*(A32-1)</f>
        <v>0</v>
      </c>
      <c r="C32" s="39">
        <f>B32/1000</f>
        <v>0</v>
      </c>
      <c r="D32" s="21">
        <f>-(2*$E$21*$E$23-(2.718281^($E$21^0.5*($E$24-C32))-$E$22)^2)/(2*$E$21*2.718281^($E$21^0.5*($E$24-C32)))</f>
        <v>672.9986736414363</v>
      </c>
      <c r="E32" s="40">
        <f>D32-273</f>
        <v>399.9986736414363</v>
      </c>
      <c r="F32" s="48"/>
      <c r="G32" s="50"/>
      <c r="H32" s="50"/>
      <c r="I32" s="4"/>
      <c r="J32" s="5"/>
      <c r="K32" s="4"/>
      <c r="L32" s="4"/>
      <c r="M32" s="4"/>
      <c r="N32" s="4"/>
    </row>
    <row r="33" spans="1:14" ht="12.75">
      <c r="A33" s="35">
        <v>2</v>
      </c>
      <c r="B33" s="40">
        <f aca="true" t="shared" si="0" ref="B33:B82">(ROUNDDOWN($C$5,-2)+100)/50*(A33-1)</f>
        <v>6</v>
      </c>
      <c r="C33" s="39">
        <f aca="true" t="shared" si="1" ref="C33:C82">B33/1000</f>
        <v>0.006</v>
      </c>
      <c r="D33" s="21">
        <f aca="true" t="shared" si="2" ref="D33:D82">-(2*$E$21*$E$23-(2.718281^($E$21^0.5*($E$24-C33))-$E$22)^2)/(2*$E$21*2.718281^($E$21^0.5*($E$24-C33)))</f>
        <v>561.6085851444839</v>
      </c>
      <c r="E33" s="40">
        <f aca="true" t="shared" si="3" ref="E33:E82">D33-273</f>
        <v>288.60858514448387</v>
      </c>
      <c r="F33" s="48"/>
      <c r="G33" s="50"/>
      <c r="H33" s="50"/>
      <c r="I33" s="5"/>
      <c r="J33" s="5"/>
      <c r="K33" s="4"/>
      <c r="L33" s="4"/>
      <c r="M33" s="4"/>
      <c r="N33" s="4"/>
    </row>
    <row r="34" spans="1:14" ht="12.75">
      <c r="A34" s="35">
        <v>3</v>
      </c>
      <c r="B34" s="40">
        <f t="shared" si="0"/>
        <v>12</v>
      </c>
      <c r="C34" s="39">
        <f t="shared" si="1"/>
        <v>0.012</v>
      </c>
      <c r="D34" s="21">
        <f t="shared" si="2"/>
        <v>493.44891526280725</v>
      </c>
      <c r="E34" s="40">
        <f t="shared" si="3"/>
        <v>220.44891526280725</v>
      </c>
      <c r="F34" s="48"/>
      <c r="G34" s="50"/>
      <c r="H34" s="50"/>
      <c r="I34" s="5"/>
      <c r="J34" s="5"/>
      <c r="K34" s="4"/>
      <c r="L34" s="4"/>
      <c r="M34" s="4"/>
      <c r="N34" s="4"/>
    </row>
    <row r="35" spans="1:14" ht="12.75">
      <c r="A35" s="35">
        <v>4</v>
      </c>
      <c r="B35" s="40">
        <f t="shared" si="0"/>
        <v>18</v>
      </c>
      <c r="C35" s="39">
        <f t="shared" si="1"/>
        <v>0.018</v>
      </c>
      <c r="D35" s="21">
        <f t="shared" si="2"/>
        <v>451.74196753463264</v>
      </c>
      <c r="E35" s="40">
        <f t="shared" si="3"/>
        <v>178.74196753463264</v>
      </c>
      <c r="F35" s="48"/>
      <c r="G35" s="50"/>
      <c r="H35" s="50"/>
      <c r="I35" s="5"/>
      <c r="J35" s="5"/>
      <c r="K35" s="4"/>
      <c r="L35" s="4"/>
      <c r="M35" s="4"/>
      <c r="N35" s="4"/>
    </row>
    <row r="36" spans="1:14" ht="12.75">
      <c r="A36" s="35">
        <v>5</v>
      </c>
      <c r="B36" s="40">
        <f t="shared" si="0"/>
        <v>24</v>
      </c>
      <c r="C36" s="39">
        <f t="shared" si="1"/>
        <v>0.024</v>
      </c>
      <c r="D36" s="21">
        <f t="shared" si="2"/>
        <v>426.2214582390274</v>
      </c>
      <c r="E36" s="40">
        <f t="shared" si="3"/>
        <v>153.2214582390274</v>
      </c>
      <c r="F36" s="48"/>
      <c r="G36" s="50"/>
      <c r="H36" s="50"/>
      <c r="I36" s="5"/>
      <c r="J36" s="5"/>
      <c r="K36" s="4"/>
      <c r="L36" s="4"/>
      <c r="M36" s="4"/>
      <c r="N36" s="4"/>
    </row>
    <row r="37" spans="1:14" ht="12.75">
      <c r="A37" s="35">
        <v>6</v>
      </c>
      <c r="B37" s="40">
        <f t="shared" si="0"/>
        <v>30</v>
      </c>
      <c r="C37" s="39">
        <f t="shared" si="1"/>
        <v>0.03</v>
      </c>
      <c r="D37" s="21">
        <f t="shared" si="2"/>
        <v>410.60544147961645</v>
      </c>
      <c r="E37" s="40">
        <f t="shared" si="3"/>
        <v>137.60544147961645</v>
      </c>
      <c r="F37" s="48"/>
      <c r="G37" s="50"/>
      <c r="H37" s="50"/>
      <c r="I37" s="5"/>
      <c r="J37" s="5"/>
      <c r="K37" s="4"/>
      <c r="L37" s="4"/>
      <c r="M37" s="4"/>
      <c r="N37" s="4"/>
    </row>
    <row r="38" spans="1:14" ht="12.75">
      <c r="A38" s="35">
        <v>7</v>
      </c>
      <c r="B38" s="40">
        <f t="shared" si="0"/>
        <v>36</v>
      </c>
      <c r="C38" s="39">
        <f t="shared" si="1"/>
        <v>0.036</v>
      </c>
      <c r="D38" s="21">
        <f t="shared" si="2"/>
        <v>401.0499903479183</v>
      </c>
      <c r="E38" s="40">
        <f t="shared" si="3"/>
        <v>128.0499903479183</v>
      </c>
      <c r="F38" s="48"/>
      <c r="G38" s="50"/>
      <c r="H38" s="50"/>
      <c r="I38" s="5"/>
      <c r="J38" s="5"/>
      <c r="K38" s="4"/>
      <c r="L38" s="4"/>
      <c r="M38" s="4"/>
      <c r="N38" s="4"/>
    </row>
    <row r="39" spans="1:14" ht="12.75">
      <c r="A39" s="35">
        <v>8</v>
      </c>
      <c r="B39" s="40">
        <f t="shared" si="0"/>
        <v>42</v>
      </c>
      <c r="C39" s="39">
        <f t="shared" si="1"/>
        <v>0.042</v>
      </c>
      <c r="D39" s="21">
        <f t="shared" si="2"/>
        <v>395.203003389784</v>
      </c>
      <c r="E39" s="40">
        <f t="shared" si="3"/>
        <v>122.20300338978399</v>
      </c>
      <c r="F39" s="48"/>
      <c r="G39" s="50"/>
      <c r="H39" s="50"/>
      <c r="I39" s="5"/>
      <c r="J39" s="5"/>
      <c r="K39" s="4"/>
      <c r="L39" s="4"/>
      <c r="M39" s="4"/>
      <c r="N39" s="4"/>
    </row>
    <row r="40" spans="1:14" ht="12.75">
      <c r="A40" s="35">
        <v>9</v>
      </c>
      <c r="B40" s="40">
        <f t="shared" si="0"/>
        <v>48</v>
      </c>
      <c r="C40" s="39">
        <f t="shared" si="1"/>
        <v>0.048</v>
      </c>
      <c r="D40" s="21">
        <f t="shared" si="2"/>
        <v>391.62522814742323</v>
      </c>
      <c r="E40" s="40">
        <f t="shared" si="3"/>
        <v>118.62522814742323</v>
      </c>
      <c r="F40" s="48"/>
      <c r="G40" s="50"/>
      <c r="H40" s="50"/>
      <c r="I40" s="5"/>
      <c r="J40" s="5"/>
      <c r="K40" s="4"/>
      <c r="L40" s="4"/>
      <c r="M40" s="4"/>
      <c r="N40" s="4"/>
    </row>
    <row r="41" spans="1:14" ht="12.75">
      <c r="A41" s="35">
        <v>10</v>
      </c>
      <c r="B41" s="40">
        <f t="shared" si="0"/>
        <v>54</v>
      </c>
      <c r="C41" s="39">
        <f t="shared" si="1"/>
        <v>0.054</v>
      </c>
      <c r="D41" s="21">
        <f t="shared" si="2"/>
        <v>389.4359850763319</v>
      </c>
      <c r="E41" s="40">
        <f t="shared" si="3"/>
        <v>116.43598507633192</v>
      </c>
      <c r="F41" s="48"/>
      <c r="G41" s="50"/>
      <c r="H41" s="50"/>
      <c r="I41" s="4"/>
      <c r="J41" s="5"/>
      <c r="K41" s="4"/>
      <c r="L41" s="4"/>
      <c r="M41" s="4"/>
      <c r="N41" s="4"/>
    </row>
    <row r="42" spans="1:14" ht="12.75">
      <c r="A42" s="35">
        <v>11</v>
      </c>
      <c r="B42" s="40">
        <f t="shared" si="0"/>
        <v>60</v>
      </c>
      <c r="C42" s="39">
        <f t="shared" si="1"/>
        <v>0.06</v>
      </c>
      <c r="D42" s="21">
        <f t="shared" si="2"/>
        <v>388.09638577238854</v>
      </c>
      <c r="E42" s="40">
        <f t="shared" si="3"/>
        <v>115.09638577238854</v>
      </c>
      <c r="F42" s="48"/>
      <c r="G42" s="50"/>
      <c r="H42" s="50"/>
      <c r="I42" s="5"/>
      <c r="J42" s="5"/>
      <c r="K42" s="4"/>
      <c r="L42" s="4"/>
      <c r="M42" s="4"/>
      <c r="N42" s="4"/>
    </row>
    <row r="43" spans="1:14" ht="12.75">
      <c r="A43" s="35">
        <v>12</v>
      </c>
      <c r="B43" s="40">
        <f t="shared" si="0"/>
        <v>66</v>
      </c>
      <c r="C43" s="39">
        <f t="shared" si="1"/>
        <v>0.066</v>
      </c>
      <c r="D43" s="21">
        <f t="shared" si="2"/>
        <v>387.2766840595897</v>
      </c>
      <c r="E43" s="40">
        <f t="shared" si="3"/>
        <v>114.27668405958968</v>
      </c>
      <c r="F43" s="48"/>
      <c r="G43" s="50"/>
      <c r="H43" s="50"/>
      <c r="I43" s="5"/>
      <c r="J43" s="5"/>
      <c r="K43" s="4"/>
      <c r="L43" s="4"/>
      <c r="M43" s="4"/>
      <c r="N43" s="4"/>
    </row>
    <row r="44" spans="1:14" ht="12.75">
      <c r="A44" s="35">
        <v>13</v>
      </c>
      <c r="B44" s="40">
        <f t="shared" si="0"/>
        <v>72</v>
      </c>
      <c r="C44" s="39">
        <f t="shared" si="1"/>
        <v>0.072</v>
      </c>
      <c r="D44" s="21">
        <f t="shared" si="2"/>
        <v>386.7751080315825</v>
      </c>
      <c r="E44" s="40">
        <f t="shared" si="3"/>
        <v>113.77510803158248</v>
      </c>
      <c r="F44" s="48"/>
      <c r="G44" s="50"/>
      <c r="H44" s="50"/>
      <c r="I44" s="5"/>
      <c r="J44" s="5"/>
      <c r="K44" s="4"/>
      <c r="L44" s="4"/>
      <c r="M44" s="4"/>
      <c r="N44" s="4"/>
    </row>
    <row r="45" spans="1:14" ht="12.75">
      <c r="A45" s="35">
        <v>14</v>
      </c>
      <c r="B45" s="40">
        <f t="shared" si="0"/>
        <v>78</v>
      </c>
      <c r="C45" s="39">
        <f t="shared" si="1"/>
        <v>0.078</v>
      </c>
      <c r="D45" s="21">
        <f t="shared" si="2"/>
        <v>386.46819332354784</v>
      </c>
      <c r="E45" s="40">
        <f t="shared" si="3"/>
        <v>113.46819332354784</v>
      </c>
      <c r="F45" s="48"/>
      <c r="G45" s="50"/>
      <c r="H45" s="50"/>
      <c r="I45" s="5"/>
      <c r="J45" s="5"/>
      <c r="K45" s="4"/>
      <c r="L45" s="4"/>
      <c r="M45" s="4"/>
      <c r="N45" s="4"/>
    </row>
    <row r="46" spans="1:14" ht="12.75">
      <c r="A46" s="35">
        <v>15</v>
      </c>
      <c r="B46" s="40">
        <f t="shared" si="0"/>
        <v>84</v>
      </c>
      <c r="C46" s="39">
        <f t="shared" si="1"/>
        <v>0.084</v>
      </c>
      <c r="D46" s="40">
        <f t="shared" si="2"/>
        <v>386.28039200782786</v>
      </c>
      <c r="E46" s="40">
        <f t="shared" si="3"/>
        <v>113.28039200782786</v>
      </c>
      <c r="F46" s="48"/>
      <c r="G46" s="50"/>
      <c r="H46" s="50"/>
      <c r="I46" s="5"/>
      <c r="J46" s="5"/>
      <c r="K46" s="4"/>
      <c r="L46" s="4"/>
      <c r="M46" s="4"/>
      <c r="N46" s="4"/>
    </row>
    <row r="47" spans="1:14" ht="12.75">
      <c r="A47" s="35">
        <v>16</v>
      </c>
      <c r="B47" s="40">
        <f t="shared" si="0"/>
        <v>90</v>
      </c>
      <c r="C47" s="39">
        <f t="shared" si="1"/>
        <v>0.09</v>
      </c>
      <c r="D47" s="40">
        <f t="shared" si="2"/>
        <v>386.1654762567004</v>
      </c>
      <c r="E47" s="40">
        <f t="shared" si="3"/>
        <v>113.1654762567004</v>
      </c>
      <c r="F47" s="48"/>
      <c r="G47" s="50"/>
      <c r="H47" s="50"/>
      <c r="I47" s="5"/>
      <c r="J47" s="5"/>
      <c r="K47" s="4"/>
      <c r="L47" s="4"/>
      <c r="M47" s="4"/>
      <c r="N47" s="4"/>
    </row>
    <row r="48" spans="1:14" ht="12.75">
      <c r="A48" s="35">
        <v>17</v>
      </c>
      <c r="B48" s="40">
        <f t="shared" si="0"/>
        <v>96</v>
      </c>
      <c r="C48" s="39">
        <f t="shared" si="1"/>
        <v>0.096</v>
      </c>
      <c r="D48" s="40">
        <f t="shared" si="2"/>
        <v>386.09515923146483</v>
      </c>
      <c r="E48" s="40">
        <f t="shared" si="3"/>
        <v>113.09515923146483</v>
      </c>
      <c r="F48" s="48"/>
      <c r="G48" s="50"/>
      <c r="H48" s="50"/>
      <c r="I48" s="4"/>
      <c r="J48" s="5"/>
      <c r="K48" s="4"/>
      <c r="L48" s="4"/>
      <c r="M48" s="4"/>
      <c r="N48" s="4"/>
    </row>
    <row r="49" spans="1:14" ht="12.75">
      <c r="A49" s="35">
        <v>18</v>
      </c>
      <c r="B49" s="40">
        <f t="shared" si="0"/>
        <v>102</v>
      </c>
      <c r="C49" s="39">
        <f t="shared" si="1"/>
        <v>0.102</v>
      </c>
      <c r="D49" s="40">
        <f t="shared" si="2"/>
        <v>386.0521321966671</v>
      </c>
      <c r="E49" s="40">
        <f t="shared" si="3"/>
        <v>113.05213219666712</v>
      </c>
      <c r="F49" s="48"/>
      <c r="G49" s="50"/>
      <c r="H49" s="50"/>
      <c r="I49" s="5"/>
      <c r="J49" s="5"/>
      <c r="K49" s="4"/>
      <c r="L49" s="4"/>
      <c r="M49" s="4"/>
      <c r="N49" s="4"/>
    </row>
    <row r="50" spans="1:14" ht="12.75">
      <c r="A50" s="35">
        <v>19</v>
      </c>
      <c r="B50" s="40">
        <f t="shared" si="0"/>
        <v>108</v>
      </c>
      <c r="C50" s="39">
        <f t="shared" si="1"/>
        <v>0.108</v>
      </c>
      <c r="D50" s="40">
        <f t="shared" si="2"/>
        <v>386.02580392497885</v>
      </c>
      <c r="E50" s="40">
        <f t="shared" si="3"/>
        <v>113.02580392497885</v>
      </c>
      <c r="F50" s="48"/>
      <c r="G50" s="50"/>
      <c r="H50" s="50"/>
      <c r="I50" s="5"/>
      <c r="J50" s="4"/>
      <c r="K50" s="4"/>
      <c r="L50" s="4"/>
      <c r="M50" s="4"/>
      <c r="N50" s="4"/>
    </row>
    <row r="51" spans="1:14" ht="12.75">
      <c r="A51" s="35">
        <v>20</v>
      </c>
      <c r="B51" s="40">
        <f t="shared" si="0"/>
        <v>114</v>
      </c>
      <c r="C51" s="39">
        <f t="shared" si="1"/>
        <v>0.114</v>
      </c>
      <c r="D51" s="40">
        <f t="shared" si="2"/>
        <v>386.0096936380384</v>
      </c>
      <c r="E51" s="40">
        <f t="shared" si="3"/>
        <v>113.00969363803841</v>
      </c>
      <c r="F51" s="48"/>
      <c r="G51" s="50"/>
      <c r="H51" s="50"/>
      <c r="I51" s="4"/>
      <c r="J51" s="5"/>
      <c r="K51" s="4"/>
      <c r="L51" s="4"/>
      <c r="M51" s="4"/>
      <c r="N51" s="4"/>
    </row>
    <row r="52" spans="1:14" ht="12.75">
      <c r="A52" s="35">
        <v>21</v>
      </c>
      <c r="B52" s="40">
        <f t="shared" si="0"/>
        <v>120</v>
      </c>
      <c r="C52" s="39">
        <f t="shared" si="1"/>
        <v>0.12</v>
      </c>
      <c r="D52" s="40">
        <f t="shared" si="2"/>
        <v>385.9998357429061</v>
      </c>
      <c r="E52" s="40">
        <f t="shared" si="3"/>
        <v>112.9998357429061</v>
      </c>
      <c r="F52" s="48"/>
      <c r="G52" s="50"/>
      <c r="H52" s="50"/>
      <c r="I52" s="5"/>
      <c r="J52" s="5"/>
      <c r="K52" s="4"/>
      <c r="L52" s="4"/>
      <c r="M52" s="4"/>
      <c r="N52" s="4"/>
    </row>
    <row r="53" spans="1:14" ht="12.75">
      <c r="A53" s="35">
        <v>22</v>
      </c>
      <c r="B53" s="40">
        <f t="shared" si="0"/>
        <v>126</v>
      </c>
      <c r="C53" s="39">
        <f t="shared" si="1"/>
        <v>0.126</v>
      </c>
      <c r="D53" s="40">
        <f t="shared" si="2"/>
        <v>385.99380369011783</v>
      </c>
      <c r="E53" s="40">
        <f t="shared" si="3"/>
        <v>112.99380369011783</v>
      </c>
      <c r="F53" s="48"/>
      <c r="G53" s="50"/>
      <c r="H53" s="50"/>
      <c r="I53" s="5"/>
      <c r="J53" s="5"/>
      <c r="K53" s="4"/>
      <c r="L53" s="4"/>
      <c r="M53" s="4"/>
      <c r="N53" s="4"/>
    </row>
    <row r="54" spans="1:14" ht="12.75">
      <c r="A54" s="35">
        <v>23</v>
      </c>
      <c r="B54" s="40">
        <f t="shared" si="0"/>
        <v>132</v>
      </c>
      <c r="C54" s="39">
        <f t="shared" si="1"/>
        <v>0.132</v>
      </c>
      <c r="D54" s="40">
        <f t="shared" si="2"/>
        <v>385.99011267170425</v>
      </c>
      <c r="E54" s="40">
        <f t="shared" si="3"/>
        <v>112.99011267170425</v>
      </c>
      <c r="F54" s="48"/>
      <c r="G54" s="50"/>
      <c r="H54" s="50"/>
      <c r="I54" s="5"/>
      <c r="J54" s="5"/>
      <c r="K54" s="4"/>
      <c r="L54" s="4"/>
      <c r="M54" s="4"/>
      <c r="N54" s="4"/>
    </row>
    <row r="55" spans="1:14" ht="12.75">
      <c r="A55" s="35">
        <v>24</v>
      </c>
      <c r="B55" s="40">
        <f t="shared" si="0"/>
        <v>138</v>
      </c>
      <c r="C55" s="39">
        <f t="shared" si="1"/>
        <v>0.138</v>
      </c>
      <c r="D55" s="40">
        <f t="shared" si="2"/>
        <v>385.98785413673585</v>
      </c>
      <c r="E55" s="40">
        <f t="shared" si="3"/>
        <v>112.98785413673585</v>
      </c>
      <c r="F55" s="48"/>
      <c r="G55" s="50"/>
      <c r="H55" s="50"/>
      <c r="I55" s="4"/>
      <c r="J55" s="5"/>
      <c r="K55" s="4"/>
      <c r="L55" s="4"/>
      <c r="M55" s="4"/>
      <c r="N55" s="4"/>
    </row>
    <row r="56" spans="1:14" ht="12.75">
      <c r="A56" s="35">
        <v>25</v>
      </c>
      <c r="B56" s="40">
        <f t="shared" si="0"/>
        <v>144</v>
      </c>
      <c r="C56" s="39">
        <f t="shared" si="1"/>
        <v>0.144</v>
      </c>
      <c r="D56" s="40">
        <f t="shared" si="2"/>
        <v>385.9864721354954</v>
      </c>
      <c r="E56" s="40">
        <f t="shared" si="3"/>
        <v>112.98647213549538</v>
      </c>
      <c r="F56" s="48"/>
      <c r="G56" s="50"/>
      <c r="H56" s="50"/>
      <c r="I56" s="5"/>
      <c r="J56" s="5"/>
      <c r="K56" s="4"/>
      <c r="L56" s="4"/>
      <c r="M56" s="4"/>
      <c r="N56" s="4"/>
    </row>
    <row r="57" spans="1:14" ht="12.75">
      <c r="A57" s="35">
        <v>26</v>
      </c>
      <c r="B57" s="40">
        <f t="shared" si="0"/>
        <v>150</v>
      </c>
      <c r="C57" s="39">
        <f t="shared" si="1"/>
        <v>0.15</v>
      </c>
      <c r="D57" s="40">
        <f t="shared" si="2"/>
        <v>385.9856264894274</v>
      </c>
      <c r="E57" s="40">
        <f t="shared" si="3"/>
        <v>112.98562648942737</v>
      </c>
      <c r="F57" s="48"/>
      <c r="G57" s="50"/>
      <c r="H57" s="50"/>
      <c r="I57" s="5"/>
      <c r="J57" s="5"/>
      <c r="K57" s="4"/>
      <c r="L57" s="4"/>
      <c r="M57" s="4"/>
      <c r="N57" s="4"/>
    </row>
    <row r="58" spans="1:14" ht="12.75">
      <c r="A58" s="35">
        <v>27</v>
      </c>
      <c r="B58" s="40">
        <f t="shared" si="0"/>
        <v>156</v>
      </c>
      <c r="C58" s="39">
        <f t="shared" si="1"/>
        <v>0.156</v>
      </c>
      <c r="D58" s="40">
        <f t="shared" si="2"/>
        <v>385.98510903576124</v>
      </c>
      <c r="E58" s="40">
        <f t="shared" si="3"/>
        <v>112.98510903576124</v>
      </c>
      <c r="F58" s="48"/>
      <c r="G58" s="50"/>
      <c r="H58" s="50"/>
      <c r="I58" s="5"/>
      <c r="J58" s="5"/>
      <c r="K58" s="4"/>
      <c r="L58" s="4"/>
      <c r="M58" s="4"/>
      <c r="N58" s="4"/>
    </row>
    <row r="59" spans="1:14" ht="12.75">
      <c r="A59" s="35">
        <v>28</v>
      </c>
      <c r="B59" s="40">
        <f t="shared" si="0"/>
        <v>162</v>
      </c>
      <c r="C59" s="39">
        <f t="shared" si="1"/>
        <v>0.162</v>
      </c>
      <c r="D59" s="40">
        <f t="shared" si="2"/>
        <v>385.9847924091208</v>
      </c>
      <c r="E59" s="40">
        <f t="shared" si="3"/>
        <v>112.98479240912081</v>
      </c>
      <c r="F59" s="48"/>
      <c r="G59" s="50"/>
      <c r="H59" s="50"/>
      <c r="I59" s="5"/>
      <c r="J59" s="5"/>
      <c r="K59" s="4"/>
      <c r="L59" s="4"/>
      <c r="M59" s="4"/>
      <c r="N59" s="4"/>
    </row>
    <row r="60" spans="1:14" ht="12.75">
      <c r="A60" s="35">
        <v>29</v>
      </c>
      <c r="B60" s="40">
        <f t="shared" si="0"/>
        <v>168</v>
      </c>
      <c r="C60" s="39">
        <f t="shared" si="1"/>
        <v>0.168</v>
      </c>
      <c r="D60" s="40">
        <f t="shared" si="2"/>
        <v>385.9845986627476</v>
      </c>
      <c r="E60" s="40">
        <f t="shared" si="3"/>
        <v>112.9845986627476</v>
      </c>
      <c r="F60" s="48"/>
      <c r="G60" s="50"/>
      <c r="H60" s="50"/>
      <c r="I60" s="5"/>
      <c r="J60" s="5"/>
      <c r="K60" s="4"/>
      <c r="L60" s="4"/>
      <c r="M60" s="4"/>
      <c r="N60" s="4"/>
    </row>
    <row r="61" spans="1:14" ht="12.75">
      <c r="A61" s="35">
        <v>30</v>
      </c>
      <c r="B61" s="40">
        <f t="shared" si="0"/>
        <v>174</v>
      </c>
      <c r="C61" s="39">
        <f t="shared" si="1"/>
        <v>0.174</v>
      </c>
      <c r="D61" s="40">
        <f t="shared" si="2"/>
        <v>385.98448010554387</v>
      </c>
      <c r="E61" s="40">
        <f t="shared" si="3"/>
        <v>112.98448010554387</v>
      </c>
      <c r="F61" s="48"/>
      <c r="G61" s="50"/>
      <c r="H61" s="50"/>
      <c r="I61" s="5"/>
      <c r="J61" s="5"/>
      <c r="K61" s="4"/>
      <c r="L61" s="4"/>
      <c r="M61" s="4"/>
      <c r="N61" s="4"/>
    </row>
    <row r="62" spans="1:14" ht="12.75">
      <c r="A62" s="35">
        <v>31</v>
      </c>
      <c r="B62" s="40">
        <f t="shared" si="0"/>
        <v>180</v>
      </c>
      <c r="C62" s="39">
        <f t="shared" si="1"/>
        <v>0.18</v>
      </c>
      <c r="D62" s="40">
        <f t="shared" si="2"/>
        <v>385.98440756704775</v>
      </c>
      <c r="E62" s="40">
        <f t="shared" si="3"/>
        <v>112.98440756704775</v>
      </c>
      <c r="F62" s="48"/>
      <c r="G62" s="50"/>
      <c r="H62" s="50"/>
      <c r="I62" s="5"/>
      <c r="J62" s="5"/>
      <c r="K62" s="4"/>
      <c r="L62" s="4"/>
      <c r="M62" s="4"/>
      <c r="N62" s="4"/>
    </row>
    <row r="63" spans="1:14" ht="12.75">
      <c r="A63" s="35">
        <v>32</v>
      </c>
      <c r="B63" s="40">
        <f t="shared" si="0"/>
        <v>186</v>
      </c>
      <c r="C63" s="39">
        <f t="shared" si="1"/>
        <v>0.186</v>
      </c>
      <c r="D63" s="40">
        <f t="shared" si="2"/>
        <v>385.98436320850425</v>
      </c>
      <c r="E63" s="40">
        <f t="shared" si="3"/>
        <v>112.98436320850425</v>
      </c>
      <c r="F63" s="48"/>
      <c r="G63" s="50"/>
      <c r="H63" s="50"/>
      <c r="I63" s="5"/>
      <c r="J63" s="5"/>
      <c r="K63" s="4"/>
      <c r="L63" s="4"/>
      <c r="M63" s="4"/>
      <c r="N63" s="4"/>
    </row>
    <row r="64" spans="1:14" ht="12.75">
      <c r="A64" s="35">
        <v>33</v>
      </c>
      <c r="B64" s="40">
        <f t="shared" si="0"/>
        <v>192</v>
      </c>
      <c r="C64" s="39">
        <f t="shared" si="1"/>
        <v>0.192</v>
      </c>
      <c r="D64" s="40">
        <f t="shared" si="2"/>
        <v>385.9843360526436</v>
      </c>
      <c r="E64" s="40">
        <f t="shared" si="3"/>
        <v>112.98433605264358</v>
      </c>
      <c r="F64" s="48"/>
      <c r="G64" s="50"/>
      <c r="H64" s="50"/>
      <c r="I64" s="5"/>
      <c r="J64" s="5"/>
      <c r="K64" s="4"/>
      <c r="L64" s="4"/>
      <c r="M64" s="4"/>
      <c r="N64" s="4"/>
    </row>
    <row r="65" spans="1:14" ht="12.75">
      <c r="A65" s="35">
        <v>34</v>
      </c>
      <c r="B65" s="40">
        <f t="shared" si="0"/>
        <v>198</v>
      </c>
      <c r="C65" s="39">
        <f t="shared" si="1"/>
        <v>0.198</v>
      </c>
      <c r="D65" s="40">
        <f t="shared" si="2"/>
        <v>385.98431916915104</v>
      </c>
      <c r="E65" s="40">
        <f t="shared" si="3"/>
        <v>112.98431916915104</v>
      </c>
      <c r="F65" s="48"/>
      <c r="G65" s="50"/>
      <c r="H65" s="50"/>
      <c r="I65" s="5"/>
      <c r="J65" s="5"/>
      <c r="K65" s="4"/>
      <c r="L65" s="4"/>
      <c r="M65" s="4"/>
      <c r="N65" s="4"/>
    </row>
    <row r="66" spans="1:14" ht="12.75">
      <c r="A66" s="35">
        <v>35</v>
      </c>
      <c r="B66" s="40">
        <f t="shared" si="0"/>
        <v>204</v>
      </c>
      <c r="C66" s="39">
        <f t="shared" si="1"/>
        <v>0.204</v>
      </c>
      <c r="D66" s="40">
        <f t="shared" si="2"/>
        <v>385.9843091789835</v>
      </c>
      <c r="E66" s="40">
        <f t="shared" si="3"/>
        <v>112.9843091789835</v>
      </c>
      <c r="F66" s="48"/>
      <c r="G66" s="50"/>
      <c r="H66" s="50"/>
      <c r="I66" s="5"/>
      <c r="J66" s="5"/>
      <c r="K66" s="4"/>
      <c r="L66" s="4"/>
      <c r="M66" s="4"/>
      <c r="N66" s="4"/>
    </row>
    <row r="67" spans="1:14" ht="12.75">
      <c r="A67" s="35">
        <v>36</v>
      </c>
      <c r="B67" s="40">
        <f t="shared" si="0"/>
        <v>210</v>
      </c>
      <c r="C67" s="39">
        <f t="shared" si="1"/>
        <v>0.21</v>
      </c>
      <c r="D67" s="40">
        <f t="shared" si="2"/>
        <v>385.98430299881306</v>
      </c>
      <c r="E67" s="40">
        <f t="shared" si="3"/>
        <v>112.98430299881306</v>
      </c>
      <c r="F67" s="48"/>
      <c r="G67" s="50"/>
      <c r="H67" s="50"/>
      <c r="I67" s="5"/>
      <c r="J67" s="5"/>
      <c r="K67" s="4"/>
      <c r="L67" s="4"/>
      <c r="M67" s="4"/>
      <c r="N67" s="4"/>
    </row>
    <row r="68" spans="1:14" ht="12.75">
      <c r="A68" s="35">
        <v>37</v>
      </c>
      <c r="B68" s="40">
        <f t="shared" si="0"/>
        <v>216</v>
      </c>
      <c r="C68" s="39">
        <f t="shared" si="1"/>
        <v>0.216</v>
      </c>
      <c r="D68" s="40">
        <f t="shared" si="2"/>
        <v>385.9842986984209</v>
      </c>
      <c r="E68" s="40">
        <f t="shared" si="3"/>
        <v>112.9842986984209</v>
      </c>
      <c r="F68" s="48"/>
      <c r="G68" s="50"/>
      <c r="H68" s="50"/>
      <c r="I68" s="5"/>
      <c r="J68" s="5"/>
      <c r="K68" s="4"/>
      <c r="L68" s="4"/>
      <c r="M68" s="4"/>
      <c r="N68" s="4"/>
    </row>
    <row r="69" spans="1:14" ht="12.75">
      <c r="A69" s="35">
        <v>38</v>
      </c>
      <c r="B69" s="40">
        <f t="shared" si="0"/>
        <v>222</v>
      </c>
      <c r="C69" s="39">
        <f t="shared" si="1"/>
        <v>0.222</v>
      </c>
      <c r="D69" s="40">
        <f t="shared" si="2"/>
        <v>385.9842961552738</v>
      </c>
      <c r="E69" s="40">
        <f t="shared" si="3"/>
        <v>112.9842961552738</v>
      </c>
      <c r="F69" s="48"/>
      <c r="G69" s="50"/>
      <c r="H69" s="50"/>
      <c r="I69" s="5"/>
      <c r="J69" s="5"/>
      <c r="K69" s="4"/>
      <c r="L69" s="4"/>
      <c r="M69" s="4"/>
      <c r="N69" s="4"/>
    </row>
    <row r="70" spans="1:14" ht="12.75">
      <c r="A70" s="35">
        <v>39</v>
      </c>
      <c r="B70" s="40">
        <f t="shared" si="0"/>
        <v>228</v>
      </c>
      <c r="C70" s="39">
        <f t="shared" si="1"/>
        <v>0.228</v>
      </c>
      <c r="D70" s="40">
        <f t="shared" si="2"/>
        <v>385.98429604386536</v>
      </c>
      <c r="E70" s="40">
        <f t="shared" si="3"/>
        <v>112.98429604386536</v>
      </c>
      <c r="F70" s="48"/>
      <c r="G70" s="50"/>
      <c r="H70" s="50"/>
      <c r="I70" s="5"/>
      <c r="J70" s="5"/>
      <c r="K70" s="4"/>
      <c r="L70" s="4"/>
      <c r="M70" s="4"/>
      <c r="N70" s="4"/>
    </row>
    <row r="71" spans="1:14" ht="12.75">
      <c r="A71" s="35">
        <v>40</v>
      </c>
      <c r="B71" s="40">
        <f t="shared" si="0"/>
        <v>234</v>
      </c>
      <c r="C71" s="39">
        <f t="shared" si="1"/>
        <v>0.234</v>
      </c>
      <c r="D71" s="40">
        <f t="shared" si="2"/>
        <v>385.9842972504384</v>
      </c>
      <c r="E71" s="40">
        <f t="shared" si="3"/>
        <v>112.98429725043837</v>
      </c>
      <c r="F71" s="48"/>
      <c r="G71" s="50"/>
      <c r="H71" s="50"/>
      <c r="I71" s="5"/>
      <c r="J71" s="5"/>
      <c r="K71" s="4"/>
      <c r="L71" s="4"/>
      <c r="M71" s="4"/>
      <c r="N71" s="4"/>
    </row>
    <row r="72" spans="1:14" ht="12.75">
      <c r="A72" s="35">
        <v>41</v>
      </c>
      <c r="B72" s="40">
        <f t="shared" si="0"/>
        <v>240</v>
      </c>
      <c r="C72" s="39">
        <f t="shared" si="1"/>
        <v>0.24</v>
      </c>
      <c r="D72" s="40">
        <f t="shared" si="2"/>
        <v>385.98429888417013</v>
      </c>
      <c r="E72" s="40">
        <f t="shared" si="3"/>
        <v>112.98429888417013</v>
      </c>
      <c r="F72" s="48"/>
      <c r="G72" s="50"/>
      <c r="H72" s="50"/>
      <c r="I72" s="5"/>
      <c r="J72" s="5"/>
      <c r="K72" s="4"/>
      <c r="L72" s="4"/>
      <c r="M72" s="4"/>
      <c r="N72" s="4"/>
    </row>
    <row r="73" spans="1:14" ht="12.75">
      <c r="A73" s="35">
        <v>42</v>
      </c>
      <c r="B73" s="40">
        <f t="shared" si="0"/>
        <v>246</v>
      </c>
      <c r="C73" s="39">
        <f t="shared" si="1"/>
        <v>0.246</v>
      </c>
      <c r="D73" s="40">
        <f t="shared" si="2"/>
        <v>385.98428380449815</v>
      </c>
      <c r="E73" s="40">
        <f t="shared" si="3"/>
        <v>112.98428380449815</v>
      </c>
      <c r="F73" s="48"/>
      <c r="G73" s="50"/>
      <c r="H73" s="50"/>
      <c r="I73" s="5"/>
      <c r="J73" s="5"/>
      <c r="K73" s="4"/>
      <c r="L73" s="4"/>
      <c r="M73" s="4"/>
      <c r="N73" s="4"/>
    </row>
    <row r="74" spans="1:14" ht="12.75">
      <c r="A74" s="35">
        <v>43</v>
      </c>
      <c r="B74" s="40">
        <f t="shared" si="0"/>
        <v>252</v>
      </c>
      <c r="C74" s="39">
        <f t="shared" si="1"/>
        <v>0.252</v>
      </c>
      <c r="D74" s="40">
        <f t="shared" si="2"/>
        <v>385.984285079119</v>
      </c>
      <c r="E74" s="40">
        <f t="shared" si="3"/>
        <v>112.98428507911899</v>
      </c>
      <c r="F74" s="48"/>
      <c r="G74" s="50"/>
      <c r="H74" s="50"/>
      <c r="I74" s="5"/>
      <c r="J74" s="5"/>
      <c r="K74" s="4"/>
      <c r="L74" s="4"/>
      <c r="M74" s="4"/>
      <c r="N74" s="4"/>
    </row>
    <row r="75" spans="1:14" ht="12.75">
      <c r="A75" s="35">
        <v>44</v>
      </c>
      <c r="B75" s="40">
        <f t="shared" si="0"/>
        <v>258</v>
      </c>
      <c r="C75" s="39">
        <f t="shared" si="1"/>
        <v>0.258</v>
      </c>
      <c r="D75" s="40">
        <f t="shared" si="2"/>
        <v>385.98425523993194</v>
      </c>
      <c r="E75" s="40">
        <f t="shared" si="3"/>
        <v>112.98425523993194</v>
      </c>
      <c r="F75" s="48"/>
      <c r="G75" s="50"/>
      <c r="H75" s="50"/>
      <c r="I75" s="5"/>
      <c r="J75" s="5"/>
      <c r="K75" s="4"/>
      <c r="L75" s="4"/>
      <c r="M75" s="4"/>
      <c r="N75" s="4"/>
    </row>
    <row r="76" spans="1:14" ht="12.75">
      <c r="A76" s="35">
        <v>45</v>
      </c>
      <c r="B76" s="40">
        <f t="shared" si="0"/>
        <v>264</v>
      </c>
      <c r="C76" s="39">
        <f t="shared" si="1"/>
        <v>0.264</v>
      </c>
      <c r="D76" s="40">
        <f t="shared" si="2"/>
        <v>385.9842957379804</v>
      </c>
      <c r="E76" s="40">
        <f t="shared" si="3"/>
        <v>112.9842957379804</v>
      </c>
      <c r="F76" s="48"/>
      <c r="G76" s="50"/>
      <c r="H76" s="50"/>
      <c r="I76" s="5"/>
      <c r="J76" s="5"/>
      <c r="K76" s="4"/>
      <c r="L76" s="4"/>
      <c r="M76" s="4"/>
      <c r="N76" s="4"/>
    </row>
    <row r="77" spans="1:14" ht="12.75">
      <c r="A77" s="35">
        <v>46</v>
      </c>
      <c r="B77" s="40">
        <f t="shared" si="0"/>
        <v>270</v>
      </c>
      <c r="C77" s="39">
        <f t="shared" si="1"/>
        <v>0.27</v>
      </c>
      <c r="D77" s="40">
        <f t="shared" si="2"/>
        <v>385.9842739269291</v>
      </c>
      <c r="E77" s="40">
        <f t="shared" si="3"/>
        <v>112.98427392692912</v>
      </c>
      <c r="F77" s="48"/>
      <c r="G77" s="50"/>
      <c r="H77" s="50"/>
      <c r="I77" s="5"/>
      <c r="J77" s="5"/>
      <c r="K77" s="4"/>
      <c r="L77" s="4"/>
      <c r="M77" s="4"/>
      <c r="N77" s="4"/>
    </row>
    <row r="78" spans="1:14" ht="12.75">
      <c r="A78" s="35">
        <v>47</v>
      </c>
      <c r="B78" s="40">
        <f t="shared" si="0"/>
        <v>276</v>
      </c>
      <c r="C78" s="39">
        <f t="shared" si="1"/>
        <v>0.276</v>
      </c>
      <c r="D78" s="40">
        <f t="shared" si="2"/>
        <v>385.98423001998134</v>
      </c>
      <c r="E78" s="40">
        <f t="shared" si="3"/>
        <v>112.98423001998134</v>
      </c>
      <c r="F78" s="48"/>
      <c r="G78" s="50"/>
      <c r="H78" s="50"/>
      <c r="I78" s="5"/>
      <c r="J78" s="5"/>
      <c r="K78" s="4"/>
      <c r="L78" s="4"/>
      <c r="M78" s="4"/>
      <c r="N78" s="4"/>
    </row>
    <row r="79" spans="1:14" ht="12.75">
      <c r="A79" s="35">
        <v>48</v>
      </c>
      <c r="B79" s="40">
        <f t="shared" si="0"/>
        <v>282</v>
      </c>
      <c r="C79" s="39">
        <f t="shared" si="1"/>
        <v>0.282</v>
      </c>
      <c r="D79" s="40">
        <f t="shared" si="2"/>
        <v>385.9840717007848</v>
      </c>
      <c r="E79" s="40">
        <f t="shared" si="3"/>
        <v>112.9840717007848</v>
      </c>
      <c r="F79" s="48"/>
      <c r="G79" s="50"/>
      <c r="H79" s="50"/>
      <c r="I79" s="5"/>
      <c r="J79" s="5"/>
      <c r="K79" s="4"/>
      <c r="L79" s="4"/>
      <c r="M79" s="4"/>
      <c r="N79" s="4"/>
    </row>
    <row r="80" spans="1:14" ht="12.75">
      <c r="A80" s="35">
        <v>49</v>
      </c>
      <c r="B80" s="40">
        <f t="shared" si="0"/>
        <v>288</v>
      </c>
      <c r="C80" s="39">
        <f t="shared" si="1"/>
        <v>0.288</v>
      </c>
      <c r="D80" s="40">
        <f t="shared" si="2"/>
        <v>385.9839131330901</v>
      </c>
      <c r="E80" s="40">
        <f t="shared" si="3"/>
        <v>112.98391313309008</v>
      </c>
      <c r="F80" s="48"/>
      <c r="G80" s="50"/>
      <c r="H80" s="50"/>
      <c r="I80" s="5"/>
      <c r="J80" s="5"/>
      <c r="K80" s="4"/>
      <c r="L80" s="4"/>
      <c r="M80" s="4"/>
      <c r="N80" s="4"/>
    </row>
    <row r="81" spans="1:14" ht="12.75">
      <c r="A81" s="35">
        <v>50</v>
      </c>
      <c r="B81" s="40">
        <f t="shared" si="0"/>
        <v>294</v>
      </c>
      <c r="C81" s="39">
        <f t="shared" si="1"/>
        <v>0.294</v>
      </c>
      <c r="D81" s="40">
        <f t="shared" si="2"/>
        <v>385.9845195223558</v>
      </c>
      <c r="E81" s="40">
        <f t="shared" si="3"/>
        <v>112.98451952235581</v>
      </c>
      <c r="F81" s="48"/>
      <c r="G81" s="50"/>
      <c r="H81" s="50"/>
      <c r="I81" s="5"/>
      <c r="J81" s="5"/>
      <c r="K81" s="4"/>
      <c r="L81" s="4"/>
      <c r="M81" s="4"/>
      <c r="N81" s="4"/>
    </row>
    <row r="82" spans="1:14" ht="12.75">
      <c r="A82" s="35">
        <v>51</v>
      </c>
      <c r="B82" s="40">
        <f t="shared" si="0"/>
        <v>300</v>
      </c>
      <c r="C82" s="39">
        <f t="shared" si="1"/>
        <v>0.3</v>
      </c>
      <c r="D82" s="40">
        <f t="shared" si="2"/>
        <v>385.98296479605256</v>
      </c>
      <c r="E82" s="40">
        <f t="shared" si="3"/>
        <v>112.98296479605256</v>
      </c>
      <c r="F82" s="48"/>
      <c r="G82" s="43" t="s">
        <v>4</v>
      </c>
      <c r="H82" s="50"/>
      <c r="I82" s="5"/>
      <c r="J82" s="5"/>
      <c r="K82" s="4"/>
      <c r="L82" s="4"/>
      <c r="M82" s="4"/>
      <c r="N82" s="4"/>
    </row>
    <row r="83" spans="1:14" ht="12.75">
      <c r="A83" s="35"/>
      <c r="B83" s="18" t="s">
        <v>56</v>
      </c>
      <c r="C83" s="18" t="s">
        <v>27</v>
      </c>
      <c r="D83" s="18" t="s">
        <v>26</v>
      </c>
      <c r="E83" s="18" t="s">
        <v>31</v>
      </c>
      <c r="F83" s="48"/>
      <c r="G83" s="48"/>
      <c r="H83" s="48"/>
      <c r="I83" s="5"/>
      <c r="J83" s="43"/>
      <c r="K83" s="4"/>
      <c r="L83" s="4"/>
      <c r="M83" s="4"/>
      <c r="N83" s="4"/>
    </row>
    <row r="84" spans="1:14" ht="12.75">
      <c r="A84" s="5"/>
      <c r="B84" s="6"/>
      <c r="C84" s="5"/>
      <c r="D84" s="5"/>
      <c r="E84" s="5"/>
      <c r="F84" s="48"/>
      <c r="G84" s="48" t="s">
        <v>34</v>
      </c>
      <c r="H84" s="48" t="s">
        <v>34</v>
      </c>
      <c r="I84" s="5"/>
      <c r="J84" s="5"/>
      <c r="K84" s="4"/>
      <c r="L84" s="4"/>
      <c r="M84" s="4"/>
      <c r="N84" s="4"/>
    </row>
    <row r="85" spans="1:14" ht="12.75">
      <c r="A85" s="5"/>
      <c r="B85" s="6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  <c r="N85" s="4"/>
    </row>
    <row r="86" spans="1:14" ht="12.75">
      <c r="A86" s="5"/>
      <c r="B86" s="6"/>
      <c r="C86" s="5"/>
      <c r="D86" s="5"/>
      <c r="E86" s="5"/>
      <c r="F86" s="5"/>
      <c r="G86" s="5"/>
      <c r="H86" s="5"/>
      <c r="I86" s="5"/>
      <c r="J86" s="5"/>
      <c r="K86" s="4"/>
      <c r="L86" s="4"/>
      <c r="M86" s="4"/>
      <c r="N86" s="4"/>
    </row>
    <row r="87" spans="1:14" ht="12.75">
      <c r="A87" s="5"/>
      <c r="B87" s="6"/>
      <c r="C87" s="5"/>
      <c r="D87" s="5"/>
      <c r="E87" s="5"/>
      <c r="F87" s="5"/>
      <c r="G87" s="5"/>
      <c r="H87" s="5"/>
      <c r="I87" s="5"/>
      <c r="J87" s="5"/>
      <c r="K87" s="4"/>
      <c r="L87" s="4"/>
      <c r="M87" s="4"/>
      <c r="N87" s="4"/>
    </row>
    <row r="88" spans="1:14" ht="12.75">
      <c r="A88" s="5"/>
      <c r="B88" s="6"/>
      <c r="C88" s="5"/>
      <c r="D88" s="5"/>
      <c r="E88" s="5"/>
      <c r="F88" s="5"/>
      <c r="G88" s="5"/>
      <c r="H88" s="5"/>
      <c r="I88" s="5"/>
      <c r="J88" s="5"/>
      <c r="K88" s="4"/>
      <c r="L88" s="4"/>
      <c r="M88" s="4"/>
      <c r="N88" s="4"/>
    </row>
    <row r="89" spans="1:14" ht="12.75">
      <c r="A89" s="5"/>
      <c r="B89" s="6"/>
      <c r="C89" s="5"/>
      <c r="D89" s="5"/>
      <c r="E89" s="5"/>
      <c r="F89" s="5"/>
      <c r="G89" s="5"/>
      <c r="H89" s="5"/>
      <c r="I89" s="5"/>
      <c r="J89" s="5"/>
      <c r="K89" s="4"/>
      <c r="L89" s="4"/>
      <c r="M89" s="4"/>
      <c r="N89" s="4"/>
    </row>
    <row r="90" spans="1:14" ht="12.75">
      <c r="A90" s="5"/>
      <c r="B90" s="6"/>
      <c r="C90" s="5"/>
      <c r="D90" s="5"/>
      <c r="E90" s="5"/>
      <c r="F90" s="5"/>
      <c r="G90" s="5"/>
      <c r="H90" s="5"/>
      <c r="I90" s="5"/>
      <c r="J90" s="5"/>
      <c r="K90" s="4"/>
      <c r="L90" s="4"/>
      <c r="M90" s="4"/>
      <c r="N90" s="4"/>
    </row>
    <row r="91" spans="1:14" ht="12.75">
      <c r="A91" s="5"/>
      <c r="B91" s="6"/>
      <c r="C91" s="5"/>
      <c r="D91" s="5"/>
      <c r="E91" s="5"/>
      <c r="F91" s="5"/>
      <c r="G91" s="5"/>
      <c r="H91" s="5"/>
      <c r="I91" s="5"/>
      <c r="J91" s="5"/>
      <c r="K91" s="4"/>
      <c r="L91" s="4"/>
      <c r="M91" s="4"/>
      <c r="N91" s="4"/>
    </row>
    <row r="92" spans="1:14" ht="12.75">
      <c r="A92" s="5"/>
      <c r="B92" s="6"/>
      <c r="C92" s="5"/>
      <c r="D92" s="5"/>
      <c r="E92" s="5"/>
      <c r="F92" s="5"/>
      <c r="G92" s="5"/>
      <c r="H92" s="5"/>
      <c r="I92" s="5"/>
      <c r="J92" s="5"/>
      <c r="K92" s="4"/>
      <c r="L92" s="4"/>
      <c r="M92" s="4"/>
      <c r="N92" s="4"/>
    </row>
    <row r="93" spans="1:14" ht="12.75">
      <c r="A93" s="5"/>
      <c r="B93" s="6"/>
      <c r="C93" s="5"/>
      <c r="D93" s="5"/>
      <c r="E93" s="5"/>
      <c r="F93" s="5"/>
      <c r="G93" s="5"/>
      <c r="H93" s="5"/>
      <c r="I93" s="5"/>
      <c r="J93" s="5"/>
      <c r="K93" s="4"/>
      <c r="L93" s="4"/>
      <c r="M93" s="4"/>
      <c r="N93" s="4"/>
    </row>
    <row r="94" spans="1:14" ht="12.75">
      <c r="A94" s="5"/>
      <c r="B94" s="6"/>
      <c r="C94" s="5"/>
      <c r="D94" s="5"/>
      <c r="E94" s="5"/>
      <c r="F94" s="5"/>
      <c r="G94" s="5"/>
      <c r="H94" s="5"/>
      <c r="I94" s="5"/>
      <c r="J94" s="5"/>
      <c r="K94" s="4"/>
      <c r="L94" s="4"/>
      <c r="M94" s="4"/>
      <c r="N94" s="4"/>
    </row>
    <row r="95" spans="1:14" ht="12.75">
      <c r="A95" s="5"/>
      <c r="B95" s="6"/>
      <c r="C95" s="5"/>
      <c r="D95" s="5"/>
      <c r="E95" s="5"/>
      <c r="F95" s="5"/>
      <c r="G95" s="5"/>
      <c r="H95" s="5"/>
      <c r="I95" s="5"/>
      <c r="J95" s="5"/>
      <c r="K95" s="4"/>
      <c r="L95" s="4"/>
      <c r="M95" s="4"/>
      <c r="N95" s="4"/>
    </row>
    <row r="96" spans="1:14" ht="12.75">
      <c r="A96" s="5"/>
      <c r="B96" s="6"/>
      <c r="C96" s="5"/>
      <c r="D96" s="5"/>
      <c r="E96" s="5"/>
      <c r="F96" s="5"/>
      <c r="G96" s="5"/>
      <c r="H96" s="5"/>
      <c r="I96" s="5"/>
      <c r="J96" s="5"/>
      <c r="K96" s="4"/>
      <c r="L96" s="4"/>
      <c r="M96" s="4"/>
      <c r="N96" s="4"/>
    </row>
    <row r="97" spans="1:14" ht="12.75">
      <c r="A97" s="5"/>
      <c r="B97" s="6"/>
      <c r="C97" s="5"/>
      <c r="D97" s="5"/>
      <c r="E97" s="5"/>
      <c r="F97" s="5"/>
      <c r="G97" s="5"/>
      <c r="H97" s="5"/>
      <c r="I97" s="5"/>
      <c r="J97" s="5"/>
      <c r="K97" s="4"/>
      <c r="L97" s="4"/>
      <c r="M97" s="4"/>
      <c r="N97" s="4"/>
    </row>
    <row r="98" spans="1:14" ht="12.75">
      <c r="A98" s="5"/>
      <c r="B98" s="6"/>
      <c r="C98" s="5"/>
      <c r="D98" s="5"/>
      <c r="E98" s="5"/>
      <c r="F98" s="5"/>
      <c r="G98" s="5"/>
      <c r="H98" s="5"/>
      <c r="I98" s="5"/>
      <c r="J98" s="5"/>
      <c r="K98" s="4"/>
      <c r="L98" s="4"/>
      <c r="M98" s="4"/>
      <c r="N98" s="4"/>
    </row>
    <row r="99" spans="1:14" ht="12.75">
      <c r="A99" s="5"/>
      <c r="B99" s="6"/>
      <c r="C99" s="5"/>
      <c r="D99" s="5"/>
      <c r="E99" s="5"/>
      <c r="F99" s="5"/>
      <c r="G99" s="5"/>
      <c r="H99" s="5"/>
      <c r="I99" s="5"/>
      <c r="J99" s="5"/>
      <c r="K99" s="4"/>
      <c r="L99" s="4"/>
      <c r="M99" s="4"/>
      <c r="N99" s="4"/>
    </row>
    <row r="100" spans="1:14" ht="12.75">
      <c r="A100" s="5"/>
      <c r="B100" s="6"/>
      <c r="C100" s="5"/>
      <c r="D100" s="5"/>
      <c r="E100" s="5"/>
      <c r="F100" s="5"/>
      <c r="G100" s="5"/>
      <c r="H100" s="5"/>
      <c r="I100" s="5"/>
      <c r="J100" s="5"/>
      <c r="K100" s="4"/>
      <c r="L100" s="4"/>
      <c r="M100" s="4"/>
      <c r="N100" s="4"/>
    </row>
    <row r="101" spans="1:14" ht="12.75">
      <c r="A101" s="5"/>
      <c r="B101" s="6"/>
      <c r="C101" s="5"/>
      <c r="D101" s="5"/>
      <c r="E101" s="5"/>
      <c r="F101" s="5"/>
      <c r="G101" s="5"/>
      <c r="H101" s="5"/>
      <c r="I101" s="5"/>
      <c r="J101" s="5"/>
      <c r="K101" s="4"/>
      <c r="L101" s="4"/>
      <c r="M101" s="4"/>
      <c r="N101" s="4"/>
    </row>
    <row r="102" spans="1:14" ht="12.75">
      <c r="A102" s="5"/>
      <c r="B102" s="6"/>
      <c r="C102" s="5"/>
      <c r="D102" s="5"/>
      <c r="E102" s="5"/>
      <c r="F102" s="5"/>
      <c r="G102" s="5"/>
      <c r="H102" s="5"/>
      <c r="I102" s="5"/>
      <c r="J102" s="5"/>
      <c r="K102" s="4"/>
      <c r="L102" s="4"/>
      <c r="M102" s="4"/>
      <c r="N102" s="4"/>
    </row>
    <row r="103" spans="1:14" ht="12.75">
      <c r="A103" s="5"/>
      <c r="B103" s="6"/>
      <c r="C103" s="5"/>
      <c r="D103" s="5"/>
      <c r="E103" s="5"/>
      <c r="F103" s="5"/>
      <c r="G103" s="5"/>
      <c r="H103" s="5"/>
      <c r="I103" s="5"/>
      <c r="J103" s="5"/>
      <c r="K103" s="4"/>
      <c r="L103" s="4"/>
      <c r="M103" s="4"/>
      <c r="N103" s="4"/>
    </row>
    <row r="104" spans="1:14" ht="12.75">
      <c r="A104" s="5"/>
      <c r="B104" s="6"/>
      <c r="C104" s="5"/>
      <c r="D104" s="5"/>
      <c r="E104" s="5"/>
      <c r="F104" s="5"/>
      <c r="G104" s="5"/>
      <c r="H104" s="5"/>
      <c r="I104" s="5"/>
      <c r="J104" s="5"/>
      <c r="K104" s="4"/>
      <c r="L104" s="4"/>
      <c r="M104" s="4"/>
      <c r="N104" s="4"/>
    </row>
    <row r="105" spans="1:14" ht="12.75">
      <c r="A105" s="5"/>
      <c r="B105" s="6"/>
      <c r="C105" s="5"/>
      <c r="D105" s="5"/>
      <c r="E105" s="5"/>
      <c r="F105" s="5"/>
      <c r="G105" s="5"/>
      <c r="H105" s="5"/>
      <c r="I105" s="5"/>
      <c r="J105" s="5"/>
      <c r="K105" s="4"/>
      <c r="L105" s="4"/>
      <c r="M105" s="4"/>
      <c r="N105" s="4"/>
    </row>
    <row r="106" spans="1:14" ht="12.75">
      <c r="A106" s="5"/>
      <c r="B106" s="6"/>
      <c r="C106" s="5"/>
      <c r="D106" s="5"/>
      <c r="E106" s="5"/>
      <c r="F106" s="5"/>
      <c r="G106" s="5"/>
      <c r="H106" s="5"/>
      <c r="I106" s="5"/>
      <c r="J106" s="5"/>
      <c r="K106" s="4"/>
      <c r="L106" s="4"/>
      <c r="M106" s="4"/>
      <c r="N106" s="4"/>
    </row>
    <row r="107" spans="1:14" ht="12.75">
      <c r="A107" s="5"/>
      <c r="B107" s="6"/>
      <c r="C107" s="5"/>
      <c r="D107" s="5"/>
      <c r="E107" s="5"/>
      <c r="F107" s="5"/>
      <c r="G107" s="5"/>
      <c r="H107" s="5"/>
      <c r="I107" s="5"/>
      <c r="J107" s="5"/>
      <c r="K107" s="4"/>
      <c r="L107" s="4"/>
      <c r="M107" s="4"/>
      <c r="N107" s="4"/>
    </row>
    <row r="108" spans="1:14" ht="12.75">
      <c r="A108" s="5"/>
      <c r="B108" s="6"/>
      <c r="C108" s="5"/>
      <c r="D108" s="5"/>
      <c r="E108" s="5"/>
      <c r="F108" s="5"/>
      <c r="G108" s="5"/>
      <c r="H108" s="5"/>
      <c r="I108" s="5"/>
      <c r="J108" s="5"/>
      <c r="K108" s="4"/>
      <c r="L108" s="4"/>
      <c r="M108" s="4"/>
      <c r="N108" s="4"/>
    </row>
    <row r="109" spans="1:14" ht="12.75">
      <c r="A109" s="5"/>
      <c r="B109" s="6"/>
      <c r="C109" s="5"/>
      <c r="D109" s="5"/>
      <c r="E109" s="5"/>
      <c r="F109" s="5"/>
      <c r="G109" s="5"/>
      <c r="H109" s="5"/>
      <c r="I109" s="5"/>
      <c r="J109" s="5"/>
      <c r="K109" s="4"/>
      <c r="L109" s="4"/>
      <c r="M109" s="4"/>
      <c r="N109" s="4"/>
    </row>
    <row r="110" spans="1:10" ht="12.75">
      <c r="A110" s="2"/>
      <c r="B110" s="3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3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3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3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3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3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3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3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3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3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3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3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3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3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3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3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3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3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3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3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3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3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3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3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3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3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3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3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3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3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3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3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3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3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3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3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3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3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3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3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3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3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3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3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3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3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3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3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3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3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3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3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3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3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3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3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3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3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3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3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3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3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3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3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3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3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3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3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3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3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3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3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3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3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3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3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3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3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3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3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3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3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3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3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3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3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3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3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3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3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3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3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3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3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3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3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3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3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3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3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3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3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3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3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3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3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3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3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3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3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3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3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3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3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3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3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3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3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3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3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3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3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3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3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3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3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3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3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3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3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3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3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3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3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3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3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3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3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3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3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3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3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3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3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3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3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3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3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3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3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3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3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3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3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3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3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3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3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3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3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3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3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3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3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3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3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3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3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3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3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3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3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3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3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3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3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3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3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3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3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3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3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3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3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3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3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3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3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3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3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3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3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3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3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3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3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3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3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3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3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3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3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3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3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3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3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3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3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3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3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3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3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3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3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3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3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3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3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3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3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3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3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3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3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3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3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3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3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3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3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3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3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3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3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3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3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3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3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3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3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3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3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3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3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3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3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3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3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3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3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3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3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3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3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3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3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3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3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3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3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3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3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3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3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3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3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3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3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3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3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3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3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3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3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3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3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3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3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3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3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3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3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3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3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3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3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3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3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3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3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3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3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3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3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3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3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3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3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3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3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3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3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3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3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3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3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3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3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3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3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3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3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3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3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3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3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3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3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3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3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3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3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3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3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3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3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3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3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3"/>
      <c r="C438" s="2"/>
      <c r="D438" s="2"/>
      <c r="E438" s="2"/>
      <c r="F438" s="2"/>
      <c r="G438" s="2"/>
      <c r="H438" s="2"/>
      <c r="I438" s="2"/>
      <c r="J438" s="2"/>
    </row>
  </sheetData>
  <sheetProtection sheet="1"/>
  <mergeCells count="1">
    <mergeCell ref="A1:N1"/>
  </mergeCells>
  <hyperlinks>
    <hyperlink ref="G82" r:id="rId1" display="http://upload.wikimedia.org/wikipedia/commons/c/c7/Cooling_fin_temperature.PNG"/>
  </hyperlinks>
  <printOptions/>
  <pageMargins left="0.37" right="0.5" top="0.984251969" bottom="0.984251969" header="0.4921259845" footer="0.4921259845"/>
  <pageSetup horizontalDpi="600" verticalDpi="600" orientation="landscape" paperSize="9" r:id="rId11"/>
  <headerFooter alignWithMargins="0">
    <oddFooter>&amp;L&amp;8&amp;Z 
&amp;F / &amp;A&amp;R&amp;8Bladt: 21.12.2011
printed: &amp;D</oddFooter>
  </headerFooter>
  <drawing r:id="rId10"/>
  <legacyDrawing r:id="rId9"/>
  <oleObjects>
    <oleObject progId="Equation.3" shapeId="731751" r:id="rId2"/>
    <oleObject progId="Equation.3" shapeId="731752" r:id="rId3"/>
    <oleObject progId="Equation.3" shapeId="731755" r:id="rId4"/>
    <oleObject progId="Equation.3" shapeId="731756" r:id="rId5"/>
    <oleObject progId="Equation.3" shapeId="731758" r:id="rId6"/>
    <oleObject progId="Equation.3" shapeId="731759" r:id="rId7"/>
    <oleObject progId="Equation.3" shapeId="148938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bladt</dc:creator>
  <cp:keywords/>
  <dc:description/>
  <cp:lastModifiedBy>Bladt</cp:lastModifiedBy>
  <cp:lastPrinted>2011-01-08T11:37:58Z</cp:lastPrinted>
  <dcterms:created xsi:type="dcterms:W3CDTF">2011-01-03T15:57:39Z</dcterms:created>
  <dcterms:modified xsi:type="dcterms:W3CDTF">2014-06-27T15:58:36Z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