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570" yWindow="90" windowWidth="21960" windowHeight="9525" tabRatio="340"/>
  </bookViews>
  <sheets>
    <sheet name="Forces-1" sheetId="1" r:id="rId1"/>
    <sheet name="Forces -alt" sheetId="5" state="hidden" r:id="rId2"/>
  </sheets>
  <definedNames>
    <definedName name="_xlnm.Print_Area" localSheetId="1">'Forces -alt'!$A$1:$R$46</definedName>
    <definedName name="_xlnm.Print_Area" localSheetId="0">'Forces-1'!$A$1:$R$43</definedName>
  </definedNames>
  <calcPr calcId="145621"/>
</workbook>
</file>

<file path=xl/calcChain.xml><?xml version="1.0" encoding="utf-8"?>
<calcChain xmlns="http://schemas.openxmlformats.org/spreadsheetml/2006/main">
  <c r="E23" i="1" l="1"/>
  <c r="E22" i="5" l="1"/>
  <c r="E22" i="1" l="1"/>
  <c r="E17" i="1"/>
  <c r="E18" i="1" s="1"/>
  <c r="E20" i="1" s="1"/>
  <c r="E19" i="1"/>
  <c r="E21" i="1" s="1"/>
  <c r="E25" i="1" s="1"/>
  <c r="E16" i="5"/>
  <c r="E17" i="5"/>
  <c r="E19" i="5"/>
  <c r="E21" i="5"/>
  <c r="E28" i="5"/>
  <c r="E41" i="5" s="1"/>
  <c r="E23" i="5"/>
  <c r="E24" i="5"/>
  <c r="E26" i="5"/>
  <c r="D33" i="5"/>
  <c r="D34" i="5"/>
  <c r="D35" i="5"/>
  <c r="D36" i="5"/>
  <c r="D37" i="5"/>
  <c r="D38" i="5"/>
  <c r="D39" i="5"/>
  <c r="D40" i="5"/>
  <c r="D41" i="5"/>
  <c r="D42" i="5"/>
  <c r="D43" i="5"/>
  <c r="E45" i="5"/>
  <c r="D30" i="1"/>
  <c r="D31" i="1"/>
  <c r="D32" i="1"/>
  <c r="D33" i="1"/>
  <c r="D34" i="1"/>
  <c r="D35" i="1"/>
  <c r="D36" i="1"/>
  <c r="D37" i="1"/>
  <c r="D38" i="1"/>
  <c r="D39" i="1"/>
  <c r="D40" i="1"/>
  <c r="E37" i="5"/>
  <c r="F33" i="5"/>
  <c r="G33" i="5" s="1"/>
  <c r="E43" i="5"/>
  <c r="H39" i="5"/>
  <c r="F40" i="5"/>
  <c r="G40" i="5" s="1"/>
  <c r="H43" i="5"/>
  <c r="I44" i="5"/>
  <c r="F39" i="5"/>
  <c r="G39" i="5"/>
  <c r="I34" i="5"/>
  <c r="J34" i="5"/>
  <c r="H42" i="5"/>
  <c r="I39" i="5"/>
  <c r="J39" i="5"/>
  <c r="E25" i="5"/>
  <c r="F34" i="5"/>
  <c r="G34" i="5" s="1"/>
  <c r="F38" i="5"/>
  <c r="G38" i="5" s="1"/>
  <c r="H35" i="5"/>
  <c r="E27" i="5"/>
  <c r="H40" i="5"/>
  <c r="H36" i="5"/>
  <c r="I33" i="5"/>
  <c r="J33" i="5" s="1"/>
  <c r="H45" i="5"/>
  <c r="I42" i="5"/>
  <c r="J42" i="5"/>
  <c r="I38" i="5"/>
  <c r="J38" i="5"/>
  <c r="E34" i="5"/>
  <c r="E24" i="1" l="1"/>
  <c r="H30" i="1" s="1"/>
  <c r="J30" i="1" s="1"/>
  <c r="E42" i="1"/>
  <c r="I42" i="1" s="1"/>
  <c r="H37" i="5"/>
  <c r="H41" i="5"/>
  <c r="I41" i="5"/>
  <c r="J41" i="5" s="1"/>
  <c r="I36" i="5"/>
  <c r="J36" i="5" s="1"/>
  <c r="F42" i="5"/>
  <c r="G42" i="5" s="1"/>
  <c r="H34" i="5"/>
  <c r="I43" i="5"/>
  <c r="J43" i="5" s="1"/>
  <c r="F36" i="5"/>
  <c r="G36" i="5" s="1"/>
  <c r="F41" i="5"/>
  <c r="G41" i="5" s="1"/>
  <c r="E39" i="5"/>
  <c r="E36" i="5"/>
  <c r="F44" i="5"/>
  <c r="E40" i="5"/>
  <c r="F37" i="5"/>
  <c r="G37" i="5" s="1"/>
  <c r="F46" i="5"/>
  <c r="E33" i="5"/>
  <c r="E38" i="5"/>
  <c r="E42" i="5"/>
  <c r="I37" i="5"/>
  <c r="J37" i="5" s="1"/>
  <c r="H38" i="5"/>
  <c r="I40" i="5"/>
  <c r="J40" i="5" s="1"/>
  <c r="H33" i="5"/>
  <c r="F35" i="5"/>
  <c r="G35" i="5" s="1"/>
  <c r="F43" i="5"/>
  <c r="G43" i="5" s="1"/>
  <c r="I46" i="5"/>
  <c r="I35" i="5"/>
  <c r="J35" i="5" s="1"/>
  <c r="E35" i="5"/>
  <c r="I39" i="1" l="1"/>
  <c r="I35" i="1"/>
  <c r="G33" i="1"/>
  <c r="G38" i="1"/>
  <c r="H32" i="1"/>
  <c r="J32" i="1" s="1"/>
  <c r="F31" i="1"/>
  <c r="G35" i="1"/>
  <c r="E37" i="1"/>
  <c r="E39" i="1"/>
  <c r="F33" i="1"/>
  <c r="E36" i="1"/>
  <c r="H40" i="1"/>
  <c r="J40" i="1" s="1"/>
  <c r="E32" i="1"/>
  <c r="G34" i="1"/>
  <c r="F41" i="1"/>
  <c r="F35" i="1"/>
  <c r="F39" i="1"/>
  <c r="I41" i="1"/>
  <c r="F40" i="1"/>
  <c r="H31" i="1"/>
  <c r="J31" i="1" s="1"/>
  <c r="I36" i="1"/>
  <c r="E34" i="1"/>
  <c r="I32" i="1"/>
  <c r="F43" i="1"/>
  <c r="G30" i="1"/>
  <c r="F38" i="1"/>
  <c r="I37" i="1"/>
  <c r="I30" i="1"/>
  <c r="F30" i="1"/>
  <c r="H36" i="1"/>
  <c r="J36" i="1" s="1"/>
  <c r="I43" i="1"/>
  <c r="H35" i="1"/>
  <c r="J35" i="1" s="1"/>
  <c r="E38" i="1"/>
  <c r="E30" i="1"/>
  <c r="F32" i="1"/>
  <c r="I33" i="1"/>
  <c r="H38" i="1"/>
  <c r="J38" i="1" s="1"/>
  <c r="H39" i="1"/>
  <c r="J39" i="1" s="1"/>
  <c r="I31" i="1"/>
  <c r="G32" i="1"/>
  <c r="G39" i="1"/>
  <c r="H34" i="1"/>
  <c r="J34" i="1" s="1"/>
  <c r="G37" i="1"/>
  <c r="I38" i="1"/>
  <c r="E33" i="1"/>
  <c r="F34" i="1"/>
  <c r="I34" i="1"/>
  <c r="E31" i="1"/>
  <c r="G36" i="1"/>
  <c r="E40" i="1"/>
  <c r="F37" i="1"/>
  <c r="F36" i="1"/>
  <c r="H33" i="1"/>
  <c r="J33" i="1" s="1"/>
  <c r="G31" i="1"/>
  <c r="I40" i="1"/>
  <c r="E35" i="1"/>
  <c r="H37" i="1"/>
  <c r="J37" i="1" s="1"/>
  <c r="G40" i="1"/>
  <c r="L35" i="1" l="1"/>
  <c r="K35" i="1"/>
</calcChain>
</file>

<file path=xl/comments1.xml><?xml version="1.0" encoding="utf-8"?>
<comments xmlns="http://schemas.openxmlformats.org/spreadsheetml/2006/main">
  <authors>
    <author>Bladt</author>
  </authors>
  <commentList>
    <comment ref="B1" authorId="0">
      <text>
        <r>
          <rPr>
            <sz val="8"/>
            <color indexed="81"/>
            <rFont val="Tahoma"/>
            <family val="2"/>
          </rPr>
          <t>In dieser Version wird C</t>
        </r>
        <r>
          <rPr>
            <sz val="6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 xml:space="preserve"> mit dem Kerndurchmesser und 
C</t>
        </r>
        <r>
          <rPr>
            <sz val="6"/>
            <color indexed="81"/>
            <rFont val="Tahoma"/>
            <family val="2"/>
          </rPr>
          <t>M</t>
        </r>
        <r>
          <rPr>
            <sz val="8"/>
            <color indexed="81"/>
            <rFont val="Tahoma"/>
            <family val="2"/>
          </rPr>
          <t xml:space="preserve"> mit dem Außendurchmesser und Gewindenenndurchmesser 
ermittelt.</t>
        </r>
      </text>
    </comment>
    <comment ref="E32" authorId="0">
      <text>
        <r>
          <rPr>
            <b/>
            <sz val="8"/>
            <color indexed="81"/>
            <rFont val="Tahoma"/>
            <family val="2"/>
          </rPr>
          <t>F'G [N/mm] ist die kontinuierliche Kraftverteilung über die Länge L [mm]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<sst xmlns="http://schemas.openxmlformats.org/spreadsheetml/2006/main" count="162" uniqueCount="122">
  <si>
    <t>Zu übertragende Kraft</t>
  </si>
  <si>
    <t>F [N]</t>
  </si>
  <si>
    <t>n   [-]</t>
  </si>
  <si>
    <t>d  [mm]</t>
  </si>
  <si>
    <t>P  [mm]</t>
  </si>
  <si>
    <t>L  [mm]</t>
  </si>
  <si>
    <t>dimensionslose Länge</t>
  </si>
  <si>
    <t>P/d</t>
  </si>
  <si>
    <t>dimensionslose Kraft im Gewinde</t>
  </si>
  <si>
    <t>dimensionslose Kraft in der Schraube</t>
  </si>
  <si>
    <t>dimensionslose Kraft in der Mutter</t>
  </si>
  <si>
    <t xml:space="preserve"> </t>
  </si>
  <si>
    <t>F/F</t>
  </si>
  <si>
    <t>dimensionslose zu übertragende Kraft</t>
  </si>
  <si>
    <r>
      <t>F</t>
    </r>
    <r>
      <rPr>
        <vertAlign val="subscript"/>
        <sz val="10"/>
        <color indexed="8"/>
        <rFont val="Arial Narrow"/>
        <family val="2"/>
      </rPr>
      <t xml:space="preserve">G </t>
    </r>
    <r>
      <rPr>
        <sz val="10"/>
        <color theme="1"/>
        <rFont val="Arial Narrow"/>
        <family val="2"/>
      </rPr>
      <t>/ (F/L)</t>
    </r>
  </si>
  <si>
    <r>
      <t>F</t>
    </r>
    <r>
      <rPr>
        <vertAlign val="subscript"/>
        <sz val="10"/>
        <color indexed="8"/>
        <rFont val="Arial Narrow"/>
        <family val="2"/>
      </rPr>
      <t>B</t>
    </r>
    <r>
      <rPr>
        <sz val="10"/>
        <color theme="1"/>
        <rFont val="Arial Narrow"/>
        <family val="2"/>
      </rPr>
      <t>/F</t>
    </r>
  </si>
  <si>
    <r>
      <t>F</t>
    </r>
    <r>
      <rPr>
        <vertAlign val="subscript"/>
        <sz val="10"/>
        <color indexed="8"/>
        <rFont val="Arial Narrow"/>
        <family val="2"/>
      </rPr>
      <t>M</t>
    </r>
    <r>
      <rPr>
        <sz val="10"/>
        <color theme="1"/>
        <rFont val="Arial Narrow"/>
        <family val="2"/>
      </rPr>
      <t>/F</t>
    </r>
  </si>
  <si>
    <t>Anzahl der Gewindegänge   Number thread turns</t>
  </si>
  <si>
    <t>Steifigkeit des Gewindepaarung Stiffness of the mating thread</t>
  </si>
  <si>
    <r>
      <t xml:space="preserve">Relationen </t>
    </r>
    <r>
      <rPr>
        <sz val="10"/>
        <color theme="1"/>
        <rFont val="Arial Narrow"/>
        <family val="2"/>
      </rPr>
      <t>/ ratios</t>
    </r>
  </si>
  <si>
    <r>
      <t xml:space="preserve">Rechengrößen </t>
    </r>
    <r>
      <rPr>
        <sz val="10"/>
        <color theme="1"/>
        <rFont val="Arial Narrow"/>
        <family val="2"/>
      </rPr>
      <t>/ operants</t>
    </r>
  </si>
  <si>
    <r>
      <t xml:space="preserve">Werkstoff </t>
    </r>
    <r>
      <rPr>
        <sz val="10"/>
        <color theme="1"/>
        <rFont val="Arial Narrow"/>
        <family val="2"/>
      </rPr>
      <t>/ material</t>
    </r>
  </si>
  <si>
    <r>
      <t>Geometrie</t>
    </r>
    <r>
      <rPr>
        <sz val="10"/>
        <color theme="1"/>
        <rFont val="Arial Narrow"/>
        <family val="2"/>
      </rPr>
      <t xml:space="preserve"> / geometry</t>
    </r>
  </si>
  <si>
    <t xml:space="preserve">Input </t>
  </si>
  <si>
    <t>Zugmutter</t>
  </si>
  <si>
    <t>Druckmutter</t>
  </si>
  <si>
    <t>x/L [-]</t>
  </si>
  <si>
    <t>(L-x) / L</t>
  </si>
  <si>
    <r>
      <rPr>
        <u/>
        <sz val="8"/>
        <color indexed="8"/>
        <rFont val="Arial Narrow"/>
        <family val="2"/>
      </rPr>
      <t>C</t>
    </r>
    <r>
      <rPr>
        <u/>
        <vertAlign val="subscript"/>
        <sz val="8"/>
        <color indexed="8"/>
        <rFont val="Arial Narrow"/>
        <family val="2"/>
      </rPr>
      <t>G</t>
    </r>
    <r>
      <rPr>
        <u/>
        <sz val="8"/>
        <color indexed="8"/>
        <rFont val="Arial Narrow"/>
        <family val="2"/>
      </rPr>
      <t>*(C</t>
    </r>
    <r>
      <rPr>
        <u/>
        <vertAlign val="subscript"/>
        <sz val="8"/>
        <color indexed="8"/>
        <rFont val="Arial Narrow"/>
        <family val="2"/>
      </rPr>
      <t>B</t>
    </r>
    <r>
      <rPr>
        <u/>
        <sz val="8"/>
        <color indexed="8"/>
        <rFont val="Arial Narrow"/>
        <family val="2"/>
      </rPr>
      <t>+C</t>
    </r>
    <r>
      <rPr>
        <u/>
        <vertAlign val="subscript"/>
        <sz val="8"/>
        <color indexed="8"/>
        <rFont val="Arial Narrow"/>
        <family val="2"/>
      </rPr>
      <t>M</t>
    </r>
    <r>
      <rPr>
        <u/>
        <sz val="8"/>
        <color indexed="8"/>
        <rFont val="Arial Narrow"/>
        <family val="2"/>
      </rPr>
      <t xml:space="preserve">) </t>
    </r>
    <r>
      <rPr>
        <sz val="8"/>
        <color indexed="8"/>
        <rFont val="Arial Narrow"/>
        <family val="2"/>
      </rPr>
      <t>(C</t>
    </r>
    <r>
      <rPr>
        <vertAlign val="subscript"/>
        <sz val="8"/>
        <color indexed="8"/>
        <rFont val="Arial Narrow"/>
        <family val="2"/>
      </rPr>
      <t>B</t>
    </r>
    <r>
      <rPr>
        <sz val="8"/>
        <color indexed="8"/>
        <rFont val="Arial Narrow"/>
        <family val="2"/>
      </rPr>
      <t>*C</t>
    </r>
    <r>
      <rPr>
        <vertAlign val="subscript"/>
        <sz val="8"/>
        <color indexed="8"/>
        <rFont val="Arial Narrow"/>
        <family val="2"/>
      </rPr>
      <t>M</t>
    </r>
    <r>
      <rPr>
        <sz val="8"/>
        <color indexed="8"/>
        <rFont val="Arial Narrow"/>
        <family val="2"/>
      </rPr>
      <t>)</t>
    </r>
  </si>
  <si>
    <t>.- F/F</t>
  </si>
  <si>
    <t>Copyright by</t>
  </si>
  <si>
    <r>
      <t xml:space="preserve">Ergebnisse </t>
    </r>
    <r>
      <rPr>
        <u/>
        <sz val="14"/>
        <color indexed="8"/>
        <rFont val="Arial Narrow"/>
        <family val="2"/>
      </rPr>
      <t>/ Results</t>
    </r>
  </si>
  <si>
    <t>You could see there the complete deviation of formulas</t>
  </si>
  <si>
    <r>
      <t>p</t>
    </r>
    <r>
      <rPr>
        <vertAlign val="subscript"/>
        <sz val="10"/>
        <color indexed="8"/>
        <rFont val="Arial Narrow"/>
        <family val="2"/>
      </rPr>
      <t>1</t>
    </r>
    <r>
      <rPr>
        <sz val="10"/>
        <color theme="1"/>
        <rFont val="Arial Narrow"/>
        <family val="2"/>
      </rPr>
      <t xml:space="preserve"> [N/mm²]</t>
    </r>
  </si>
  <si>
    <r>
      <t>p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 xml:space="preserve"> [N/mm²]</t>
    </r>
  </si>
  <si>
    <r>
      <rPr>
        <b/>
        <sz val="8"/>
        <color indexed="10"/>
        <rFont val="Arial Narrow"/>
        <family val="2"/>
      </rPr>
      <t>mittl. Pressung im 1. Gewindegang</t>
    </r>
    <r>
      <rPr>
        <b/>
        <sz val="9"/>
        <color indexed="10"/>
        <rFont val="Arial Narrow"/>
        <family val="2"/>
      </rPr>
      <t xml:space="preserve"> mean p</t>
    </r>
    <r>
      <rPr>
        <sz val="9"/>
        <color indexed="10"/>
        <rFont val="Arial Narrow"/>
        <family val="2"/>
      </rPr>
      <t>ressure in 1</t>
    </r>
    <r>
      <rPr>
        <vertAlign val="superscript"/>
        <sz val="9"/>
        <color indexed="10"/>
        <rFont val="Arial Narrow"/>
        <family val="2"/>
      </rPr>
      <t>st</t>
    </r>
    <r>
      <rPr>
        <sz val="9"/>
        <color indexed="10"/>
        <rFont val="Arial Narrow"/>
        <family val="2"/>
      </rPr>
      <t xml:space="preserve"> thread turn</t>
    </r>
  </si>
  <si>
    <r>
      <t xml:space="preserve">mittl. Pressung im n-ten Gewindegang mean </t>
    </r>
    <r>
      <rPr>
        <sz val="8"/>
        <color indexed="10"/>
        <rFont val="Arial Narrow"/>
        <family val="2"/>
      </rPr>
      <t>pressure in the n</t>
    </r>
    <r>
      <rPr>
        <vertAlign val="superscript"/>
        <sz val="8"/>
        <color indexed="10"/>
        <rFont val="Arial Narrow"/>
        <family val="2"/>
      </rPr>
      <t>th</t>
    </r>
    <r>
      <rPr>
        <sz val="8"/>
        <color indexed="10"/>
        <rFont val="Arial Narrow"/>
        <family val="2"/>
      </rPr>
      <t xml:space="preserve"> tread turn</t>
    </r>
  </si>
  <si>
    <r>
      <t>F'</t>
    </r>
    <r>
      <rPr>
        <vertAlign val="subscript"/>
        <sz val="10"/>
        <color indexed="8"/>
        <rFont val="Arial Narrow"/>
        <family val="2"/>
      </rPr>
      <t xml:space="preserve">G </t>
    </r>
    <r>
      <rPr>
        <sz val="10"/>
        <color theme="1"/>
        <rFont val="Arial Narrow"/>
        <family val="2"/>
      </rPr>
      <t>/ (F/L)</t>
    </r>
  </si>
  <si>
    <t>dimensionslose Kraftverteilung im Gewinde</t>
  </si>
  <si>
    <t>outer diameter of nut</t>
  </si>
  <si>
    <t>Gewindekerndurchmesser</t>
  </si>
  <si>
    <t>Root diameter of thread</t>
  </si>
  <si>
    <t>Mutternaußendurchmesser</t>
  </si>
  <si>
    <r>
      <t>p</t>
    </r>
    <r>
      <rPr>
        <vertAlign val="subscript"/>
        <sz val="10"/>
        <color indexed="60"/>
        <rFont val="Arial Narrow"/>
        <family val="2"/>
      </rPr>
      <t>1</t>
    </r>
    <r>
      <rPr>
        <sz val="10"/>
        <color indexed="60"/>
        <rFont val="Arial Narrow"/>
        <family val="2"/>
      </rPr>
      <t xml:space="preserve"> [N/mm²]</t>
    </r>
  </si>
  <si>
    <r>
      <t>p</t>
    </r>
    <r>
      <rPr>
        <vertAlign val="subscript"/>
        <sz val="10"/>
        <color indexed="60"/>
        <rFont val="Arial Narrow"/>
        <family val="2"/>
      </rPr>
      <t>n</t>
    </r>
    <r>
      <rPr>
        <sz val="10"/>
        <color indexed="60"/>
        <rFont val="Arial Narrow"/>
        <family val="2"/>
      </rPr>
      <t xml:space="preserve"> [N/mm²]</t>
    </r>
  </si>
  <si>
    <t>d&lt;D≤2·d</t>
  </si>
  <si>
    <r>
      <rPr>
        <b/>
        <u/>
        <sz val="14"/>
        <color indexed="10"/>
        <rFont val="Arial Narrow"/>
        <family val="2"/>
      </rPr>
      <t>Berechnung der Kraftübertragung in einer Gewindepaarung von Schraube und Mutter</t>
    </r>
    <r>
      <rPr>
        <b/>
        <sz val="14"/>
        <color indexed="10"/>
        <rFont val="Arial Narrow"/>
        <family val="2"/>
      </rPr>
      <t xml:space="preserve">  </t>
    </r>
    <r>
      <rPr>
        <b/>
        <sz val="14"/>
        <color indexed="36"/>
        <rFont val="Arial Narrow"/>
        <family val="2"/>
      </rPr>
      <t xml:space="preserve">(erweitert) </t>
    </r>
    <r>
      <rPr>
        <b/>
        <sz val="14"/>
        <color indexed="10"/>
        <rFont val="Arial Narrow"/>
        <family val="2"/>
      </rPr>
      <t xml:space="preserve">                                      </t>
    </r>
    <r>
      <rPr>
        <sz val="12"/>
        <color indexed="10"/>
        <rFont val="Arial Narrow"/>
        <family val="2"/>
      </rPr>
      <t xml:space="preserve">Calculation of force transfer in a mating thread of screw and nut </t>
    </r>
    <r>
      <rPr>
        <sz val="12"/>
        <color indexed="36"/>
        <rFont val="Arial Narrow"/>
        <family val="2"/>
      </rPr>
      <t>(advanced)</t>
    </r>
  </si>
  <si>
    <r>
      <rPr>
        <b/>
        <sz val="8"/>
        <color indexed="10"/>
        <rFont val="Arial Narrow"/>
        <family val="2"/>
      </rPr>
      <t xml:space="preserve">mittl. Pressung im 1. Gewindegang </t>
    </r>
    <r>
      <rPr>
        <sz val="8"/>
        <color indexed="10"/>
        <rFont val="Arial Narrow"/>
        <family val="2"/>
      </rPr>
      <t>pressure in 1</t>
    </r>
    <r>
      <rPr>
        <vertAlign val="superscript"/>
        <sz val="8"/>
        <color indexed="10"/>
        <rFont val="Arial Narrow"/>
        <family val="2"/>
      </rPr>
      <t>st</t>
    </r>
    <r>
      <rPr>
        <sz val="8"/>
        <color indexed="10"/>
        <rFont val="Arial Narrow"/>
        <family val="2"/>
      </rPr>
      <t xml:space="preserve"> thread turn</t>
    </r>
  </si>
  <si>
    <t>E-Modul der Schraube                                      E-modulus of screw</t>
  </si>
  <si>
    <t>E-Modul der Mutter                                      E-modulus of nut</t>
  </si>
  <si>
    <t>Steifigkeit der Mutter                              Stiffness of nut</t>
  </si>
  <si>
    <t>Gewindefläche                                                  Area of thread</t>
  </si>
  <si>
    <t>Anzahl der Gewindegänge                       Number thread turns</t>
  </si>
  <si>
    <t>Gewindesteigung                                              pitch of thread</t>
  </si>
  <si>
    <t>Gewindenenndurchmesser                      nominal diameter of screw</t>
  </si>
  <si>
    <t>Gewindelänge                                                   length of thread</t>
  </si>
  <si>
    <t>Steifigkeit des Gewindepaarung              Stiffness of the mating thread</t>
  </si>
  <si>
    <t>Steifigkeit der Schraube                          Stiffness of screw</t>
  </si>
  <si>
    <r>
      <rPr>
        <b/>
        <sz val="10"/>
        <color indexed="8"/>
        <rFont val="Arial Narrow"/>
        <family val="2"/>
      </rPr>
      <t xml:space="preserve">zu übertragende Kraft </t>
    </r>
    <r>
      <rPr>
        <sz val="10"/>
        <color theme="1"/>
        <rFont val="Arial Narrow"/>
        <family val="2"/>
      </rPr>
      <t xml:space="preserve">                     transfered force</t>
    </r>
  </si>
  <si>
    <t>Flankendurchmesser</t>
  </si>
  <si>
    <t>effective pitch diameter</t>
  </si>
  <si>
    <t>B</t>
  </si>
  <si>
    <r>
      <t xml:space="preserve">mittlere Pressung über </t>
    </r>
    <r>
      <rPr>
        <u/>
        <sz val="8"/>
        <color indexed="17"/>
        <rFont val="Arial Narrow"/>
        <family val="2"/>
      </rPr>
      <t>alle</t>
    </r>
    <r>
      <rPr>
        <sz val="8"/>
        <color indexed="17"/>
        <rFont val="Arial Narrow"/>
        <family val="2"/>
      </rPr>
      <t xml:space="preserve"> Gewindegänge mean pressure over </t>
    </r>
    <r>
      <rPr>
        <u/>
        <sz val="8"/>
        <color indexed="17"/>
        <rFont val="Arial Narrow"/>
        <family val="2"/>
      </rPr>
      <t>all</t>
    </r>
    <r>
      <rPr>
        <sz val="8"/>
        <color indexed="17"/>
        <rFont val="Arial Narrow"/>
        <family val="2"/>
      </rPr>
      <t xml:space="preserve"> thread turns</t>
    </r>
  </si>
  <si>
    <r>
      <t>p</t>
    </r>
    <r>
      <rPr>
        <vertAlign val="subscript"/>
        <sz val="10"/>
        <color indexed="17"/>
        <rFont val="Arial Narrow"/>
        <family val="2"/>
      </rPr>
      <t>m</t>
    </r>
    <r>
      <rPr>
        <sz val="10"/>
        <color indexed="17"/>
        <rFont val="Arial Narrow"/>
        <family val="2"/>
      </rPr>
      <t xml:space="preserve"> [N/mm²]</t>
    </r>
  </si>
  <si>
    <r>
      <t>E</t>
    </r>
    <r>
      <rPr>
        <b/>
        <vertAlign val="subscript"/>
        <sz val="10"/>
        <color indexed="8"/>
        <rFont val="Arial Narrow"/>
        <family val="2"/>
      </rPr>
      <t>M</t>
    </r>
    <r>
      <rPr>
        <b/>
        <sz val="10"/>
        <color indexed="8"/>
        <rFont val="Arial Narrow"/>
        <family val="2"/>
      </rPr>
      <t xml:space="preserve"> [N/mm²]</t>
    </r>
  </si>
  <si>
    <r>
      <t>E</t>
    </r>
    <r>
      <rPr>
        <b/>
        <vertAlign val="subscript"/>
        <sz val="10"/>
        <color indexed="8"/>
        <rFont val="Arial Narrow"/>
        <family val="2"/>
      </rPr>
      <t>B</t>
    </r>
    <r>
      <rPr>
        <b/>
        <sz val="10"/>
        <color indexed="8"/>
        <rFont val="Arial Narrow"/>
        <family val="2"/>
      </rPr>
      <t xml:space="preserve"> [N/mm²]</t>
    </r>
  </si>
  <si>
    <t>dimensions lose Kraftverteilung im Gewinde</t>
  </si>
  <si>
    <r>
      <t xml:space="preserve">D [mm]             </t>
    </r>
    <r>
      <rPr>
        <sz val="8"/>
        <color indexed="8"/>
        <rFont val="Arial Narrow"/>
        <family val="2"/>
      </rPr>
      <t>≈SW = AF</t>
    </r>
    <r>
      <rPr>
        <sz val="10"/>
        <color indexed="8"/>
        <rFont val="Arial Narrow"/>
        <family val="2"/>
      </rPr>
      <t xml:space="preserve"> </t>
    </r>
  </si>
  <si>
    <r>
      <t>E</t>
    </r>
    <r>
      <rPr>
        <vertAlign val="subscript"/>
        <sz val="10"/>
        <color indexed="8"/>
        <rFont val="Arial Narrow"/>
        <family val="2"/>
      </rPr>
      <t>B</t>
    </r>
    <r>
      <rPr>
        <sz val="10"/>
        <color indexed="8"/>
        <rFont val="Arial Narrow"/>
        <family val="2"/>
      </rPr>
      <t xml:space="preserve"> [N/mm²]</t>
    </r>
  </si>
  <si>
    <r>
      <t>E</t>
    </r>
    <r>
      <rPr>
        <vertAlign val="subscript"/>
        <sz val="10"/>
        <color indexed="8"/>
        <rFont val="Arial Narrow"/>
        <family val="2"/>
      </rPr>
      <t>M</t>
    </r>
    <r>
      <rPr>
        <sz val="10"/>
        <color indexed="8"/>
        <rFont val="Arial Narrow"/>
        <family val="2"/>
      </rPr>
      <t xml:space="preserve"> [N/mm²]</t>
    </r>
  </si>
  <si>
    <r>
      <t>d</t>
    </r>
    <r>
      <rPr>
        <vertAlign val="sub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 xml:space="preserve"> [mm]</t>
    </r>
  </si>
  <si>
    <r>
      <t>C</t>
    </r>
    <r>
      <rPr>
        <vertAlign val="subscript"/>
        <sz val="10"/>
        <color indexed="8"/>
        <rFont val="Arial Narrow"/>
        <family val="2"/>
      </rPr>
      <t>B</t>
    </r>
    <r>
      <rPr>
        <sz val="10"/>
        <color indexed="8"/>
        <rFont val="Arial Narrow"/>
        <family val="2"/>
      </rPr>
      <t>[N/mm]</t>
    </r>
  </si>
  <si>
    <r>
      <t>C</t>
    </r>
    <r>
      <rPr>
        <vertAlign val="subscript"/>
        <sz val="10"/>
        <color indexed="8"/>
        <rFont val="Arial Narrow"/>
        <family val="2"/>
      </rPr>
      <t>G</t>
    </r>
    <r>
      <rPr>
        <sz val="10"/>
        <color indexed="8"/>
        <rFont val="Arial Narrow"/>
        <family val="2"/>
      </rPr>
      <t>[N/mm]</t>
    </r>
  </si>
  <si>
    <r>
      <t>C</t>
    </r>
    <r>
      <rPr>
        <vertAlign val="subscript"/>
        <sz val="10"/>
        <color indexed="8"/>
        <rFont val="Arial Narrow"/>
        <family val="2"/>
      </rPr>
      <t>M</t>
    </r>
    <r>
      <rPr>
        <sz val="10"/>
        <color indexed="8"/>
        <rFont val="Arial Narrow"/>
        <family val="2"/>
      </rPr>
      <t>[N/mm]</t>
    </r>
  </si>
  <si>
    <r>
      <t>A</t>
    </r>
    <r>
      <rPr>
        <vertAlign val="subscript"/>
        <sz val="10"/>
        <color indexed="8"/>
        <rFont val="Arial Narrow"/>
        <family val="2"/>
      </rPr>
      <t>G</t>
    </r>
    <r>
      <rPr>
        <sz val="10"/>
        <color indexed="8"/>
        <rFont val="Arial Narrow"/>
        <family val="2"/>
      </rPr>
      <t xml:space="preserve"> [mm²]</t>
    </r>
  </si>
  <si>
    <r>
      <t>C</t>
    </r>
    <r>
      <rPr>
        <vertAlign val="subscript"/>
        <sz val="10"/>
        <color indexed="8"/>
        <rFont val="Arial Narrow"/>
        <family val="2"/>
      </rPr>
      <t>G</t>
    </r>
    <r>
      <rPr>
        <sz val="10"/>
        <color indexed="8"/>
        <rFont val="Arial Narrow"/>
        <family val="2"/>
      </rPr>
      <t>/C</t>
    </r>
    <r>
      <rPr>
        <vertAlign val="subscript"/>
        <sz val="10"/>
        <color indexed="8"/>
        <rFont val="Arial Narrow"/>
        <family val="2"/>
      </rPr>
      <t>B</t>
    </r>
  </si>
  <si>
    <r>
      <t>C</t>
    </r>
    <r>
      <rPr>
        <vertAlign val="subscript"/>
        <sz val="10"/>
        <color indexed="8"/>
        <rFont val="Arial Narrow"/>
        <family val="2"/>
      </rPr>
      <t>M</t>
    </r>
    <r>
      <rPr>
        <sz val="10"/>
        <color indexed="8"/>
        <rFont val="Arial Narrow"/>
        <family val="2"/>
      </rPr>
      <t>/C</t>
    </r>
    <r>
      <rPr>
        <vertAlign val="subscript"/>
        <sz val="10"/>
        <color indexed="8"/>
        <rFont val="Arial Narrow"/>
        <family val="2"/>
      </rPr>
      <t>B</t>
    </r>
  </si>
  <si>
    <r>
      <t>d</t>
    </r>
    <r>
      <rPr>
        <vertAlign val="subscript"/>
        <sz val="10"/>
        <color indexed="8"/>
        <rFont val="Arial Narrow"/>
        <family val="2"/>
      </rPr>
      <t>2</t>
    </r>
    <r>
      <rPr>
        <sz val="10"/>
        <color theme="1"/>
        <rFont val="Arial Narrow"/>
        <family val="2"/>
      </rPr>
      <t xml:space="preserve"> [mm]</t>
    </r>
  </si>
  <si>
    <t>E-Modul der Schraube                                E-modulus of screw</t>
  </si>
  <si>
    <t>Gewindesteigung                                                            pitch of thread</t>
  </si>
  <si>
    <t>Gewindenenndurchmesser                     nominal diameter of screw</t>
  </si>
  <si>
    <t>Mutterndurchmesser                       diameter of nut</t>
  </si>
  <si>
    <t>D  [mm]</t>
  </si>
  <si>
    <t>Flankenduchmesser                        diameter of flank</t>
  </si>
  <si>
    <t>Zugmutter / tension nut</t>
  </si>
  <si>
    <t>x/l [-]</t>
  </si>
  <si>
    <t>(l-x) /l</t>
  </si>
  <si>
    <t>Konstanten</t>
  </si>
  <si>
    <t>H [mm]</t>
  </si>
  <si>
    <t>Gewindehöhe                                             hight of thread</t>
  </si>
  <si>
    <t>Kerndurchmesser                                    diameter of core</t>
  </si>
  <si>
    <t>Gewindefläche                                          Area og tread</t>
  </si>
  <si>
    <t>Konstante des Arguments                                                      constant of the argument</t>
  </si>
  <si>
    <t>Querschnittsfläche der Schraube          crossarea of the bolt</t>
  </si>
  <si>
    <t>Querschnittsfläche  der Mutter                cross area of the nut</t>
  </si>
  <si>
    <t>Gewindelänge                                            length of thread</t>
  </si>
  <si>
    <t>l  [mm]</t>
  </si>
  <si>
    <r>
      <t>d</t>
    </r>
    <r>
      <rPr>
        <vertAlign val="sub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 xml:space="preserve"> [mm]</t>
    </r>
  </si>
  <si>
    <r>
      <t>d</t>
    </r>
    <r>
      <rPr>
        <vertAlign val="sub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 xml:space="preserve"> [mm]</t>
    </r>
  </si>
  <si>
    <r>
      <t>A</t>
    </r>
    <r>
      <rPr>
        <vertAlign val="subscript"/>
        <sz val="10"/>
        <color indexed="8"/>
        <rFont val="Arial Narrow"/>
        <family val="2"/>
      </rPr>
      <t>B</t>
    </r>
    <r>
      <rPr>
        <sz val="10"/>
        <color indexed="8"/>
        <rFont val="Arial Narrow"/>
        <family val="2"/>
      </rPr>
      <t xml:space="preserve"> [mm²]</t>
    </r>
  </si>
  <si>
    <r>
      <t>A</t>
    </r>
    <r>
      <rPr>
        <vertAlign val="subscript"/>
        <sz val="10"/>
        <color indexed="8"/>
        <rFont val="Arial Narrow"/>
        <family val="2"/>
      </rPr>
      <t>G</t>
    </r>
    <r>
      <rPr>
        <sz val="10"/>
        <color indexed="8"/>
        <rFont val="Arial Narrow"/>
        <family val="2"/>
      </rPr>
      <t xml:space="preserve"> [mm²]</t>
    </r>
  </si>
  <si>
    <r>
      <t>A</t>
    </r>
    <r>
      <rPr>
        <vertAlign val="subscript"/>
        <sz val="10"/>
        <color indexed="8"/>
        <rFont val="Arial Narrow"/>
        <family val="2"/>
      </rPr>
      <t>M</t>
    </r>
    <r>
      <rPr>
        <sz val="10"/>
        <color indexed="8"/>
        <rFont val="Arial Narrow"/>
        <family val="2"/>
      </rPr>
      <t xml:space="preserve"> [mm²]</t>
    </r>
  </si>
  <si>
    <r>
      <t>C</t>
    </r>
    <r>
      <rPr>
        <vertAlign val="subscript"/>
        <sz val="10"/>
        <color indexed="8"/>
        <rFont val="Arial Narrow"/>
        <family val="2"/>
      </rPr>
      <t>G</t>
    </r>
    <r>
      <rPr>
        <sz val="10"/>
        <color indexed="8"/>
        <rFont val="Arial Narrow"/>
        <family val="2"/>
      </rPr>
      <t>[N/mm]</t>
    </r>
  </si>
  <si>
    <r>
      <t xml:space="preserve">c </t>
    </r>
    <r>
      <rPr>
        <sz val="10"/>
        <color indexed="8"/>
        <rFont val="Arial Narrow"/>
        <family val="2"/>
      </rPr>
      <t>[-]</t>
    </r>
  </si>
  <si>
    <t>dimensionslose Kraftverteilung in der Mutter</t>
  </si>
  <si>
    <r>
      <t>p</t>
    </r>
    <r>
      <rPr>
        <vertAlign val="subscript"/>
        <sz val="10"/>
        <color indexed="8"/>
        <rFont val="Arial Narrow"/>
        <family val="2"/>
      </rPr>
      <t>G</t>
    </r>
    <r>
      <rPr>
        <sz val="10"/>
        <color theme="1"/>
        <rFont val="Arial Narrow"/>
        <family val="2"/>
      </rPr>
      <t>/p</t>
    </r>
    <r>
      <rPr>
        <vertAlign val="subscript"/>
        <sz val="10"/>
        <color indexed="8"/>
        <rFont val="Arial Narrow"/>
        <family val="2"/>
      </rPr>
      <t>m</t>
    </r>
  </si>
  <si>
    <r>
      <t>F</t>
    </r>
    <r>
      <rPr>
        <vertAlign val="subscript"/>
        <sz val="10"/>
        <color indexed="8"/>
        <rFont val="Arial Narrow"/>
        <family val="2"/>
      </rPr>
      <t xml:space="preserve">B </t>
    </r>
    <r>
      <rPr>
        <sz val="10"/>
        <color theme="1"/>
        <rFont val="Arial Narrow"/>
        <family val="2"/>
      </rPr>
      <t>/ (F/L)</t>
    </r>
  </si>
  <si>
    <r>
      <t xml:space="preserve">mittlere Pressung über </t>
    </r>
    <r>
      <rPr>
        <u/>
        <sz val="8"/>
        <color indexed="17"/>
        <rFont val="Arial Narrow"/>
        <family val="2"/>
      </rPr>
      <t>alle</t>
    </r>
    <r>
      <rPr>
        <sz val="8"/>
        <color indexed="17"/>
        <rFont val="Arial Narrow"/>
        <family val="2"/>
      </rPr>
      <t xml:space="preserve"> Gewindegänge mean pressure over </t>
    </r>
    <r>
      <rPr>
        <u/>
        <sz val="8"/>
        <color indexed="17"/>
        <rFont val="Arial Narrow"/>
        <family val="2"/>
      </rPr>
      <t>all</t>
    </r>
    <r>
      <rPr>
        <sz val="8"/>
        <color indexed="17"/>
        <rFont val="Arial Narrow"/>
        <family val="2"/>
      </rPr>
      <t xml:space="preserve"> thread turns</t>
    </r>
  </si>
  <si>
    <r>
      <t>p</t>
    </r>
    <r>
      <rPr>
        <vertAlign val="subscript"/>
        <sz val="10"/>
        <color indexed="17"/>
        <rFont val="Arial Narrow"/>
        <family val="2"/>
      </rPr>
      <t>m</t>
    </r>
    <r>
      <rPr>
        <sz val="10"/>
        <color indexed="17"/>
        <rFont val="Arial Narrow"/>
        <family val="2"/>
      </rPr>
      <t xml:space="preserve"> [N/mm²]</t>
    </r>
  </si>
  <si>
    <t>dimensionslose Kraftverteilung in der Schraube</t>
  </si>
  <si>
    <t>dimensionslose Kraftverteilung  iin er Schraube</t>
  </si>
  <si>
    <t>Mittelere Pressung im Gewinde mean pressure in the thread</t>
  </si>
  <si>
    <r>
      <t>p</t>
    </r>
    <r>
      <rPr>
        <vertAlign val="subscript"/>
        <sz val="10"/>
        <color indexed="8"/>
        <rFont val="Arial Narrow"/>
        <family val="2"/>
      </rPr>
      <t xml:space="preserve">m </t>
    </r>
    <r>
      <rPr>
        <sz val="10"/>
        <color theme="1"/>
        <rFont val="Arial Narrow"/>
        <family val="2"/>
      </rPr>
      <t>[N/mm²]</t>
    </r>
  </si>
  <si>
    <t>.+F/F</t>
  </si>
  <si>
    <r>
      <t xml:space="preserve">zu übertragende </t>
    </r>
    <r>
      <rPr>
        <b/>
        <sz val="10"/>
        <color indexed="8"/>
        <rFont val="Arial Narrow"/>
        <family val="2"/>
      </rPr>
      <t>Kraft</t>
    </r>
    <r>
      <rPr>
        <sz val="10"/>
        <color theme="1"/>
        <rFont val="Arial Narrow"/>
        <family val="2"/>
      </rPr>
      <t xml:space="preserve">                     transfered force</t>
    </r>
  </si>
  <si>
    <t xml:space="preserve">  </t>
  </si>
  <si>
    <r>
      <t>Geometrie</t>
    </r>
    <r>
      <rPr>
        <sz val="12"/>
        <color indexed="8"/>
        <rFont val="Arial Narrow"/>
        <family val="2"/>
      </rPr>
      <t xml:space="preserve"> / geometry</t>
    </r>
  </si>
  <si>
    <r>
      <t xml:space="preserve">Rechengrößen </t>
    </r>
    <r>
      <rPr>
        <sz val="12"/>
        <color indexed="8"/>
        <rFont val="Arial Narrow"/>
        <family val="2"/>
      </rPr>
      <t>/ operants</t>
    </r>
  </si>
  <si>
    <r>
      <t xml:space="preserve">Werkstoff </t>
    </r>
    <r>
      <rPr>
        <sz val="12"/>
        <color indexed="8"/>
        <rFont val="Arial Narrow"/>
        <family val="2"/>
      </rPr>
      <t>/ material</t>
    </r>
  </si>
  <si>
    <r>
      <rPr>
        <b/>
        <sz val="18"/>
        <color indexed="60"/>
        <rFont val="Arial Narrow"/>
        <family val="2"/>
      </rPr>
      <t>Berechnung der Kraftübertragung in einer Gewindepaarung von Schraube und Mutter für metrisches Gewinde</t>
    </r>
    <r>
      <rPr>
        <b/>
        <sz val="14"/>
        <color indexed="10"/>
        <rFont val="Arial Narrow"/>
        <family val="2"/>
      </rPr>
      <t xml:space="preserve">                                                                                     </t>
    </r>
    <r>
      <rPr>
        <sz val="14"/>
        <color indexed="30"/>
        <rFont val="Arial Narrow"/>
        <family val="2"/>
      </rPr>
      <t>Calculation of force transfer in a mating thread of screw and nut for metric threads</t>
    </r>
  </si>
  <si>
    <t>www.jbladt.de</t>
  </si>
  <si>
    <t>You could see the complete deviation of formulas: www.jbladt.de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</si>
</sst>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#,##0.000"/>
    <numFmt numFmtId="168" formatCode="#,##0.0000"/>
  </numFmts>
  <fonts count="66" x14ac:knownFonts="1">
    <font>
      <sz val="10"/>
      <color theme="1"/>
      <name val="Arial Narrow"/>
      <family val="2"/>
    </font>
    <font>
      <sz val="10"/>
      <color indexed="8"/>
      <name val="Arial Narrow"/>
      <family val="2"/>
    </font>
    <font>
      <vertAlign val="subscript"/>
      <sz val="10"/>
      <color indexed="8"/>
      <name val="Arial Narrow"/>
      <family val="2"/>
    </font>
    <font>
      <sz val="8"/>
      <color indexed="8"/>
      <name val="Arial Narrow"/>
      <family val="2"/>
    </font>
    <font>
      <vertAlign val="subscript"/>
      <sz val="8"/>
      <color indexed="8"/>
      <name val="Arial Narrow"/>
      <family val="2"/>
    </font>
    <font>
      <u/>
      <sz val="8"/>
      <color indexed="8"/>
      <name val="Arial Narrow"/>
      <family val="2"/>
    </font>
    <font>
      <u/>
      <vertAlign val="subscript"/>
      <sz val="8"/>
      <color indexed="8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12"/>
      <color indexed="10"/>
      <name val="Arial Narrow"/>
      <family val="2"/>
    </font>
    <font>
      <b/>
      <u/>
      <sz val="14"/>
      <color indexed="10"/>
      <name val="Arial Narrow"/>
      <family val="2"/>
    </font>
    <font>
      <b/>
      <sz val="14"/>
      <color indexed="10"/>
      <name val="Arial Narrow"/>
      <family val="2"/>
    </font>
    <font>
      <u/>
      <sz val="14"/>
      <color indexed="8"/>
      <name val="Arial Narrow"/>
      <family val="2"/>
    </font>
    <font>
      <b/>
      <sz val="9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vertAlign val="superscript"/>
      <sz val="9"/>
      <color indexed="10"/>
      <name val="Arial Narrow"/>
      <family val="2"/>
    </font>
    <font>
      <vertAlign val="superscript"/>
      <sz val="8"/>
      <color indexed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60"/>
      <name val="Arial Narrow"/>
      <family val="2"/>
    </font>
    <font>
      <vertAlign val="subscript"/>
      <sz val="10"/>
      <color indexed="60"/>
      <name val="Arial Narrow"/>
      <family val="2"/>
    </font>
    <font>
      <b/>
      <sz val="14"/>
      <color indexed="36"/>
      <name val="Arial Narrow"/>
      <family val="2"/>
    </font>
    <font>
      <sz val="12"/>
      <color indexed="36"/>
      <name val="Arial Narrow"/>
      <family val="2"/>
    </font>
    <font>
      <b/>
      <sz val="10"/>
      <color indexed="8"/>
      <name val="Arial Narrow"/>
      <family val="2"/>
    </font>
    <font>
      <sz val="6"/>
      <color indexed="81"/>
      <name val="Tahoma"/>
      <family val="2"/>
    </font>
    <font>
      <sz val="10"/>
      <color indexed="17"/>
      <name val="Arial Narrow"/>
      <family val="2"/>
    </font>
    <font>
      <sz val="8"/>
      <color indexed="17"/>
      <name val="Arial Narrow"/>
      <family val="2"/>
    </font>
    <font>
      <u/>
      <sz val="8"/>
      <color indexed="17"/>
      <name val="Arial Narrow"/>
      <family val="2"/>
    </font>
    <font>
      <vertAlign val="subscript"/>
      <sz val="10"/>
      <color indexed="17"/>
      <name val="Arial Narrow"/>
      <family val="2"/>
    </font>
    <font>
      <b/>
      <vertAlign val="subscript"/>
      <sz val="10"/>
      <color indexed="8"/>
      <name val="Arial Narrow"/>
      <family val="2"/>
    </font>
    <font>
      <sz val="14"/>
      <color indexed="30"/>
      <name val="Arial Narrow"/>
      <family val="2"/>
    </font>
    <font>
      <sz val="12"/>
      <color indexed="8"/>
      <name val="Arial Narrow"/>
      <family val="2"/>
    </font>
    <font>
      <b/>
      <sz val="18"/>
      <color indexed="60"/>
      <name val="Arial Narrow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b/>
      <sz val="10"/>
      <color rgb="FF7030A0"/>
      <name val="Arial Narrow"/>
      <family val="2"/>
    </font>
    <font>
      <sz val="8"/>
      <color theme="1"/>
      <name val="Arial Narrow"/>
      <family val="2"/>
    </font>
    <font>
      <b/>
      <sz val="11"/>
      <color rgb="FF7030A0"/>
      <name val="Arial Narrow"/>
      <family val="2"/>
    </font>
    <font>
      <b/>
      <u/>
      <sz val="14"/>
      <color theme="1"/>
      <name val="Arial Narrow"/>
      <family val="2"/>
    </font>
    <font>
      <b/>
      <sz val="10"/>
      <color rgb="FFC00000"/>
      <name val="Arial Narrow"/>
      <family val="2"/>
    </font>
    <font>
      <u/>
      <sz val="10"/>
      <color theme="1"/>
      <name val="Arial Narrow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sz val="10"/>
      <color rgb="FFC00000"/>
      <name val="Arial Narrow"/>
      <family val="2"/>
    </font>
    <font>
      <sz val="10"/>
      <color rgb="FF00B050"/>
      <name val="Arial Narrow"/>
      <family val="2"/>
    </font>
    <font>
      <sz val="6"/>
      <color theme="1"/>
      <name val="Arial Narrow"/>
      <family val="2"/>
    </font>
    <font>
      <b/>
      <sz val="10"/>
      <color rgb="FFFF0000"/>
      <name val="Arial Narrow"/>
      <family val="2"/>
    </font>
    <font>
      <sz val="8"/>
      <color rgb="FF00B050"/>
      <name val="Arial Narrow"/>
      <family val="2"/>
    </font>
    <font>
      <b/>
      <sz val="11"/>
      <color theme="1"/>
      <name val="Arial Narrow"/>
      <family val="2"/>
    </font>
    <font>
      <sz val="8"/>
      <color rgb="FF007434"/>
      <name val="Arial Narrow"/>
      <family val="2"/>
    </font>
    <font>
      <b/>
      <sz val="10"/>
      <color rgb="FF007434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12"/>
      <color theme="10"/>
      <name val="Arial Narrow"/>
      <family val="2"/>
    </font>
    <font>
      <sz val="10"/>
      <color rgb="FF007434"/>
      <name val="Arial Narrow"/>
      <family val="2"/>
    </font>
    <font>
      <b/>
      <u/>
      <sz val="10"/>
      <color theme="1"/>
      <name val="Arial Narrow"/>
      <family val="2"/>
    </font>
    <font>
      <b/>
      <sz val="12"/>
      <color rgb="FF007434"/>
      <name val="Arial Narrow"/>
      <family val="2"/>
    </font>
    <font>
      <b/>
      <sz val="14"/>
      <color rgb="FFFF0000"/>
      <name val="Arial Narrow"/>
      <family val="2"/>
    </font>
    <font>
      <b/>
      <sz val="6"/>
      <color indexed="10"/>
      <name val="Arial Narrow"/>
      <family val="2"/>
    </font>
    <font>
      <b/>
      <sz val="6"/>
      <color rgb="FFFF0000"/>
      <name val="Arial Narrow"/>
      <family val="2"/>
    </font>
    <font>
      <sz val="6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24">
    <xf numFmtId="0" fontId="0" fillId="0" borderId="0" xfId="0"/>
    <xf numFmtId="0" fontId="36" fillId="0" borderId="0" xfId="0" applyFont="1"/>
    <xf numFmtId="0" fontId="0" fillId="0" borderId="0" xfId="0" applyAlignment="1">
      <alignment horizontal="center"/>
    </xf>
    <xf numFmtId="166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166" fontId="0" fillId="0" borderId="0" xfId="0" applyNumberFormat="1" applyBorder="1" applyAlignment="1">
      <alignment horizontal="center" vertical="center"/>
    </xf>
    <xf numFmtId="2" fontId="4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3" fontId="40" fillId="0" borderId="1" xfId="0" applyNumberFormat="1" applyFont="1" applyBorder="1" applyAlignment="1" applyProtection="1">
      <alignment horizontal="center" vertical="center"/>
      <protection locked="0"/>
    </xf>
    <xf numFmtId="0" fontId="4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/>
    <xf numFmtId="0" fontId="36" fillId="0" borderId="8" xfId="0" applyFont="1" applyBorder="1"/>
    <xf numFmtId="0" fontId="0" fillId="0" borderId="9" xfId="0" applyBorder="1"/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0" borderId="12" xfId="0" applyNumberFormat="1" applyFont="1" applyBorder="1" applyAlignment="1">
      <alignment horizontal="center"/>
    </xf>
    <xf numFmtId="0" fontId="41" fillId="2" borderId="5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66" fontId="0" fillId="2" borderId="5" xfId="0" applyNumberFormat="1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166" fontId="0" fillId="2" borderId="13" xfId="0" applyNumberFormat="1" applyFont="1" applyFill="1" applyBorder="1" applyAlignment="1">
      <alignment horizontal="center"/>
    </xf>
    <xf numFmtId="166" fontId="0" fillId="2" borderId="6" xfId="0" applyNumberFormat="1" applyFont="1" applyFill="1" applyBorder="1" applyAlignment="1">
      <alignment horizontal="center"/>
    </xf>
    <xf numFmtId="166" fontId="0" fillId="2" borderId="14" xfId="0" applyNumberFormat="1" applyFont="1" applyFill="1" applyBorder="1" applyAlignment="1">
      <alignment horizontal="center"/>
    </xf>
    <xf numFmtId="166" fontId="0" fillId="2" borderId="15" xfId="0" applyNumberFormat="1" applyFont="1" applyFill="1" applyBorder="1" applyAlignment="1">
      <alignment horizontal="center"/>
    </xf>
    <xf numFmtId="0" fontId="41" fillId="3" borderId="5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3" borderId="1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6" fontId="0" fillId="3" borderId="5" xfId="0" applyNumberFormat="1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0" fillId="3" borderId="6" xfId="0" applyNumberFormat="1" applyFont="1" applyFill="1" applyBorder="1" applyAlignment="1">
      <alignment horizontal="center"/>
    </xf>
    <xf numFmtId="166" fontId="0" fillId="3" borderId="14" xfId="0" applyNumberFormat="1" applyFont="1" applyFill="1" applyBorder="1" applyAlignment="1">
      <alignment horizontal="center"/>
    </xf>
    <xf numFmtId="166" fontId="0" fillId="3" borderId="15" xfId="0" applyNumberFormat="1" applyFont="1" applyFill="1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2" fontId="35" fillId="0" borderId="17" xfId="0" applyNumberFormat="1" applyFont="1" applyBorder="1" applyAlignment="1">
      <alignment horizontal="center"/>
    </xf>
    <xf numFmtId="2" fontId="35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35" fillId="0" borderId="19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164" fontId="0" fillId="0" borderId="20" xfId="0" applyNumberFormat="1" applyFont="1" applyBorder="1" applyAlignment="1">
      <alignment horizontal="center"/>
    </xf>
    <xf numFmtId="0" fontId="40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36" fillId="0" borderId="0" xfId="0" applyFont="1" applyAlignment="1">
      <alignment vertical="top"/>
    </xf>
    <xf numFmtId="0" fontId="0" fillId="0" borderId="0" xfId="0" applyAlignment="1">
      <alignment vertical="top"/>
    </xf>
    <xf numFmtId="0" fontId="46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48" fillId="0" borderId="21" xfId="0" applyFont="1" applyBorder="1"/>
    <xf numFmtId="164" fontId="48" fillId="0" borderId="24" xfId="0" applyNumberFormat="1" applyFont="1" applyBorder="1" applyAlignment="1">
      <alignment horizontal="center" vertical="center"/>
    </xf>
    <xf numFmtId="0" fontId="48" fillId="0" borderId="24" xfId="0" applyFont="1" applyBorder="1"/>
    <xf numFmtId="0" fontId="48" fillId="0" borderId="22" xfId="0" applyFont="1" applyBorder="1"/>
    <xf numFmtId="0" fontId="0" fillId="4" borderId="25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 wrapText="1"/>
    </xf>
    <xf numFmtId="2" fontId="0" fillId="0" borderId="1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wrapText="1"/>
    </xf>
    <xf numFmtId="0" fontId="0" fillId="4" borderId="1" xfId="0" applyFill="1" applyBorder="1" applyAlignment="1" applyProtection="1">
      <alignment vertical="center" wrapText="1"/>
    </xf>
    <xf numFmtId="3" fontId="0" fillId="4" borderId="1" xfId="0" applyNumberForma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36" fillId="0" borderId="0" xfId="0" applyFont="1" applyAlignment="1" applyProtection="1">
      <alignment vertical="center"/>
    </xf>
    <xf numFmtId="166" fontId="0" fillId="0" borderId="2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6" fontId="0" fillId="0" borderId="1" xfId="0" applyNumberForma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9" fillId="0" borderId="21" xfId="0" applyFont="1" applyBorder="1"/>
    <xf numFmtId="0" fontId="0" fillId="0" borderId="0" xfId="0" applyFont="1" applyProtection="1">
      <protection locked="0"/>
    </xf>
    <xf numFmtId="0" fontId="0" fillId="0" borderId="26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166" fontId="50" fillId="0" borderId="0" xfId="0" applyNumberFormat="1" applyFont="1" applyBorder="1" applyAlignment="1">
      <alignment horizontal="center" vertical="center"/>
    </xf>
    <xf numFmtId="165" fontId="50" fillId="0" borderId="0" xfId="0" applyNumberFormat="1" applyFont="1" applyAlignment="1">
      <alignment horizontal="center"/>
    </xf>
    <xf numFmtId="0" fontId="50" fillId="0" borderId="0" xfId="0" applyFont="1"/>
    <xf numFmtId="0" fontId="0" fillId="0" borderId="25" xfId="0" applyBorder="1" applyAlignment="1" applyProtection="1">
      <alignment vertical="center" wrapText="1"/>
    </xf>
    <xf numFmtId="0" fontId="0" fillId="0" borderId="27" xfId="0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51" fillId="0" borderId="0" xfId="0" applyFont="1" applyAlignment="1">
      <alignment horizontal="center"/>
    </xf>
    <xf numFmtId="0" fontId="52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53" fillId="0" borderId="0" xfId="0" applyFont="1"/>
    <xf numFmtId="0" fontId="53" fillId="0" borderId="0" xfId="0" applyFont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51" fillId="0" borderId="0" xfId="0" applyFont="1" applyAlignment="1">
      <alignment horizontal="right"/>
    </xf>
    <xf numFmtId="2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54" fillId="0" borderId="19" xfId="0" applyFont="1" applyBorder="1" applyAlignment="1">
      <alignment vertical="center" wrapText="1"/>
    </xf>
    <xf numFmtId="164" fontId="0" fillId="0" borderId="18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2" fontId="0" fillId="0" borderId="21" xfId="0" applyNumberFormat="1" applyBorder="1"/>
    <xf numFmtId="2" fontId="0" fillId="0" borderId="24" xfId="0" applyNumberFormat="1" applyBorder="1"/>
    <xf numFmtId="2" fontId="55" fillId="0" borderId="24" xfId="0" applyNumberFormat="1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166" fontId="0" fillId="2" borderId="4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 horizontal="center"/>
    </xf>
    <xf numFmtId="166" fontId="0" fillId="2" borderId="30" xfId="0" applyNumberFormat="1" applyFont="1" applyFill="1" applyBorder="1" applyAlignment="1">
      <alignment horizontal="center"/>
    </xf>
    <xf numFmtId="166" fontId="0" fillId="2" borderId="31" xfId="0" applyNumberFormat="1" applyFont="1" applyFill="1" applyBorder="1" applyAlignment="1">
      <alignment horizontal="center"/>
    </xf>
    <xf numFmtId="166" fontId="0" fillId="2" borderId="32" xfId="0" applyNumberFormat="1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9" xfId="0" applyBorder="1"/>
    <xf numFmtId="0" fontId="36" fillId="0" borderId="0" xfId="0" applyFont="1" applyBorder="1" applyAlignment="1">
      <alignment vertical="center"/>
    </xf>
    <xf numFmtId="0" fontId="36" fillId="0" borderId="0" xfId="0" applyFont="1" applyBorder="1"/>
    <xf numFmtId="0" fontId="0" fillId="0" borderId="11" xfId="0" applyBorder="1"/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9" xfId="0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3" fillId="0" borderId="0" xfId="0" applyFont="1" applyBorder="1"/>
    <xf numFmtId="0" fontId="60" fillId="0" borderId="0" xfId="0" applyFont="1" applyBorder="1" applyAlignment="1">
      <alignment horizontal="left" vertical="top"/>
    </xf>
    <xf numFmtId="0" fontId="60" fillId="0" borderId="0" xfId="0" applyFont="1" applyBorder="1"/>
    <xf numFmtId="0" fontId="44" fillId="0" borderId="0" xfId="0" applyFont="1" applyBorder="1"/>
    <xf numFmtId="0" fontId="44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56" fillId="0" borderId="0" xfId="0" applyFont="1" applyBorder="1" applyAlignment="1"/>
    <xf numFmtId="0" fontId="0" fillId="0" borderId="40" xfId="0" applyBorder="1"/>
    <xf numFmtId="0" fontId="0" fillId="0" borderId="41" xfId="0" applyBorder="1"/>
    <xf numFmtId="0" fontId="0" fillId="0" borderId="12" xfId="0" applyBorder="1"/>
    <xf numFmtId="168" fontId="0" fillId="0" borderId="1" xfId="0" applyNumberFormat="1" applyFont="1" applyBorder="1" applyAlignment="1">
      <alignment horizontal="center" vertical="center"/>
    </xf>
    <xf numFmtId="168" fontId="0" fillId="0" borderId="0" xfId="0" applyNumberFormat="1" applyBorder="1"/>
    <xf numFmtId="0" fontId="56" fillId="0" borderId="0" xfId="0" applyFont="1" applyBorder="1" applyAlignment="1">
      <alignment vertical="center"/>
    </xf>
    <xf numFmtId="2" fontId="53" fillId="0" borderId="24" xfId="0" applyNumberFormat="1" applyFont="1" applyBorder="1" applyAlignment="1">
      <alignment horizontal="center" vertical="center"/>
    </xf>
    <xf numFmtId="0" fontId="62" fillId="0" borderId="41" xfId="0" applyFont="1" applyBorder="1"/>
    <xf numFmtId="0" fontId="50" fillId="0" borderId="39" xfId="0" applyFont="1" applyBorder="1"/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/>
    <xf numFmtId="0" fontId="64" fillId="0" borderId="0" xfId="0" applyFont="1" applyBorder="1"/>
    <xf numFmtId="0" fontId="64" fillId="0" borderId="11" xfId="0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37" fillId="0" borderId="0" xfId="1" applyBorder="1" applyAlignment="1"/>
    <xf numFmtId="0" fontId="56" fillId="0" borderId="0" xfId="0" applyFont="1" applyBorder="1" applyAlignment="1"/>
    <xf numFmtId="2" fontId="61" fillId="0" borderId="21" xfId="0" applyNumberFormat="1" applyFont="1" applyBorder="1" applyAlignment="1">
      <alignment horizontal="center" vertical="center" wrapText="1"/>
    </xf>
    <xf numFmtId="2" fontId="61" fillId="0" borderId="24" xfId="0" applyNumberFormat="1" applyFont="1" applyBorder="1" applyAlignment="1">
      <alignment horizontal="center" vertical="center" wrapText="1"/>
    </xf>
    <xf numFmtId="2" fontId="61" fillId="0" borderId="22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7" fillId="3" borderId="16" xfId="0" applyFont="1" applyFill="1" applyBorder="1" applyAlignment="1">
      <alignment horizontal="center" vertical="top" wrapText="1"/>
    </xf>
    <xf numFmtId="0" fontId="36" fillId="3" borderId="34" xfId="0" applyFont="1" applyFill="1" applyBorder="1" applyAlignment="1">
      <alignment vertical="top" wrapText="1"/>
    </xf>
    <xf numFmtId="0" fontId="36" fillId="3" borderId="35" xfId="0" applyFont="1" applyFill="1" applyBorder="1" applyAlignment="1">
      <alignment vertical="top" wrapText="1"/>
    </xf>
    <xf numFmtId="0" fontId="57" fillId="2" borderId="16" xfId="0" applyFont="1" applyFill="1" applyBorder="1" applyAlignment="1">
      <alignment horizontal="center" vertical="top" wrapText="1"/>
    </xf>
    <xf numFmtId="0" fontId="36" fillId="2" borderId="34" xfId="0" applyFont="1" applyFill="1" applyBorder="1" applyAlignment="1">
      <alignment vertical="top" wrapText="1"/>
    </xf>
    <xf numFmtId="0" fontId="36" fillId="2" borderId="35" xfId="0" applyFont="1" applyFill="1" applyBorder="1" applyAlignment="1">
      <alignment vertical="top" wrapText="1"/>
    </xf>
    <xf numFmtId="0" fontId="4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58" fillId="0" borderId="0" xfId="1" applyFont="1" applyBorder="1" applyAlignment="1"/>
    <xf numFmtId="0" fontId="59" fillId="0" borderId="33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37" fillId="0" borderId="0" xfId="1" applyAlignment="1"/>
    <xf numFmtId="0" fontId="56" fillId="0" borderId="0" xfId="0" applyFont="1" applyAlignment="1"/>
    <xf numFmtId="2" fontId="0" fillId="0" borderId="26" xfId="0" applyNumberFormat="1" applyFont="1" applyBorder="1" applyAlignment="1" applyProtection="1">
      <alignment horizontal="center" vertical="center" wrapText="1"/>
    </xf>
    <xf numFmtId="2" fontId="0" fillId="0" borderId="2" xfId="0" applyNumberFormat="1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8" fillId="0" borderId="0" xfId="1" applyFont="1" applyAlignment="1"/>
    <xf numFmtId="0" fontId="0" fillId="4" borderId="2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2" fontId="4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164" fontId="49" fillId="0" borderId="24" xfId="0" applyNumberFormat="1" applyFont="1" applyBorder="1" applyAlignment="1">
      <alignment horizontal="center" vertical="center" wrapText="1"/>
    </xf>
    <xf numFmtId="164" fontId="49" fillId="0" borderId="22" xfId="0" applyNumberFormat="1" applyFont="1" applyBorder="1" applyAlignment="1">
      <alignment horizontal="center" vertical="center" wrapText="1"/>
    </xf>
    <xf numFmtId="164" fontId="49" fillId="0" borderId="21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 Narrow"/>
              </a:rPr>
              <a:t>Druckmutter / pressure nut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 Narrow"/>
              </a:rPr>
              <a:t>Kraftübertragung von der Schraube zur Mutter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 Narrow"/>
              </a:rPr>
              <a:t>force transfer from the screw to the  nut</a:t>
            </a:r>
          </a:p>
        </c:rich>
      </c:tx>
      <c:layout>
        <c:manualLayout>
          <c:xMode val="edge"/>
          <c:yMode val="edge"/>
          <c:x val="0.24317512529048471"/>
          <c:y val="1.2884753042233319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178144144011E-2"/>
          <c:y val="0.13383071935980828"/>
          <c:w val="0.84520791787449545"/>
          <c:h val="0.662248052892844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'Forces-1'!$E$28:$E$29</c:f>
              <c:strCache>
                <c:ptCount val="1"/>
                <c:pt idx="0">
                  <c:v>dimensionslose Kraftverteilung in der Schraube FB / (F/L)</c:v>
                </c:pt>
              </c:strCache>
            </c:strRef>
          </c:tx>
          <c:spPr>
            <a:ln w="3175">
              <a:solidFill>
                <a:srgbClr val="C0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'Forces-1'!$C$30:$C$40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'Forces-1'!$E$30:$E$40</c:f>
              <c:numCache>
                <c:formatCode>0.000</c:formatCode>
                <c:ptCount val="11"/>
                <c:pt idx="0">
                  <c:v>0</c:v>
                </c:pt>
                <c:pt idx="1">
                  <c:v>3.4191761783167296E-2</c:v>
                </c:pt>
                <c:pt idx="2">
                  <c:v>7.1120193780330798E-2</c:v>
                </c:pt>
                <c:pt idx="3">
                  <c:v>0.11374100621599187</c:v>
                </c:pt>
                <c:pt idx="4">
                  <c:v>0.16546552105210968</c:v>
                </c:pt>
                <c:pt idx="5">
                  <c:v>0.23043371036684407</c:v>
                </c:pt>
                <c:pt idx="6">
                  <c:v>0.31384555507028766</c:v>
                </c:pt>
                <c:pt idx="7">
                  <c:v>0.4223772455366599</c:v>
                </c:pt>
                <c:pt idx="8">
                  <c:v>0.56471553638415095</c:v>
                </c:pt>
                <c:pt idx="9">
                  <c:v>0.75225302455888354</c:v>
                </c:pt>
                <c:pt idx="1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'Forces-1'!$F$28:$F$29</c:f>
              <c:strCache>
                <c:ptCount val="1"/>
                <c:pt idx="0">
                  <c:v>dimensionslose Kraftverteilung im Gewinde pG/pm</c:v>
                </c:pt>
              </c:strCache>
            </c:strRef>
          </c:tx>
          <c:spPr>
            <a:ln w="3175">
              <a:solidFill>
                <a:schemeClr val="accent3">
                  <a:lumMod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'Forces-1'!$C$30:$C$40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'Forces-1'!$F$30:$F$40</c:f>
              <c:numCache>
                <c:formatCode>0.000</c:formatCode>
                <c:ptCount val="11"/>
                <c:pt idx="0">
                  <c:v>0.33742828375521655</c:v>
                </c:pt>
                <c:pt idx="1">
                  <c:v>0.35093197419633582</c:v>
                </c:pt>
                <c:pt idx="2">
                  <c:v>0.39252386573725329</c:v>
                </c:pt>
                <c:pt idx="3">
                  <c:v>0.46553292666704466</c:v>
                </c:pt>
                <c:pt idx="4">
                  <c:v>0.57580272022955414</c:v>
                </c:pt>
                <c:pt idx="5">
                  <c:v>0.73215911686280621</c:v>
                </c:pt>
                <c:pt idx="6">
                  <c:v>0.94711670695695327</c:v>
                </c:pt>
                <c:pt idx="7">
                  <c:v>1.2378804546145659</c:v>
                </c:pt>
                <c:pt idx="8">
                  <c:v>1.6277227636553349</c:v>
                </c:pt>
                <c:pt idx="9">
                  <c:v>2.1478461746816748</c:v>
                </c:pt>
                <c:pt idx="10">
                  <c:v>2.8398807813864648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'Forces-1'!$G$28:$G$29</c:f>
              <c:strCache>
                <c:ptCount val="1"/>
                <c:pt idx="0">
                  <c:v>dimensionslose Kraftverteilung in der Mutter FM/F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'Forces-1'!$C$30:$C$40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'Forces-1'!$G$30:$G$40</c:f>
              <c:numCache>
                <c:formatCode>0.000</c:formatCode>
                <c:ptCount val="11"/>
                <c:pt idx="0">
                  <c:v>0</c:v>
                </c:pt>
                <c:pt idx="1">
                  <c:v>-3.4191761783167296E-2</c:v>
                </c:pt>
                <c:pt idx="2">
                  <c:v>-7.1120193780330798E-2</c:v>
                </c:pt>
                <c:pt idx="3">
                  <c:v>-0.11374100621599187</c:v>
                </c:pt>
                <c:pt idx="4">
                  <c:v>-0.16546552105210968</c:v>
                </c:pt>
                <c:pt idx="5">
                  <c:v>-0.23043371036684407</c:v>
                </c:pt>
                <c:pt idx="6">
                  <c:v>-0.31384555507028766</c:v>
                </c:pt>
                <c:pt idx="7">
                  <c:v>-0.4223772455366599</c:v>
                </c:pt>
                <c:pt idx="8">
                  <c:v>-0.56471553638415095</c:v>
                </c:pt>
                <c:pt idx="9">
                  <c:v>-0.75225302455888354</c:v>
                </c:pt>
                <c:pt idx="10">
                  <c:v>-1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'Forces-1'!$K$28:$K$29</c:f>
              <c:strCache>
                <c:ptCount val="1"/>
                <c:pt idx="0">
                  <c:v>dimensionslose zu übertragende Kraft .+F/F</c:v>
                </c:pt>
              </c:strCache>
            </c:strRef>
          </c:tx>
          <c:spPr>
            <a:ln w="6350">
              <a:solidFill>
                <a:srgbClr val="7030A0"/>
              </a:solidFill>
            </a:ln>
          </c:spPr>
          <c:marker>
            <c:symbol val="x"/>
            <c:size val="2"/>
            <c:spPr>
              <a:noFill/>
            </c:spPr>
          </c:marker>
          <c:xVal>
            <c:numRef>
              <c:f>'Forces-1'!$C$30:$C$40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'Forces-1'!$K$30:$K$40</c:f>
              <c:numCache>
                <c:formatCode>0.00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 formatCode="0.0">
                  <c:v>1.0066171236172363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'Forces-1'!$L$28:$L$29</c:f>
              <c:strCache>
                <c:ptCount val="1"/>
                <c:pt idx="0">
                  <c:v>dimensionslose zu übertragende Kraft .- F/F</c:v>
                </c:pt>
              </c:strCache>
            </c:strRef>
          </c:tx>
          <c:spPr>
            <a:ln w="19050">
              <a:solidFill>
                <a:srgbClr val="7030A0"/>
              </a:solidFill>
              <a:prstDash val="lgDash"/>
            </a:ln>
          </c:spPr>
          <c:marker>
            <c:symbol val="none"/>
          </c:marker>
          <c:xVal>
            <c:numRef>
              <c:f>'Forces-1'!$C$30:$C$40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'Forces-1'!$L$30:$L$40</c:f>
              <c:numCache>
                <c:formatCode>0.00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 formatCode="0.0">
                  <c:v>-1.0066171236172363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68512"/>
        <c:axId val="207978880"/>
      </c:scatterChart>
      <c:valAx>
        <c:axId val="207968512"/>
        <c:scaling>
          <c:orientation val="minMax"/>
          <c:max val="1"/>
          <c:min val="0"/>
        </c:scaling>
        <c:delete val="0"/>
        <c:axPos val="b"/>
        <c:majorGridlines>
          <c:spPr>
            <a:ln w="9525"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x/L</a:t>
                </a:r>
              </a:p>
            </c:rich>
          </c:tx>
          <c:layout>
            <c:manualLayout>
              <c:xMode val="edge"/>
              <c:yMode val="edge"/>
              <c:x val="0.82374527583312707"/>
              <c:y val="0.620957853241317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9525">
            <a:solidFill>
              <a:schemeClr val="tx1"/>
            </a:solidFill>
            <a:tailEnd type="triangle" w="med" len="lg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07978880"/>
        <c:crosses val="autoZero"/>
        <c:crossBetween val="midCat"/>
        <c:majorUnit val="0.2"/>
        <c:minorUnit val="0.1"/>
      </c:valAx>
      <c:valAx>
        <c:axId val="207978880"/>
        <c:scaling>
          <c:orientation val="minMax"/>
          <c:max val="3"/>
          <c:min val="-1.5"/>
        </c:scaling>
        <c:delete val="0"/>
        <c:axPos val="l"/>
        <c:majorGridlines>
          <c:spPr>
            <a:ln w="9525"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9525">
            <a:solidFill>
              <a:schemeClr val="tx1"/>
            </a:solidFill>
            <a:tailEnd type="triangle" w="med" len="lg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07968512"/>
        <c:crosses val="autoZero"/>
        <c:crossBetween val="midCat"/>
        <c:majorUnit val="0.5"/>
        <c:minorUnit val="0.1"/>
      </c:valAx>
      <c:spPr>
        <a:solidFill>
          <a:srgbClr val="FFFFDD"/>
        </a:solidFill>
      </c:spPr>
    </c:plotArea>
    <c:legend>
      <c:legendPos val="b"/>
      <c:layout>
        <c:manualLayout>
          <c:xMode val="edge"/>
          <c:yMode val="edge"/>
          <c:x val="5.6314980035998274E-2"/>
          <c:y val="0.80451322459962871"/>
          <c:w val="0.75706381203273798"/>
          <c:h val="0.1810671470120288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 Narrow"/>
              </a:rPr>
              <a:t>Zugmutter / tensile nut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 Narrow"/>
              </a:rPr>
              <a:t>Kraftübertragung von der Schraube zur Mutter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 Narrow"/>
              </a:rPr>
              <a:t>force transfer from the screw to the nut</a:t>
            </a:r>
          </a:p>
        </c:rich>
      </c:tx>
      <c:layout>
        <c:manualLayout>
          <c:xMode val="edge"/>
          <c:yMode val="edge"/>
          <c:x val="0.25337699374116696"/>
          <c:y val="2.39768979926460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904454179826417E-2"/>
          <c:y val="0.1411305667211179"/>
          <c:w val="0.88959875209867922"/>
          <c:h val="0.6579868949947690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'Forces-1'!$H$28:$H$29</c:f>
              <c:strCache>
                <c:ptCount val="1"/>
                <c:pt idx="0">
                  <c:v>dimensionslose Kraftverteilung  iin er Schraube FB / (F/L)</c:v>
                </c:pt>
              </c:strCache>
            </c:strRef>
          </c:tx>
          <c:spPr>
            <a:ln w="3175"/>
          </c:spPr>
          <c:marker>
            <c:symbol val="circle"/>
            <c:size val="2"/>
            <c:spPr>
              <a:noFill/>
              <a:ln w="9525"/>
            </c:spPr>
          </c:marker>
          <c:xVal>
            <c:numRef>
              <c:f>'Forces-1'!$C$30:$C$40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'Forces-1'!$H$30:$H$40</c:f>
              <c:numCache>
                <c:formatCode>0.000</c:formatCode>
                <c:ptCount val="11"/>
                <c:pt idx="0">
                  <c:v>0</c:v>
                </c:pt>
                <c:pt idx="1">
                  <c:v>9.7676444329577422E-2</c:v>
                </c:pt>
                <c:pt idx="2">
                  <c:v>0.17937722328223057</c:v>
                </c:pt>
                <c:pt idx="3">
                  <c:v>0.25164157545110144</c:v>
                </c:pt>
                <c:pt idx="4">
                  <c:v>0.32025345842715713</c:v>
                </c:pt>
                <c:pt idx="5">
                  <c:v>0.39070449026908444</c:v>
                </c:pt>
                <c:pt idx="6">
                  <c:v>0.46863349244533509</c:v>
                </c:pt>
                <c:pt idx="7">
                  <c:v>0.56027781477176941</c:v>
                </c:pt>
                <c:pt idx="8">
                  <c:v>0.67297256588605059</c:v>
                </c:pt>
                <c:pt idx="9">
                  <c:v>0.81573770710529347</c:v>
                </c:pt>
                <c:pt idx="10">
                  <c:v>0.99999999999999989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'Forces-1'!$I$28:$I$29</c:f>
              <c:strCache>
                <c:ptCount val="1"/>
                <c:pt idx="0">
                  <c:v>dimensionslose Kraftverteilung im Gewinde pG/pm</c:v>
                </c:pt>
              </c:strCache>
            </c:strRef>
          </c:tx>
          <c:spPr>
            <a:ln w="3175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diamond"/>
            <c:size val="2"/>
          </c:marker>
          <c:dPt>
            <c:idx val="4"/>
            <c:marker>
              <c:spPr>
                <a:noFill/>
              </c:spPr>
            </c:marker>
            <c:bubble3D val="0"/>
          </c:dPt>
          <c:xVal>
            <c:numRef>
              <c:f>'Forces-1'!$C$30:$C$40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'Forces-1'!$I$30:$I$40</c:f>
              <c:numCache>
                <c:formatCode>0.000</c:formatCode>
                <c:ptCount val="11"/>
                <c:pt idx="0">
                  <c:v>1.0813455109602077</c:v>
                </c:pt>
                <c:pt idx="1">
                  <c:v>0.88511011776376092</c:v>
                </c:pt>
                <c:pt idx="2">
                  <c:v>0.7597179443683848</c:v>
                </c:pt>
                <c:pt idx="3">
                  <c:v>0.6951327420374519</c:v>
                </c:pt>
                <c:pt idx="4">
                  <c:v>0.68618518370893933</c:v>
                </c:pt>
                <c:pt idx="5">
                  <c:v>0.73215911686280621</c:v>
                </c:pt>
                <c:pt idx="6">
                  <c:v>0.83673424347756797</c:v>
                </c:pt>
                <c:pt idx="7">
                  <c:v>1.0082806392441586</c:v>
                </c:pt>
                <c:pt idx="8">
                  <c:v>1.2605286850242032</c:v>
                </c:pt>
                <c:pt idx="9">
                  <c:v>1.6136680311142497</c:v>
                </c:pt>
                <c:pt idx="10">
                  <c:v>2.0959635541814734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'Forces-1'!$J$28:$J$29</c:f>
              <c:strCache>
                <c:ptCount val="1"/>
                <c:pt idx="0">
                  <c:v>dimensionslose Kraftverteilung in der Mutter FM/F</c:v>
                </c:pt>
              </c:strCache>
            </c:strRef>
          </c:tx>
          <c:spPr>
            <a:ln w="3175">
              <a:solidFill>
                <a:schemeClr val="accent3">
                  <a:lumMod val="50000"/>
                </a:schemeClr>
              </a:solidFill>
            </a:ln>
          </c:spPr>
          <c:marker>
            <c:symbol val="circle"/>
            <c:size val="2"/>
            <c:spPr>
              <a:noFill/>
            </c:spPr>
          </c:marker>
          <c:xVal>
            <c:numRef>
              <c:f>'Forces-1'!$C$30:$C$40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'Forces-1'!$J$30:$J$40</c:f>
              <c:numCache>
                <c:formatCode>0.000</c:formatCode>
                <c:ptCount val="11"/>
                <c:pt idx="0">
                  <c:v>1</c:v>
                </c:pt>
                <c:pt idx="1">
                  <c:v>0.90232355567042255</c:v>
                </c:pt>
                <c:pt idx="2">
                  <c:v>0.8206227767177694</c:v>
                </c:pt>
                <c:pt idx="3">
                  <c:v>0.74835842454889856</c:v>
                </c:pt>
                <c:pt idx="4">
                  <c:v>0.67974654157284287</c:v>
                </c:pt>
                <c:pt idx="5">
                  <c:v>0.60929550973091562</c:v>
                </c:pt>
                <c:pt idx="6">
                  <c:v>0.53136650755466497</c:v>
                </c:pt>
                <c:pt idx="7">
                  <c:v>0.43972218522823059</c:v>
                </c:pt>
                <c:pt idx="8">
                  <c:v>0.32702743411394941</c:v>
                </c:pt>
                <c:pt idx="9">
                  <c:v>0.18426229289470653</c:v>
                </c:pt>
                <c:pt idx="1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'Forces-1'!$K$28:$K$29</c:f>
              <c:strCache>
                <c:ptCount val="1"/>
                <c:pt idx="0">
                  <c:v>dimensionslose zu übertragende Kraft .+F/F</c:v>
                </c:pt>
              </c:strCache>
            </c:strRef>
          </c:tx>
          <c:spPr>
            <a:ln w="6350">
              <a:solidFill>
                <a:srgbClr val="7030A0"/>
              </a:solidFill>
            </a:ln>
          </c:spPr>
          <c:marker>
            <c:symbol val="x"/>
            <c:size val="2"/>
            <c:spPr>
              <a:noFill/>
            </c:spPr>
          </c:marker>
          <c:xVal>
            <c:numRef>
              <c:f>'Forces-1'!$C$30:$C$40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'Forces-1'!$K$30:$K$40</c:f>
              <c:numCache>
                <c:formatCode>0.00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 formatCode="0.0">
                  <c:v>1.0066171236172363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'Forces-1'!$L$28:$L$29</c:f>
              <c:strCache>
                <c:ptCount val="1"/>
                <c:pt idx="0">
                  <c:v>dimensionslose zu übertragende Kraft .- F/F</c:v>
                </c:pt>
              </c:strCache>
            </c:strRef>
          </c:tx>
          <c:spPr>
            <a:ln w="6350">
              <a:solidFill>
                <a:srgbClr val="7030A0"/>
              </a:solidFill>
              <a:prstDash val="lgDash"/>
            </a:ln>
          </c:spPr>
          <c:marker>
            <c:symbol val="none"/>
          </c:marker>
          <c:xVal>
            <c:numRef>
              <c:f>'Forces-1'!$C$30:$C$40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'Forces-1'!$L$30:$L$40</c:f>
              <c:numCache>
                <c:formatCode>0.00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 formatCode="0.0">
                  <c:v>-1.0066171236172363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86848"/>
        <c:axId val="208288768"/>
      </c:scatterChart>
      <c:valAx>
        <c:axId val="208286848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x/L</a:t>
                </a:r>
              </a:p>
            </c:rich>
          </c:tx>
          <c:layout>
            <c:manualLayout>
              <c:xMode val="edge"/>
              <c:yMode val="edge"/>
              <c:x val="0.84779628507974969"/>
              <c:y val="0.6085879265091863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  <a:tailEnd type="triangle" w="med" len="lg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08288768"/>
        <c:crosses val="autoZero"/>
        <c:crossBetween val="midCat"/>
        <c:majorUnit val="0.2"/>
        <c:minorUnit val="0.1"/>
      </c:valAx>
      <c:valAx>
        <c:axId val="208288768"/>
        <c:scaling>
          <c:orientation val="minMax"/>
          <c:max val="3"/>
          <c:min val="-1.5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  <a:tailEnd type="triangle" w="med" len="lg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08286848"/>
        <c:crosses val="autoZero"/>
        <c:crossBetween val="midCat"/>
        <c:majorUnit val="0.5"/>
        <c:minorUnit val="0.1"/>
      </c:valAx>
      <c:spPr>
        <a:solidFill>
          <a:schemeClr val="accent5">
            <a:lumMod val="20000"/>
            <a:lumOff val="80000"/>
          </a:schemeClr>
        </a:solidFill>
      </c:spPr>
    </c:plotArea>
    <c:legend>
      <c:legendPos val="b"/>
      <c:layout>
        <c:manualLayout>
          <c:xMode val="edge"/>
          <c:yMode val="edge"/>
          <c:x val="4.6259842519685034E-2"/>
          <c:y val="0.82108815809788482"/>
          <c:w val="0.75680749040985262"/>
          <c:h val="0.1687265709433379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 Narrow"/>
              </a:rPr>
              <a:t>Druckmutter / pressure nut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 Narrow"/>
              </a:rPr>
              <a:t>Kraftübertragung von der Schraube zur Mutter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 Narrow"/>
              </a:rPr>
              <a:t>forces transfer from the screw to the  nut</a:t>
            </a:r>
          </a:p>
        </c:rich>
      </c:tx>
      <c:layout>
        <c:manualLayout>
          <c:xMode val="edge"/>
          <c:yMode val="edge"/>
          <c:x val="0.71187396351575449"/>
          <c:y val="0.262570780347371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474643161816618E-2"/>
          <c:y val="4.9709788085171028E-2"/>
          <c:w val="0.58145555820480488"/>
          <c:h val="0.823225181659366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'Forces -alt'!$E$31:$E$32</c:f>
              <c:strCache>
                <c:ptCount val="1"/>
                <c:pt idx="0">
                  <c:v>dimensions lose Kraftverteilung im Gewinde F'G / (F/L)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'Forces -alt'!$C$33:$C$43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 -alt'!$E$33:$E$43</c:f>
              <c:numCache>
                <c:formatCode>0.000</c:formatCode>
                <c:ptCount val="11"/>
                <c:pt idx="0">
                  <c:v>1.9534071581752783</c:v>
                </c:pt>
                <c:pt idx="1">
                  <c:v>1.6389344157550243</c:v>
                </c:pt>
                <c:pt idx="2">
                  <c:v>1.3813984676174964</c:v>
                </c:pt>
                <c:pt idx="3">
                  <c:v>1.1718524815047604</c:v>
                </c:pt>
                <c:pt idx="4">
                  <c:v>1.0030168026671342</c:v>
                </c:pt>
                <c:pt idx="5">
                  <c:v>0.86902605771251917</c:v>
                </c:pt>
                <c:pt idx="6">
                  <c:v>0.76522539077363205</c:v>
                </c:pt>
                <c:pt idx="7">
                  <c:v>0.68800875321112809</c:v>
                </c:pt>
                <c:pt idx="8">
                  <c:v>0.63469362901592374</c:v>
                </c:pt>
                <c:pt idx="9">
                  <c:v>0.60342784385494097</c:v>
                </c:pt>
                <c:pt idx="10">
                  <c:v>0.59312522029442383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'Forces -alt'!$F$31:$F$32</c:f>
              <c:strCache>
                <c:ptCount val="1"/>
                <c:pt idx="0">
                  <c:v>dimensionslose Kraft in der Schraube FB/F</c:v>
                </c:pt>
              </c:strCache>
            </c:strRef>
          </c:tx>
          <c:spPr>
            <a:ln w="15875">
              <a:solidFill>
                <a:schemeClr val="accent3">
                  <a:lumMod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'Forces -alt'!$C$33:$C$43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 -alt'!$F$33:$F$43</c:f>
              <c:numCache>
                <c:formatCode>0.000</c:formatCode>
                <c:ptCount val="11"/>
                <c:pt idx="0">
                  <c:v>1</c:v>
                </c:pt>
                <c:pt idx="1">
                  <c:v>0.82089962644263104</c:v>
                </c:pt>
                <c:pt idx="2">
                  <c:v>0.67031741243345777</c:v>
                </c:pt>
                <c:pt idx="3">
                  <c:v>0.54302211231721798</c:v>
                </c:pt>
                <c:pt idx="4">
                  <c:v>0.43459147084916067</c:v>
                </c:pt>
                <c:pt idx="5">
                  <c:v>0.34125859347397985</c:v>
                </c:pt>
                <c:pt idx="6">
                  <c:v>0.25978108392014598</c:v>
                </c:pt>
                <c:pt idx="7">
                  <c:v>0.18732840293267725</c:v>
                </c:pt>
                <c:pt idx="8">
                  <c:v>0.12138353497211095</c:v>
                </c:pt>
                <c:pt idx="9">
                  <c:v>5.9655546768037734E-2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'Forces -alt'!$G$31:$G$32</c:f>
              <c:strCache>
                <c:ptCount val="1"/>
                <c:pt idx="0">
                  <c:v>dimensionslose Kraft in der Mutter FM/F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'Forces -alt'!$C$33:$C$43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 -alt'!$G$33:$G$43</c:f>
              <c:numCache>
                <c:formatCode>0.000</c:formatCode>
                <c:ptCount val="11"/>
                <c:pt idx="0">
                  <c:v>-1</c:v>
                </c:pt>
                <c:pt idx="1">
                  <c:v>-0.82089962644263104</c:v>
                </c:pt>
                <c:pt idx="2">
                  <c:v>-0.67031741243345777</c:v>
                </c:pt>
                <c:pt idx="3">
                  <c:v>-0.54302211231721798</c:v>
                </c:pt>
                <c:pt idx="4">
                  <c:v>-0.43459147084916067</c:v>
                </c:pt>
                <c:pt idx="5">
                  <c:v>-0.34125859347397985</c:v>
                </c:pt>
                <c:pt idx="6">
                  <c:v>-0.25978108392014598</c:v>
                </c:pt>
                <c:pt idx="7">
                  <c:v>-0.18732840293267725</c:v>
                </c:pt>
                <c:pt idx="8">
                  <c:v>-0.12138353497211095</c:v>
                </c:pt>
                <c:pt idx="9">
                  <c:v>-5.9655546768037734E-2</c:v>
                </c:pt>
                <c:pt idx="1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'Forces -alt'!$K$31:$K$32</c:f>
              <c:strCache>
                <c:ptCount val="1"/>
                <c:pt idx="0">
                  <c:v>dimensionslose zu übertragende Kraft F/F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x"/>
            <c:size val="2"/>
            <c:spPr>
              <a:noFill/>
            </c:spPr>
          </c:marker>
          <c:xVal>
            <c:numRef>
              <c:f>'Forces -alt'!$C$33:$C$43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 -alt'!$K$33:$K$43</c:f>
              <c:numCache>
                <c:formatCode>0.00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'Forces -alt'!$L$31:$L$32</c:f>
              <c:strCache>
                <c:ptCount val="1"/>
                <c:pt idx="0">
                  <c:v>dimensionslose zu übertragende Kraft .- F/F</c:v>
                </c:pt>
              </c:strCache>
            </c:strRef>
          </c:tx>
          <c:spPr>
            <a:ln w="19050">
              <a:solidFill>
                <a:srgbClr val="7030A0"/>
              </a:solidFill>
              <a:prstDash val="lgDash"/>
            </a:ln>
          </c:spPr>
          <c:marker>
            <c:symbol val="none"/>
          </c:marker>
          <c:xVal>
            <c:numRef>
              <c:f>'Forces -alt'!$C$33:$C$43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 -alt'!$L$33:$L$43</c:f>
              <c:numCache>
                <c:formatCode>0.00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227136"/>
        <c:axId val="207229312"/>
      </c:scatterChart>
      <c:valAx>
        <c:axId val="207227136"/>
        <c:scaling>
          <c:orientation val="minMax"/>
          <c:max val="1"/>
          <c:min val="0"/>
        </c:scaling>
        <c:delete val="0"/>
        <c:axPos val="b"/>
        <c:majorGridlines>
          <c:spPr>
            <a:ln w="9525"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050"/>
                  <a:t>x/L</a:t>
                </a:r>
              </a:p>
            </c:rich>
          </c:tx>
          <c:layout>
            <c:manualLayout>
              <c:xMode val="edge"/>
              <c:yMode val="edge"/>
              <c:x val="0.61634648280905191"/>
              <c:y val="0.6613029303540446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tailEnd type="triangle" w="med" len="lg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07229312"/>
        <c:crosses val="autoZero"/>
        <c:crossBetween val="midCat"/>
        <c:majorUnit val="0.2"/>
        <c:minorUnit val="0.1"/>
      </c:valAx>
      <c:valAx>
        <c:axId val="207229312"/>
        <c:scaling>
          <c:orientation val="minMax"/>
          <c:max val="2.5"/>
          <c:min val="-1"/>
        </c:scaling>
        <c:delete val="0"/>
        <c:axPos val="l"/>
        <c:majorGridlines>
          <c:spPr>
            <a:ln w="9525"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  <a:tailEnd type="triangle" w="med" len="lg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07227136"/>
        <c:crosses val="autoZero"/>
        <c:crossBetween val="midCat"/>
        <c:majorUnit val="0.5"/>
        <c:minorUnit val="0.1"/>
      </c:valAx>
      <c:spPr>
        <a:solidFill>
          <a:srgbClr val="FFFFDD"/>
        </a:solidFill>
      </c:spPr>
    </c:plotArea>
    <c:legend>
      <c:legendPos val="b"/>
      <c:layout>
        <c:manualLayout>
          <c:xMode val="edge"/>
          <c:yMode val="edge"/>
          <c:x val="1.8974158080986146E-2"/>
          <c:y val="0.88819120067618662"/>
          <c:w val="0.95954479570650675"/>
          <c:h val="9.368013320368850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 Narrow"/>
              </a:rPr>
              <a:t>Zugmutter / tensile nut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 Narrow"/>
              </a:rPr>
              <a:t>Kraftübertragung von der Schraube zur Mutter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 Narrow"/>
              </a:rPr>
              <a:t>force transfer from the screw to the nut</a:t>
            </a:r>
          </a:p>
        </c:rich>
      </c:tx>
      <c:layout>
        <c:manualLayout>
          <c:xMode val="edge"/>
          <c:yMode val="edge"/>
          <c:x val="0.71072261072261067"/>
          <c:y val="0.225482840588322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259609884530852E-2"/>
          <c:y val="3.0884155400386273E-2"/>
          <c:w val="0.59440292801435735"/>
          <c:h val="0.8231346446480182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'Forces -alt'!$H$31:$H$32</c:f>
              <c:strCache>
                <c:ptCount val="1"/>
                <c:pt idx="0">
                  <c:v>dimensionslose Kraft im Gewinde FG / (F/L)</c:v>
                </c:pt>
              </c:strCache>
            </c:strRef>
          </c:tx>
          <c:spPr>
            <a:ln w="15875"/>
          </c:spPr>
          <c:marker>
            <c:symbol val="circle"/>
            <c:size val="2"/>
            <c:spPr>
              <a:noFill/>
              <a:ln w="9525"/>
            </c:spPr>
          </c:marker>
          <c:xVal>
            <c:numRef>
              <c:f>'Forces -alt'!$C$33:$C$43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 -alt'!$H$33:$H$43</c:f>
              <c:numCache>
                <c:formatCode>0.000</c:formatCode>
                <c:ptCount val="11"/>
                <c:pt idx="0">
                  <c:v>1.4350180062671818</c:v>
                </c:pt>
                <c:pt idx="1">
                  <c:v>1.2443137428974522</c:v>
                </c:pt>
                <c:pt idx="2">
                  <c:v>1.0968371004266857</c:v>
                </c:pt>
                <c:pt idx="3">
                  <c:v>0.98746472115786332</c:v>
                </c:pt>
                <c:pt idx="4">
                  <c:v>0.91239699444227584</c:v>
                </c:pt>
                <c:pt idx="5">
                  <c:v>0.86902605771251906</c:v>
                </c:pt>
                <c:pt idx="6">
                  <c:v>0.8558451989984901</c:v>
                </c:pt>
                <c:pt idx="7">
                  <c:v>0.87239651355802494</c:v>
                </c:pt>
                <c:pt idx="8">
                  <c:v>0.91925499620673423</c:v>
                </c:pt>
                <c:pt idx="9">
                  <c:v>0.9980485167125126</c:v>
                </c:pt>
                <c:pt idx="10">
                  <c:v>1.11151437220252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'Forces -alt'!$I$31:$I$32</c:f>
              <c:strCache>
                <c:ptCount val="1"/>
                <c:pt idx="0">
                  <c:v>dimensionslose Kraft in der Schraube FB/F</c:v>
                </c:pt>
              </c:strCache>
            </c:strRef>
          </c:tx>
          <c:spPr>
            <a:ln w="15875"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diamond"/>
            <c:size val="2"/>
          </c:marker>
          <c:dPt>
            <c:idx val="4"/>
            <c:marker>
              <c:spPr>
                <a:noFill/>
              </c:spPr>
            </c:marker>
            <c:bubble3D val="0"/>
          </c:dPt>
          <c:xVal>
            <c:numRef>
              <c:f>'Forces -alt'!$C$33:$C$43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 -alt'!$I$33:$I$43</c:f>
              <c:numCache>
                <c:formatCode>0.000</c:formatCode>
                <c:ptCount val="11"/>
                <c:pt idx="0">
                  <c:v>1</c:v>
                </c:pt>
                <c:pt idx="1">
                  <c:v>0.86641879473769245</c:v>
                </c:pt>
                <c:pt idx="2">
                  <c:v>0.74969799245196933</c:v>
                </c:pt>
                <c:pt idx="3">
                  <c:v>0.64578269732493077</c:v>
                </c:pt>
                <c:pt idx="4">
                  <c:v>0.55106287851910085</c:v>
                </c:pt>
                <c:pt idx="5">
                  <c:v>0.46224795723766982</c:v>
                </c:pt>
                <c:pt idx="6">
                  <c:v>0.37625249159008622</c:v>
                </c:pt>
                <c:pt idx="7">
                  <c:v>0.29008898794039012</c:v>
                </c:pt>
                <c:pt idx="8">
                  <c:v>0.20076411499062252</c:v>
                </c:pt>
                <c:pt idx="9">
                  <c:v>0.10517471506309911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'Forces -alt'!$J$31:$J$32</c:f>
              <c:strCache>
                <c:ptCount val="1"/>
                <c:pt idx="0">
                  <c:v>dimensionslose Kraft in der Mutter FM/F</c:v>
                </c:pt>
              </c:strCache>
            </c:strRef>
          </c:tx>
          <c:spPr>
            <a:ln w="15875">
              <a:solidFill>
                <a:schemeClr val="accent3">
                  <a:lumMod val="50000"/>
                </a:schemeClr>
              </a:solidFill>
            </a:ln>
          </c:spPr>
          <c:marker>
            <c:symbol val="circle"/>
            <c:size val="2"/>
            <c:spPr>
              <a:noFill/>
            </c:spPr>
          </c:marker>
          <c:xVal>
            <c:numRef>
              <c:f>'Forces -alt'!$C$33:$C$43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 -alt'!$J$33:$J$43</c:f>
              <c:numCache>
                <c:formatCode>0.000</c:formatCode>
                <c:ptCount val="11"/>
                <c:pt idx="0">
                  <c:v>0</c:v>
                </c:pt>
                <c:pt idx="1">
                  <c:v>0.13358120526230755</c:v>
                </c:pt>
                <c:pt idx="2">
                  <c:v>0.25030200754803067</c:v>
                </c:pt>
                <c:pt idx="3">
                  <c:v>0.35421730267506923</c:v>
                </c:pt>
                <c:pt idx="4">
                  <c:v>0.44893712148089915</c:v>
                </c:pt>
                <c:pt idx="5">
                  <c:v>0.53775204276233013</c:v>
                </c:pt>
                <c:pt idx="6">
                  <c:v>0.62374750840991378</c:v>
                </c:pt>
                <c:pt idx="7">
                  <c:v>0.70991101205960994</c:v>
                </c:pt>
                <c:pt idx="8">
                  <c:v>0.79923588500937748</c:v>
                </c:pt>
                <c:pt idx="9">
                  <c:v>0.89482528493690094</c:v>
                </c:pt>
                <c:pt idx="1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'Forces -alt'!$K$31:$K$32</c:f>
              <c:strCache>
                <c:ptCount val="1"/>
                <c:pt idx="0">
                  <c:v>dimensionslose zu übertragende Kraft F/F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x"/>
            <c:size val="2"/>
            <c:spPr>
              <a:noFill/>
            </c:spPr>
          </c:marker>
          <c:xVal>
            <c:numRef>
              <c:f>'Forces -alt'!$C$33:$C$43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 -alt'!$K$33:$K$43</c:f>
              <c:numCache>
                <c:formatCode>0.00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'Forces -alt'!$L$31:$L$32</c:f>
              <c:strCache>
                <c:ptCount val="1"/>
                <c:pt idx="0">
                  <c:v>dimensionslose zu übertragende Kraft .- F/F</c:v>
                </c:pt>
              </c:strCache>
            </c:strRef>
          </c:tx>
          <c:spPr>
            <a:ln w="19050">
              <a:solidFill>
                <a:srgbClr val="7030A0"/>
              </a:solidFill>
              <a:prstDash val="lgDash"/>
            </a:ln>
          </c:spPr>
          <c:marker>
            <c:symbol val="none"/>
          </c:marker>
          <c:xVal>
            <c:numRef>
              <c:f>'Forces -alt'!$C$33:$C$43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'Forces -alt'!$L$33:$L$43</c:f>
              <c:numCache>
                <c:formatCode>0.00</c:formatCode>
                <c:ptCount val="1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282944"/>
        <c:axId val="207284864"/>
      </c:scatterChart>
      <c:valAx>
        <c:axId val="207282944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050"/>
                  <a:t>x/L</a:t>
                </a:r>
              </a:p>
            </c:rich>
          </c:tx>
          <c:layout>
            <c:manualLayout>
              <c:xMode val="edge"/>
              <c:yMode val="edge"/>
              <c:x val="0.62199899837695116"/>
              <c:y val="0.6598388055266676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tailEnd type="triangle" w="med" len="lg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07284864"/>
        <c:crosses val="autoZero"/>
        <c:crossBetween val="midCat"/>
        <c:majorUnit val="0.2"/>
        <c:minorUnit val="0.1"/>
      </c:valAx>
      <c:valAx>
        <c:axId val="207284864"/>
        <c:scaling>
          <c:orientation val="minMax"/>
          <c:max val="2.5"/>
          <c:min val="-1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  <a:tailEnd type="triangle" w="med" len="lg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207282944"/>
        <c:crosses val="autoZero"/>
        <c:crossBetween val="midCat"/>
        <c:majorUnit val="0.5"/>
        <c:minorUnit val="0.1"/>
      </c:valAx>
      <c:spPr>
        <a:solidFill>
          <a:schemeClr val="accent5">
            <a:lumMod val="20000"/>
            <a:lumOff val="80000"/>
          </a:schemeClr>
        </a:solidFill>
      </c:spPr>
    </c:plotArea>
    <c:legend>
      <c:legendPos val="b"/>
      <c:layout>
        <c:manualLayout>
          <c:xMode val="edge"/>
          <c:yMode val="edge"/>
          <c:x val="5.8841814353625378E-2"/>
          <c:y val="0.87631295498440054"/>
          <c:w val="0.93819238504277869"/>
          <c:h val="9.63155548952607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>
      <c:oddHeader>&amp;L&amp;8www.jbladt.jimdo.com
&amp;N /&amp;B&amp;Z&amp;S / &amp;A&amp;R&amp;8Bladt / 10.05.2015
Bladt / &amp;D </c:oddHeader>
    </c:headerFooter>
    <c:pageMargins b="0.78740157499999996" l="0.7" r="0.7" t="0.78740157499999996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16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2" Type="http://schemas.openxmlformats.org/officeDocument/2006/relationships/chart" Target="../charts/chart4.xml"/><Relationship Id="rId16" Type="http://schemas.openxmlformats.org/officeDocument/2006/relationships/image" Target="../media/image19.png"/><Relationship Id="rId1" Type="http://schemas.openxmlformats.org/officeDocument/2006/relationships/chart" Target="../charts/chart3.xml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5" Type="http://schemas.openxmlformats.org/officeDocument/2006/relationships/image" Target="../media/image8.png"/><Relationship Id="rId15" Type="http://schemas.openxmlformats.org/officeDocument/2006/relationships/image" Target="../media/image1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png"/><Relationship Id="rId14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534785</xdr:colOff>
      <xdr:row>1</xdr:row>
      <xdr:rowOff>86590</xdr:rowOff>
    </xdr:from>
    <xdr:to>
      <xdr:col>12</xdr:col>
      <xdr:colOff>123305</xdr:colOff>
      <xdr:row>14</xdr:row>
      <xdr:rowOff>95249</xdr:rowOff>
    </xdr:to>
    <xdr:graphicFrame macro="">
      <xdr:nvGraphicFramePr>
        <xdr:cNvPr id="579949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601980</xdr:colOff>
      <xdr:row>14</xdr:row>
      <xdr:rowOff>190500</xdr:rowOff>
    </xdr:from>
    <xdr:to>
      <xdr:col>12</xdr:col>
      <xdr:colOff>30480</xdr:colOff>
      <xdr:row>25</xdr:row>
      <xdr:rowOff>99060</xdr:rowOff>
    </xdr:to>
    <xdr:graphicFrame macro="">
      <xdr:nvGraphicFramePr>
        <xdr:cNvPr id="579950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447040</xdr:colOff>
      <xdr:row>26</xdr:row>
      <xdr:rowOff>231140</xdr:rowOff>
    </xdr:from>
    <xdr:ext cx="3525521" cy="591820"/>
    <xdr:sp macro="" textlink="">
      <xdr:nvSpPr>
        <xdr:cNvPr id="2" name="Rechteck 1"/>
        <xdr:cNvSpPr/>
      </xdr:nvSpPr>
      <xdr:spPr>
        <a:xfrm>
          <a:off x="447040" y="8194040"/>
          <a:ext cx="3525521" cy="59182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de-DE" sz="2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permanently under construction</a:t>
          </a:r>
        </a:p>
      </xdr:txBody>
    </xdr:sp>
    <xdr:clientData/>
  </xdr:oneCellAnchor>
  <xdr:twoCellAnchor editAs="oneCell">
    <xdr:from>
      <xdr:col>5</xdr:col>
      <xdr:colOff>106680</xdr:colOff>
      <xdr:row>9</xdr:row>
      <xdr:rowOff>129540</xdr:rowOff>
    </xdr:from>
    <xdr:to>
      <xdr:col>6</xdr:col>
      <xdr:colOff>784860</xdr:colOff>
      <xdr:row>17</xdr:row>
      <xdr:rowOff>320441</xdr:rowOff>
    </xdr:to>
    <xdr:pic>
      <xdr:nvPicPr>
        <xdr:cNvPr id="579952" name="Grafi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505" t="14700" r="35846" b="23663"/>
        <a:stretch>
          <a:fillRect/>
        </a:stretch>
      </xdr:blipFill>
      <xdr:spPr bwMode="auto">
        <a:xfrm>
          <a:off x="5219700" y="3116580"/>
          <a:ext cx="157734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167986</xdr:colOff>
      <xdr:row>1</xdr:row>
      <xdr:rowOff>190847</xdr:rowOff>
    </xdr:from>
    <xdr:to>
      <xdr:col>7</xdr:col>
      <xdr:colOff>388966</xdr:colOff>
      <xdr:row>9</xdr:row>
      <xdr:rowOff>268779</xdr:rowOff>
    </xdr:to>
    <xdr:pic>
      <xdr:nvPicPr>
        <xdr:cNvPr id="579953" name="Grafik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66" r="2646" b="6625"/>
        <a:stretch>
          <a:fillRect/>
        </a:stretch>
      </xdr:blipFill>
      <xdr:spPr bwMode="auto">
        <a:xfrm>
          <a:off x="4956463" y="814302"/>
          <a:ext cx="1848889" cy="2346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129194</xdr:colOff>
      <xdr:row>17</xdr:row>
      <xdr:rowOff>181148</xdr:rowOff>
    </xdr:from>
    <xdr:to>
      <xdr:col>7</xdr:col>
      <xdr:colOff>365414</xdr:colOff>
      <xdr:row>24</xdr:row>
      <xdr:rowOff>290253</xdr:rowOff>
    </xdr:to>
    <xdr:pic>
      <xdr:nvPicPr>
        <xdr:cNvPr id="579954" name="Grafik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3" t="389" r="34351" b="2713"/>
        <a:stretch>
          <a:fillRect/>
        </a:stretch>
      </xdr:blipFill>
      <xdr:spPr bwMode="auto">
        <a:xfrm>
          <a:off x="4917671" y="4883034"/>
          <a:ext cx="1864129" cy="2369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716280</xdr:colOff>
      <xdr:row>26</xdr:row>
      <xdr:rowOff>152400</xdr:rowOff>
    </xdr:from>
    <xdr:to>
      <xdr:col>6</xdr:col>
      <xdr:colOff>106680</xdr:colOff>
      <xdr:row>26</xdr:row>
      <xdr:rowOff>1546860</xdr:rowOff>
    </xdr:to>
    <xdr:pic>
      <xdr:nvPicPr>
        <xdr:cNvPr id="579955" name="Grafik 2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66" r="2646" b="6625"/>
        <a:stretch>
          <a:fillRect/>
        </a:stretch>
      </xdr:blipFill>
      <xdr:spPr bwMode="auto">
        <a:xfrm>
          <a:off x="4937760" y="8046720"/>
          <a:ext cx="1181100" cy="139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670560</xdr:colOff>
      <xdr:row>26</xdr:row>
      <xdr:rowOff>213360</xdr:rowOff>
    </xdr:from>
    <xdr:to>
      <xdr:col>9</xdr:col>
      <xdr:colOff>137160</xdr:colOff>
      <xdr:row>26</xdr:row>
      <xdr:rowOff>1668780</xdr:rowOff>
    </xdr:to>
    <xdr:pic>
      <xdr:nvPicPr>
        <xdr:cNvPr id="579956" name="Grafik 2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3" t="389" r="34351" b="2713"/>
        <a:stretch>
          <a:fillRect/>
        </a:stretch>
      </xdr:blipFill>
      <xdr:spPr bwMode="auto">
        <a:xfrm>
          <a:off x="7528560" y="8107680"/>
          <a:ext cx="116586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111760</xdr:colOff>
      <xdr:row>35</xdr:row>
      <xdr:rowOff>35560</xdr:rowOff>
    </xdr:from>
    <xdr:ext cx="1930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/>
            <xdr:cNvSpPr txBox="1"/>
          </xdr:nvSpPr>
          <xdr:spPr>
            <a:xfrm>
              <a:off x="12192000" y="10957560"/>
              <a:ext cx="1930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type m:val="lin"/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𝑭</m:t>
                            </m:r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𝑴</m:t>
                            </m:r>
                          </m:sub>
                        </m:sSub>
                        <m:d>
                          <m:d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𝒙</m:t>
                            </m:r>
                          </m:e>
                        </m:d>
                      </m:num>
                      <m:den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𝑭</m:t>
                        </m:r>
                      </m:den>
                    </m:f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𝟏</m:t>
                    </m:r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type m:val="lin"/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𝑭</m:t>
                            </m:r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𝑩</m:t>
                            </m:r>
                          </m:sub>
                        </m:sSub>
                        <m:d>
                          <m:d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𝒙</m:t>
                            </m:r>
                          </m:e>
                        </m:d>
                      </m:num>
                      <m:den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𝑭</m:t>
                        </m:r>
                      </m:den>
                    </m:f>
                  </m:oMath>
                </m:oMathPara>
              </a14:m>
              <a:endParaRPr lang="de-DE" sz="1100" b="1"/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>
              <a:off x="12192000" y="10957560"/>
              <a:ext cx="1930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〖𝑭_𝑴 (𝒙)〗∕𝑭=𝟏−〖𝑭_𝑩 (𝒙)〗∕𝑭</a:t>
              </a:r>
              <a:endParaRPr lang="de-DE" sz="1100" b="1"/>
            </a:p>
          </xdr:txBody>
        </xdr:sp>
      </mc:Fallback>
    </mc:AlternateContent>
    <xdr:clientData/>
  </xdr:oneCellAnchor>
  <xdr:oneCellAnchor>
    <xdr:from>
      <xdr:col>13</xdr:col>
      <xdr:colOff>15240</xdr:colOff>
      <xdr:row>26</xdr:row>
      <xdr:rowOff>1244600</xdr:rowOff>
    </xdr:from>
    <xdr:ext cx="168148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/>
            <xdr:cNvSpPr txBox="1"/>
          </xdr:nvSpPr>
          <xdr:spPr>
            <a:xfrm>
              <a:off x="11993880" y="8478520"/>
              <a:ext cx="168148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type m:val="lin"/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𝑭</m:t>
                            </m:r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𝑴</m:t>
                            </m:r>
                          </m:sub>
                        </m:sSub>
                        <m:d>
                          <m:d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𝒙</m:t>
                            </m:r>
                          </m:e>
                        </m:d>
                      </m:num>
                      <m:den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𝑭</m:t>
                        </m:r>
                      </m:den>
                    </m:f>
                    <m:r>
                      <a:rPr lang="de-DE" sz="11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=−</m:t>
                    </m:r>
                    <m:f>
                      <m:fPr>
                        <m:type m:val="lin"/>
                        <m:ctrlP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𝑭</m:t>
                            </m:r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𝑩</m:t>
                            </m:r>
                          </m:sub>
                        </m:sSub>
                        <m:d>
                          <m:d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𝒙</m:t>
                            </m:r>
                          </m:e>
                        </m:d>
                      </m:num>
                      <m:den>
                        <m:r>
                          <a:rPr lang="de-DE" sz="11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𝑭</m:t>
                        </m:r>
                      </m:den>
                    </m:f>
                  </m:oMath>
                </m:oMathPara>
              </a14:m>
              <a:endParaRPr lang="de-DE" sz="1100" b="1"/>
            </a:p>
          </xdr:txBody>
        </xdr:sp>
      </mc:Choice>
      <mc:Fallback xmlns="">
        <xdr:sp macro="" textlink="">
          <xdr:nvSpPr>
            <xdr:cNvPr id="9" name="Textfeld 8"/>
            <xdr:cNvSpPr txBox="1"/>
          </xdr:nvSpPr>
          <xdr:spPr>
            <a:xfrm>
              <a:off x="11993880" y="8478520"/>
              <a:ext cx="168148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〖𝑭_𝑴 (𝒙)〗∕𝑭=−〖𝑭_𝑩 (𝒙)〗∕𝑭</a:t>
              </a:r>
              <a:endParaRPr lang="de-DE" sz="1100" b="1"/>
            </a:p>
          </xdr:txBody>
        </xdr:sp>
      </mc:Fallback>
    </mc:AlternateContent>
    <xdr:clientData/>
  </xdr:oneCellAnchor>
  <xdr:oneCellAnchor>
    <xdr:from>
      <xdr:col>12</xdr:col>
      <xdr:colOff>579120</xdr:colOff>
      <xdr:row>26</xdr:row>
      <xdr:rowOff>685800</xdr:rowOff>
    </xdr:from>
    <xdr:ext cx="1950720" cy="4924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feld 19"/>
            <xdr:cNvSpPr txBox="1"/>
          </xdr:nvSpPr>
          <xdr:spPr>
            <a:xfrm>
              <a:off x="11988800" y="8204200"/>
              <a:ext cx="1950720" cy="4924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𝒑</m:t>
                            </m:r>
                          </m:e>
                          <m: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𝑫𝑮</m:t>
                            </m:r>
                          </m:sub>
                        </m:sSub>
                        <m:d>
                          <m:d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𝒙</m:t>
                                </m:r>
                              </m:num>
                              <m:den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𝒍</m:t>
                                </m:r>
                              </m:den>
                            </m:f>
                          </m:e>
                        </m:d>
                      </m:num>
                      <m:den>
                        <m:sSub>
                          <m:sSub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𝒑</m:t>
                            </m:r>
                          </m:e>
                          <m: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𝑫𝒎</m:t>
                            </m:r>
                          </m:sub>
                        </m:sSub>
                      </m:den>
                    </m:f>
                    <m:r>
                      <a:rPr lang="de-DE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r>
                      <a:rPr lang="de-DE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𝒄</m:t>
                    </m:r>
                    <m:r>
                      <a:rPr lang="de-DE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f>
                      <m:fPr>
                        <m:ctrlP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𝒄𝒐𝒔𝒉</m:t>
                        </m:r>
                        <m:d>
                          <m:d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𝒙</m:t>
                                </m:r>
                              </m:num>
                              <m:den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𝒍</m:t>
                                </m:r>
                              </m:den>
                            </m:f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𝒄</m:t>
                            </m:r>
                          </m:e>
                        </m:d>
                      </m:num>
                      <m:den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𝒔𝒊𝒏𝒉</m:t>
                        </m:r>
                        <m:d>
                          <m:d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𝒄</m:t>
                            </m:r>
                          </m:e>
                        </m:d>
                      </m:den>
                    </m:f>
                  </m:oMath>
                </m:oMathPara>
              </a14:m>
              <a:endParaRPr lang="de-DE" sz="1000"/>
            </a:p>
          </xdr:txBody>
        </xdr:sp>
      </mc:Choice>
      <mc:Fallback xmlns="">
        <xdr:sp macro="" textlink="">
          <xdr:nvSpPr>
            <xdr:cNvPr id="20" name="Textfeld 19"/>
            <xdr:cNvSpPr txBox="1"/>
          </xdr:nvSpPr>
          <xdr:spPr>
            <a:xfrm>
              <a:off x="11988800" y="8204200"/>
              <a:ext cx="1950720" cy="4924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0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(𝒑_𝑫𝑮 (𝒙/𝒍))/𝒑_𝑫𝒎 =𝒄∙𝒄𝒐𝒔𝒉(𝒙/𝒍∙𝒄)/𝒔𝒊𝒏𝒉(𝒄) </a:t>
              </a:r>
              <a:endParaRPr lang="de-DE" sz="1000"/>
            </a:p>
          </xdr:txBody>
        </xdr:sp>
      </mc:Fallback>
    </mc:AlternateContent>
    <xdr:clientData/>
  </xdr:oneCellAnchor>
  <xdr:oneCellAnchor>
    <xdr:from>
      <xdr:col>12</xdr:col>
      <xdr:colOff>609600</xdr:colOff>
      <xdr:row>26</xdr:row>
      <xdr:rowOff>157480</xdr:rowOff>
    </xdr:from>
    <xdr:ext cx="1595120" cy="488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feld 20"/>
            <xdr:cNvSpPr txBox="1"/>
          </xdr:nvSpPr>
          <xdr:spPr>
            <a:xfrm>
              <a:off x="11917680" y="7391400"/>
              <a:ext cx="1595120" cy="488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𝑭</m:t>
                            </m:r>
                          </m:e>
                          <m: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𝑫𝑩</m:t>
                            </m:r>
                          </m:sub>
                        </m:sSub>
                        <m:d>
                          <m:d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𝒙</m:t>
                                </m:r>
                              </m:num>
                              <m:den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𝒍</m:t>
                                </m:r>
                              </m:den>
                            </m:f>
                          </m:e>
                        </m:d>
                      </m:num>
                      <m:den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𝑭</m:t>
                        </m:r>
                      </m:den>
                    </m:f>
                    <m:r>
                      <a:rPr lang="de-DE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𝒔𝒊𝒏𝒉</m:t>
                        </m:r>
                        <m:d>
                          <m:d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𝒙</m:t>
                                </m:r>
                              </m:num>
                              <m:den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𝒍</m:t>
                                </m:r>
                              </m:den>
                            </m:f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𝒄</m:t>
                            </m:r>
                          </m:e>
                        </m:d>
                      </m:num>
                      <m:den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𝒔𝒊𝒏𝒉</m:t>
                        </m:r>
                        <m:d>
                          <m:d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𝒄</m:t>
                            </m:r>
                          </m:e>
                        </m:d>
                      </m:den>
                    </m:f>
                  </m:oMath>
                </m:oMathPara>
              </a14:m>
              <a:endParaRPr lang="de-DE" sz="1000" b="1"/>
            </a:p>
          </xdr:txBody>
        </xdr:sp>
      </mc:Choice>
      <mc:Fallback xmlns="">
        <xdr:sp macro="" textlink="">
          <xdr:nvSpPr>
            <xdr:cNvPr id="21" name="Textfeld 20"/>
            <xdr:cNvSpPr txBox="1"/>
          </xdr:nvSpPr>
          <xdr:spPr>
            <a:xfrm>
              <a:off x="11917680" y="7391400"/>
              <a:ext cx="1595120" cy="488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0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(𝑭_𝑫𝑩 (𝒙/𝒍))/𝑭=𝒔𝒊𝒏𝒉(𝒙/𝒍∙𝒄)/𝒔𝒊𝒏𝒉(𝒄) </a:t>
              </a:r>
              <a:endParaRPr lang="de-DE" sz="1000" b="1"/>
            </a:p>
          </xdr:txBody>
        </xdr:sp>
      </mc:Fallback>
    </mc:AlternateContent>
    <xdr:clientData/>
  </xdr:oneCellAnchor>
  <xdr:oneCellAnchor>
    <xdr:from>
      <xdr:col>14</xdr:col>
      <xdr:colOff>140970</xdr:colOff>
      <xdr:row>39</xdr:row>
      <xdr:rowOff>168910</xdr:rowOff>
    </xdr:from>
    <xdr:ext cx="2641600" cy="5470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feld 26"/>
            <xdr:cNvSpPr txBox="1"/>
          </xdr:nvSpPr>
          <xdr:spPr>
            <a:xfrm>
              <a:off x="12301220" y="11694160"/>
              <a:ext cx="2641600" cy="5470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type m:val="lin"/>
                        <m:ctrlPr>
                          <a:rPr lang="de-DE" sz="1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𝒄</m:t>
                        </m:r>
                        <m:r>
                          <a:rPr lang="de-DE" sz="1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=</m:t>
                        </m:r>
                        <m:r>
                          <a:rPr lang="de-DE" sz="1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𝑙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de-DE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de-DE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e>
                        </m:rad>
                      </m:den>
                    </m:f>
                    <m:r>
                      <a:rPr lang="de-DE" sz="10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rad>
                      <m:radPr>
                        <m:degHide m:val="on"/>
                        <m:ctrlPr>
                          <a:rPr lang="de-DE" sz="1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de-DE" sz="1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𝑙</m:t>
                        </m:r>
                        <m:r>
                          <a:rPr lang="de-DE" sz="1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r>
                          <a:rPr lang="de-DE" sz="1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𝑛</m:t>
                        </m:r>
                        <m:r>
                          <a:rPr lang="de-DE" sz="1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f>
                          <m:fPr>
                            <m:ctrlPr>
                              <a:rPr lang="de-DE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e>
                              <m:sub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  <m:r>
                              <a:rPr lang="de-DE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sSub>
                                  <m:sSubPr>
                                    <m:ctrlPr>
                                      <a:rPr lang="de-DE" sz="1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𝐴</m:t>
                                    </m:r>
                                  </m:e>
                                  <m:sub>
                                    <m:r>
                                      <a:rPr lang="de-DE" sz="10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𝑀</m:t>
                                    </m:r>
                                  </m:sub>
                                </m:sSub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e>
                              <m:sub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sub>
                            </m:sSub>
                            <m:r>
                              <a:rPr lang="de-DE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𝐴</m:t>
                                </m:r>
                              </m:e>
                              <m:sub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𝑀</m:t>
                                </m:r>
                              </m:sub>
                            </m:sSub>
                            <m:r>
                              <a:rPr lang="de-DE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𝐸</m:t>
                                </m:r>
                              </m:e>
                              <m:sub>
                                <m:r>
                                  <a:rPr lang="de-DE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</m:den>
                        </m:f>
                        <m:r>
                          <a:rPr lang="de-DE" sz="10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de-DE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𝐺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lang="de-DE" sz="1000"/>
            </a:p>
          </xdr:txBody>
        </xdr:sp>
      </mc:Choice>
      <mc:Fallback xmlns="">
        <xdr:sp macro="" textlink="">
          <xdr:nvSpPr>
            <xdr:cNvPr id="27" name="Textfeld 26"/>
            <xdr:cNvSpPr txBox="1"/>
          </xdr:nvSpPr>
          <xdr:spPr>
            <a:xfrm>
              <a:off x="12301220" y="11694160"/>
              <a:ext cx="2641600" cy="5470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0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de-DE" sz="10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𝒄</a:t>
              </a:r>
              <a:r>
                <a:rPr lang="de-DE" sz="10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=𝑙〗∕√𝑎=√(𝑙∙𝑛∙(𝐴_𝐵 〖∙𝐸〗_𝐵+〖𝐴_𝑀∙𝐸〗_𝑀)/(𝐴_𝐵 〖∙𝐸〗_𝑀  〖∙𝐴〗_𝑀∙𝐸_𝐵 )∙𝐶_𝐺 )</a:t>
              </a:r>
              <a:endParaRPr lang="de-DE" sz="1000"/>
            </a:p>
          </xdr:txBody>
        </xdr:sp>
      </mc:Fallback>
    </mc:AlternateContent>
    <xdr:clientData/>
  </xdr:oneCellAnchor>
  <xdr:oneCellAnchor>
    <xdr:from>
      <xdr:col>12</xdr:col>
      <xdr:colOff>584200</xdr:colOff>
      <xdr:row>28</xdr:row>
      <xdr:rowOff>5080</xdr:rowOff>
    </xdr:from>
    <xdr:ext cx="4740275" cy="5877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feld 29"/>
            <xdr:cNvSpPr txBox="1"/>
          </xdr:nvSpPr>
          <xdr:spPr>
            <a:xfrm>
              <a:off x="11376025" y="9739630"/>
              <a:ext cx="4740275" cy="5877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𝑭</m:t>
                            </m:r>
                          </m:e>
                          <m: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𝒁𝑩</m:t>
                            </m:r>
                          </m:sub>
                        </m:sSub>
                        <m:d>
                          <m:d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𝒙</m:t>
                                </m:r>
                              </m:num>
                              <m:den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𝒍</m:t>
                                </m:r>
                              </m:den>
                            </m:f>
                          </m:e>
                        </m:d>
                      </m:num>
                      <m:den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𝑭</m:t>
                        </m:r>
                      </m:den>
                    </m:f>
                    <m:r>
                      <a:rPr lang="de-DE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𝒍</m:t>
                        </m:r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𝒏</m:t>
                        </m:r>
                        <m:sSub>
                          <m:sSub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𝑪</m:t>
                            </m:r>
                          </m:e>
                          <m: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𝑮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𝑨</m:t>
                                </m:r>
                              </m:e>
                              <m:sub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𝑩</m:t>
                                </m:r>
                              </m:sub>
                            </m:s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𝑬</m:t>
                                </m:r>
                              </m:e>
                              <m:sub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𝑩</m:t>
                                </m:r>
                              </m:sub>
                            </m:s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𝒄</m:t>
                            </m:r>
                          </m:e>
                          <m:sup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</m:den>
                    </m:f>
                    <m:r>
                      <a:rPr lang="de-DE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d>
                      <m:dPr>
                        <m:begChr m:val="{"/>
                        <m:endChr m:val="}"/>
                        <m:ctrlP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𝒔𝒊𝒏𝒉</m:t>
                            </m:r>
                            <m:d>
                              <m:d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𝒙</m:t>
                                    </m:r>
                                  </m:num>
                                  <m:den>
                                    <m: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𝒍</m:t>
                                    </m:r>
                                  </m:den>
                                </m:f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𝒄</m:t>
                                </m:r>
                              </m:e>
                            </m:d>
                          </m:num>
                          <m:den>
                            <m:func>
                              <m:func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uncPr>
                              <m:fNam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𝐬𝐢𝐧𝐡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𝒄</m:t>
                                    </m:r>
                                  </m:e>
                                </m:d>
                              </m:e>
                            </m:func>
                          </m:den>
                        </m:f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𝑨</m:t>
                                </m:r>
                              </m:e>
                              <m:sub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𝑩</m:t>
                                </m:r>
                              </m:sub>
                            </m:s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𝑬</m:t>
                                </m:r>
                              </m:e>
                              <m:sub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𝑩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𝑨</m:t>
                                </m:r>
                              </m:e>
                              <m:sub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𝑴</m:t>
                                </m:r>
                              </m:sub>
                            </m:s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𝑬</m:t>
                                </m:r>
                              </m:e>
                              <m:sub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𝑴</m:t>
                                </m:r>
                              </m:sub>
                            </m:sSub>
                          </m:den>
                        </m:f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d>
                          <m:d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𝒔𝒊𝒏𝒉</m:t>
                                </m:r>
                                <m:d>
                                  <m:dPr>
                                    <m:ctrlP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de-DE" sz="10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fPr>
                                      <m:num>
                                        <m:d>
                                          <m:dPr>
                                            <m:ctrlPr>
                                              <a:rPr lang="de-DE" sz="1000" b="1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lang="de-DE" sz="1000" b="1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𝒍</m:t>
                                            </m:r>
                                            <m:r>
                                              <a:rPr lang="de-DE" sz="1000" b="1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−</m:t>
                                            </m:r>
                                            <m:r>
                                              <a:rPr lang="de-DE" sz="1000" b="1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  <m:t>𝒙</m:t>
                                            </m:r>
                                          </m:e>
                                        </m:d>
                                      </m:num>
                                      <m:den>
                                        <m:r>
                                          <a:rPr lang="de-DE" sz="10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𝒍</m:t>
                                        </m:r>
                                      </m:den>
                                    </m:f>
                                    <m: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∙</m:t>
                                    </m:r>
                                    <m: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𝒄</m:t>
                                    </m:r>
                                  </m:e>
                                </m:d>
                              </m:num>
                              <m:den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𝐬𝐢𝐧𝐡</m:t>
                                </m:r>
                                <m:r>
                                  <a:rPr lang="de-DE" sz="1000" b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⁡</m:t>
                                </m:r>
                                <m:d>
                                  <m:dPr>
                                    <m:ctrlP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𝒄</m:t>
                                    </m:r>
                                  </m:e>
                                </m:d>
                              </m:den>
                            </m:f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𝟏</m:t>
                            </m:r>
                          </m:e>
                        </m:d>
                      </m:e>
                    </m:d>
                  </m:oMath>
                </m:oMathPara>
              </a14:m>
              <a:endParaRPr lang="de-DE" sz="1000"/>
            </a:p>
          </xdr:txBody>
        </xdr:sp>
      </mc:Choice>
      <mc:Fallback xmlns="">
        <xdr:sp macro="" textlink="">
          <xdr:nvSpPr>
            <xdr:cNvPr id="30" name="Textfeld 29"/>
            <xdr:cNvSpPr txBox="1"/>
          </xdr:nvSpPr>
          <xdr:spPr>
            <a:xfrm>
              <a:off x="11376025" y="9739630"/>
              <a:ext cx="4740275" cy="5877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0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(𝑭_𝒁𝑩 (𝒙/𝒍))/𝑭=(𝒍∙𝒏〖∙𝑪〗_𝑮)/〖𝑨_𝑩∙𝑬_𝑩∙𝒄〗^𝟐 ∙{𝒔𝒊𝒏𝒉(𝒙/𝒍∙𝒄)/𝐬𝐢𝐧𝐡⁡(𝒄) −(𝑨_𝑩∙𝑬_𝑩)/(𝑨_𝑴∙𝑬_𝑴 )∙(𝒔𝒊𝒏𝒉(((𝒍−𝒙))/𝒍∙𝒄)/(𝐬𝐢𝐧𝐡⁡(𝒄) )−𝟏)}</a:t>
              </a:r>
              <a:endParaRPr lang="de-DE" sz="1000"/>
            </a:p>
          </xdr:txBody>
        </xdr:sp>
      </mc:Fallback>
    </mc:AlternateContent>
    <xdr:clientData/>
  </xdr:oneCellAnchor>
  <xdr:oneCellAnchor>
    <xdr:from>
      <xdr:col>13</xdr:col>
      <xdr:colOff>81280</xdr:colOff>
      <xdr:row>31</xdr:row>
      <xdr:rowOff>55880</xdr:rowOff>
    </xdr:from>
    <xdr:ext cx="4166870" cy="5877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feld 31"/>
            <xdr:cNvSpPr txBox="1"/>
          </xdr:nvSpPr>
          <xdr:spPr>
            <a:xfrm>
              <a:off x="11568430" y="10314305"/>
              <a:ext cx="4166870" cy="5877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𝒑</m:t>
                            </m:r>
                          </m:e>
                          <m: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𝒁𝑮</m:t>
                            </m:r>
                          </m:sub>
                        </m:sSub>
                        <m:d>
                          <m:d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𝒙</m:t>
                                </m:r>
                              </m:num>
                              <m:den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𝒍</m:t>
                                </m:r>
                              </m:den>
                            </m:f>
                          </m:e>
                        </m:d>
                      </m:num>
                      <m:den>
                        <m:sSub>
                          <m:sSub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𝒑</m:t>
                            </m:r>
                          </m:e>
                          <m: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𝒁𝒎</m:t>
                            </m:r>
                          </m:sub>
                        </m:sSub>
                      </m:den>
                    </m:f>
                    <m:r>
                      <a:rPr lang="de-DE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𝒍</m:t>
                        </m:r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𝒏</m:t>
                        </m:r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𝑪</m:t>
                            </m:r>
                          </m:e>
                          <m: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𝑮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𝑨</m:t>
                            </m:r>
                          </m:e>
                          <m: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𝑩</m:t>
                            </m:r>
                          </m:sub>
                        </m:sSub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𝑬</m:t>
                            </m:r>
                          </m:e>
                          <m: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𝑩</m:t>
                            </m:r>
                          </m:sub>
                        </m:sSub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𝒄</m:t>
                        </m:r>
                      </m:den>
                    </m:f>
                    <m:r>
                      <a:rPr lang="de-DE" sz="10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d>
                      <m:dPr>
                        <m:ctrlP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f>
                          <m:f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𝒄𝒐𝒔𝒉</m:t>
                            </m:r>
                            <m:d>
                              <m:d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𝒙</m:t>
                                    </m:r>
                                  </m:num>
                                  <m:den>
                                    <m: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𝒍</m:t>
                                    </m:r>
                                  </m:den>
                                </m:f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𝒄</m:t>
                                </m:r>
                              </m:e>
                            </m:d>
                          </m:num>
                          <m:den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𝐬𝐢𝐧𝐡</m:t>
                            </m:r>
                            <m:r>
                              <a:rPr lang="de-DE" sz="1000" b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⁡</m:t>
                            </m:r>
                            <m:d>
                              <m:d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𝒄</m:t>
                                </m:r>
                              </m:e>
                            </m:d>
                          </m:den>
                        </m:f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𝑨</m:t>
                                </m:r>
                              </m:e>
                              <m:sub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𝑩</m:t>
                                </m:r>
                              </m:sub>
                            </m:s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𝑬</m:t>
                                </m:r>
                              </m:e>
                              <m:sub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𝑩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𝑨</m:t>
                                </m:r>
                              </m:e>
                              <m:sub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𝑴</m:t>
                                </m:r>
                              </m:sub>
                            </m:sSub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𝑬</m:t>
                                </m:r>
                              </m:e>
                              <m:sub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𝑴</m:t>
                                </m:r>
                              </m:sub>
                            </m:sSub>
                          </m:den>
                        </m:f>
                        <m:r>
                          <a:rPr lang="de-DE" sz="10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∙</m:t>
                        </m:r>
                        <m:f>
                          <m:fPr>
                            <m:ctrlP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𝒄𝒐𝒔𝒉</m:t>
                            </m:r>
                            <m:d>
                              <m:d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𝒍</m:t>
                                    </m:r>
                                    <m: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𝒙</m:t>
                                    </m:r>
                                  </m:num>
                                  <m:den>
                                    <m:r>
                                      <a:rPr lang="de-DE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𝒍</m:t>
                                    </m:r>
                                  </m:den>
                                </m:f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𝒄</m:t>
                                </m:r>
                              </m:e>
                            </m:d>
                          </m:num>
                          <m:den>
                            <m:r>
                              <a:rPr lang="de-DE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𝐬𝐢𝐧𝐡</m:t>
                            </m:r>
                            <m:r>
                              <a:rPr lang="de-DE" sz="1000" b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⁡</m:t>
                            </m:r>
                            <m:d>
                              <m:dPr>
                                <m:ctrlP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de-DE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𝒄</m:t>
                                </m:r>
                              </m:e>
                            </m:d>
                          </m:den>
                        </m:f>
                      </m:e>
                    </m:d>
                    <m:r>
                      <m:rPr>
                        <m:nor/>
                      </m:rPr>
                      <a:rPr lang="de-DE" sz="10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de-DE" sz="1000"/>
            </a:p>
          </xdr:txBody>
        </xdr:sp>
      </mc:Choice>
      <mc:Fallback xmlns="">
        <xdr:sp macro="" textlink="">
          <xdr:nvSpPr>
            <xdr:cNvPr id="32" name="Textfeld 31"/>
            <xdr:cNvSpPr txBox="1"/>
          </xdr:nvSpPr>
          <xdr:spPr>
            <a:xfrm>
              <a:off x="11568430" y="10314305"/>
              <a:ext cx="4166870" cy="5877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0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(𝒑_𝒁𝑮 (𝒙/𝒍))/𝒑_𝒁𝒎 =(𝒍∙𝒏∙𝑪_𝑮)/(𝑨_𝑩∙𝑬_𝑩∙𝒄)∙(∙𝒄𝒐𝒔𝒉(𝒙/𝒍∙𝒄)/(𝐬𝐢𝐧𝐡⁡(𝒄) )+(𝑨_𝑩∙𝑬_𝑩)/(𝑨_𝑴∙𝑬_𝑴 )∙𝒄𝒐𝒔𝒉((𝒍−𝒙)/𝒍∙𝒄)/(𝐬𝐢𝐧𝐡⁡(𝒄) ))" </a:t>
              </a:r>
              <a:r>
                <a:rPr lang="de-DE" sz="10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de-DE" sz="1000"/>
            </a:p>
          </xdr:txBody>
        </xdr:sp>
      </mc:Fallback>
    </mc:AlternateContent>
    <xdr:clientData/>
  </xdr:oneCellAnchor>
  <xdr:oneCellAnchor>
    <xdr:from>
      <xdr:col>8</xdr:col>
      <xdr:colOff>471487</xdr:colOff>
      <xdr:row>21</xdr:row>
      <xdr:rowOff>19050</xdr:rowOff>
    </xdr:from>
    <xdr:ext cx="914400" cy="264560"/>
    <xdr:sp macro="" textlink="">
      <xdr:nvSpPr>
        <xdr:cNvPr id="3" name="Textfeld 2"/>
        <xdr:cNvSpPr txBox="1"/>
      </xdr:nvSpPr>
      <xdr:spPr>
        <a:xfrm>
          <a:off x="7726362" y="595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8</xdr:col>
      <xdr:colOff>471487</xdr:colOff>
      <xdr:row>26</xdr:row>
      <xdr:rowOff>138112</xdr:rowOff>
    </xdr:from>
    <xdr:ext cx="914400" cy="264560"/>
    <xdr:sp macro="" textlink="">
      <xdr:nvSpPr>
        <xdr:cNvPr id="5" name="Textfeld 4"/>
        <xdr:cNvSpPr txBox="1"/>
      </xdr:nvSpPr>
      <xdr:spPr>
        <a:xfrm>
          <a:off x="7726362" y="75517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14</xdr:col>
      <xdr:colOff>240631</xdr:colOff>
      <xdr:row>37</xdr:row>
      <xdr:rowOff>89234</xdr:rowOff>
    </xdr:from>
    <xdr:ext cx="2566737" cy="4432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12432631" y="11138234"/>
              <a:ext cx="2566737" cy="4432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ℂ</m:t>
                        </m:r>
                      </m:e>
                      <m:sub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𝐺</m:t>
                        </m:r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</m:sub>
                    </m:sSub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≈0,724∙</m:t>
                    </m:r>
                    <m:f>
                      <m:f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1+</m:t>
                        </m:r>
                        <m:sSub>
                          <m:sSubPr>
                            <m:ctrlP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acc>
                              <m:accPr>
                                <m:chr m:val="̅"/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𝑬</m:t>
                                </m:r>
                              </m:e>
                            </m:acc>
                          </m:e>
                          <m:sub>
                            <m:r>
                              <a:rPr lang="de-D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𝒎𝒂𝒙</m:t>
                            </m:r>
                          </m:sub>
                        </m:sSub>
                      </m:den>
                    </m:f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sSubSup>
                      <m:sSubSup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acc>
                          <m:accPr>
                            <m:chr m:val="̅"/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𝐸</m:t>
                            </m:r>
                          </m:e>
                        </m:acc>
                      </m:e>
                      <m:sub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</m:sub>
                      <m:sup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1/2</m:t>
                        </m:r>
                      </m:sup>
                    </m:sSubSup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∙</m:t>
                    </m:r>
                    <m:sSub>
                      <m:sSubPr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𝐸</m:t>
                        </m:r>
                      </m:e>
                      <m:sub>
                        <m: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</m:sub>
                    </m:sSub>
                    <m:r>
                      <a:rPr lang="de-DE" sz="1100" i="1">
                        <a:solidFill>
                          <a:schemeClr val="tx1"/>
                        </a:solidFill>
                        <a:effectLst/>
                        <a:latin typeface="Cambria Math"/>
                        <a:ea typeface="Cambria Math"/>
                        <a:cs typeface="+mn-cs"/>
                      </a:rPr>
                      <m:t>∙</m:t>
                    </m:r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Cambria Math"/>
                        <a:cs typeface="+mn-cs"/>
                      </a:rPr>
                      <m:t>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12432631" y="11138234"/>
              <a:ext cx="2566737" cy="4432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ℂ_(𝐺 )≈0,724∙1/(1+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𝑬 ̅_𝒎𝒂𝒙 )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∙𝐸 ̅_𝑚𝑎𝑥^(1/2)∙𝐸_𝑚𝑎𝑥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∙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13</xdr:col>
      <xdr:colOff>471237</xdr:colOff>
      <xdr:row>3</xdr:row>
      <xdr:rowOff>77620</xdr:rowOff>
    </xdr:from>
    <xdr:ext cx="4165974" cy="468077"/>
    <xdr:sp macro="" textlink="">
      <xdr:nvSpPr>
        <xdr:cNvPr id="4" name="Rechteck 3"/>
        <xdr:cNvSpPr/>
      </xdr:nvSpPr>
      <xdr:spPr>
        <a:xfrm>
          <a:off x="11971421" y="979988"/>
          <a:ext cx="4165974" cy="468077"/>
        </a:xfrm>
        <a:prstGeom prst="rect">
          <a:avLst/>
        </a:prstGeom>
        <a:ln w="12700">
          <a:solidFill>
            <a:srgbClr val="C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de-DE" sz="12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Nur sinnvolle Eingaben führen zu einem vernünftigen Ergebnis</a:t>
          </a:r>
          <a:br>
            <a:rPr lang="de-DE" sz="12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</a:br>
          <a:r>
            <a:rPr lang="de-DE" sz="12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Only meaningful inputs lead to a reasonable result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0.79227</cdr:x>
      <cdr:y>0.86117</cdr:y>
    </cdr:from>
    <cdr:to>
      <cdr:x>0.99878</cdr:x>
      <cdr:y>0.96453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421380" y="3086100"/>
          <a:ext cx="914400" cy="350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0.77442</cdr:x>
      <cdr:y>0.83761</cdr:y>
    </cdr:from>
    <cdr:to>
      <cdr:x>0.98215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928792" y="2800351"/>
          <a:ext cx="791720" cy="542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00" b="1"/>
            <a:t>(+)</a:t>
          </a:r>
          <a:r>
            <a:rPr lang="de-DE" sz="800"/>
            <a:t>  Zugkraft</a:t>
          </a:r>
        </a:p>
        <a:p xmlns:a="http://schemas.openxmlformats.org/drawingml/2006/main">
          <a:r>
            <a:rPr lang="de-DE" sz="800" b="1"/>
            <a:t>(-)  </a:t>
          </a:r>
          <a:r>
            <a:rPr lang="de-DE" sz="800"/>
            <a:t> Druckkraft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0.79948</cdr:x>
      <cdr:y>0.73154</cdr:y>
    </cdr:from>
    <cdr:to>
      <cdr:x>0.79948</cdr:x>
      <cdr:y>0.73395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672840" y="31851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0.79948</cdr:x>
      <cdr:y>0.73154</cdr:y>
    </cdr:from>
    <cdr:to>
      <cdr:x>0.79948</cdr:x>
      <cdr:y>0.73395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02380" y="32232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0.82002</cdr:x>
      <cdr:y>0.86179</cdr:y>
    </cdr:from>
    <cdr:to>
      <cdr:x>0.97763</cdr:x>
      <cdr:y>0.98648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4773945" y="3292044"/>
          <a:ext cx="921454" cy="472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de-DE" sz="800" b="1"/>
            <a:t>(+)</a:t>
          </a:r>
          <a:r>
            <a:rPr lang="de-DE" sz="800"/>
            <a:t> Zugkraft</a:t>
          </a:r>
        </a:p>
        <a:p xmlns:a="http://schemas.openxmlformats.org/drawingml/2006/main">
          <a:pPr>
            <a:lnSpc>
              <a:spcPts val="800"/>
            </a:lnSpc>
          </a:pPr>
          <a:r>
            <a:rPr lang="de-DE" sz="800" i="1"/>
            <a:t>(-)</a:t>
          </a:r>
          <a:r>
            <a:rPr lang="de-DE" sz="800"/>
            <a:t> Druckkraft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121920</xdr:colOff>
      <xdr:row>0</xdr:row>
      <xdr:rowOff>152400</xdr:rowOff>
    </xdr:from>
    <xdr:to>
      <xdr:col>17</xdr:col>
      <xdr:colOff>2377440</xdr:colOff>
      <xdr:row>13</xdr:row>
      <xdr:rowOff>274320</xdr:rowOff>
    </xdr:to>
    <xdr:graphicFrame macro="">
      <xdr:nvGraphicFramePr>
        <xdr:cNvPr id="583030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861060</xdr:colOff>
      <xdr:row>13</xdr:row>
      <xdr:rowOff>274320</xdr:rowOff>
    </xdr:from>
    <xdr:to>
      <xdr:col>17</xdr:col>
      <xdr:colOff>2194560</xdr:colOff>
      <xdr:row>26</xdr:row>
      <xdr:rowOff>83820</xdr:rowOff>
    </xdr:to>
    <xdr:graphicFrame macro="">
      <xdr:nvGraphicFramePr>
        <xdr:cNvPr id="583031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203200</xdr:colOff>
      <xdr:row>9</xdr:row>
      <xdr:rowOff>101600</xdr:rowOff>
    </xdr:from>
    <xdr:ext cx="1960880" cy="589280"/>
    <xdr:sp macro="" textlink="">
      <xdr:nvSpPr>
        <xdr:cNvPr id="4" name="Rechteck 3"/>
        <xdr:cNvSpPr/>
      </xdr:nvSpPr>
      <xdr:spPr>
        <a:xfrm>
          <a:off x="4511040" y="2611120"/>
          <a:ext cx="1960880" cy="58928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de-DE" sz="1800" b="0" cap="none" spc="0">
              <a:ln w="18415" cmpd="sng">
                <a:solidFill>
                  <a:srgbClr val="FFFFFF"/>
                </a:solidFill>
                <a:prstDash val="solid"/>
              </a:ln>
              <a:noFill/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under </a:t>
          </a:r>
          <a:r>
            <a:rPr lang="de-DE" sz="1600" b="0" cap="none" spc="0">
              <a:ln w="18415" cmpd="sng">
                <a:solidFill>
                  <a:srgbClr val="FFFFFF"/>
                </a:solidFill>
                <a:prstDash val="solid"/>
              </a:ln>
              <a:noFill/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construction</a:t>
          </a:r>
          <a:br>
            <a:rPr lang="de-DE" sz="1600" b="0" cap="none" spc="0">
              <a:ln w="18415" cmpd="sng">
                <a:solidFill>
                  <a:srgbClr val="FFFFFF"/>
                </a:solidFill>
                <a:prstDash val="solid"/>
              </a:ln>
              <a:noFill/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</a:br>
          <a:r>
            <a:rPr lang="de-DE" sz="1600" b="0" cap="none" spc="0">
              <a:ln w="18415" cmpd="sng">
                <a:solidFill>
                  <a:srgbClr val="FFFFFF"/>
                </a:solidFill>
                <a:prstDash val="solid"/>
              </a:ln>
              <a:noFill/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Bladt</a:t>
          </a:r>
        </a:p>
      </xdr:txBody>
    </xdr:sp>
    <xdr:clientData/>
  </xdr:oneCellAnchor>
  <xdr:twoCellAnchor>
    <xdr:from>
      <xdr:col>16</xdr:col>
      <xdr:colOff>129540</xdr:colOff>
      <xdr:row>29</xdr:row>
      <xdr:rowOff>464820</xdr:rowOff>
    </xdr:from>
    <xdr:to>
      <xdr:col>17</xdr:col>
      <xdr:colOff>1783080</xdr:colOff>
      <xdr:row>29</xdr:row>
      <xdr:rowOff>845820</xdr:rowOff>
    </xdr:to>
    <xdr:pic>
      <xdr:nvPicPr>
        <xdr:cNvPr id="583033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2700" y="7383780"/>
          <a:ext cx="23241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152400</xdr:colOff>
      <xdr:row>28</xdr:row>
      <xdr:rowOff>45720</xdr:rowOff>
    </xdr:from>
    <xdr:to>
      <xdr:col>17</xdr:col>
      <xdr:colOff>1089660</xdr:colOff>
      <xdr:row>29</xdr:row>
      <xdr:rowOff>312420</xdr:rowOff>
    </xdr:to>
    <xdr:pic>
      <xdr:nvPicPr>
        <xdr:cNvPr id="583034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5560" y="6858000"/>
          <a:ext cx="160782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220980</xdr:colOff>
      <xdr:row>30</xdr:row>
      <xdr:rowOff>22860</xdr:rowOff>
    </xdr:from>
    <xdr:to>
      <xdr:col>17</xdr:col>
      <xdr:colOff>2225040</xdr:colOff>
      <xdr:row>30</xdr:row>
      <xdr:rowOff>335280</xdr:rowOff>
    </xdr:to>
    <xdr:pic>
      <xdr:nvPicPr>
        <xdr:cNvPr id="583035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4100" y="8694420"/>
          <a:ext cx="29946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243840</xdr:colOff>
      <xdr:row>31</xdr:row>
      <xdr:rowOff>83820</xdr:rowOff>
    </xdr:from>
    <xdr:to>
      <xdr:col>17</xdr:col>
      <xdr:colOff>2247900</xdr:colOff>
      <xdr:row>33</xdr:row>
      <xdr:rowOff>144780</xdr:rowOff>
    </xdr:to>
    <xdr:pic>
      <xdr:nvPicPr>
        <xdr:cNvPr id="583036" name="Grafik 1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6960" y="9014460"/>
          <a:ext cx="29946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60960</xdr:colOff>
      <xdr:row>29</xdr:row>
      <xdr:rowOff>876300</xdr:rowOff>
    </xdr:from>
    <xdr:to>
      <xdr:col>17</xdr:col>
      <xdr:colOff>883920</xdr:colOff>
      <xdr:row>29</xdr:row>
      <xdr:rowOff>1325880</xdr:rowOff>
    </xdr:to>
    <xdr:pic>
      <xdr:nvPicPr>
        <xdr:cNvPr id="583037" name="Grafik 2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4120" y="7795260"/>
          <a:ext cx="149352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182880</xdr:colOff>
      <xdr:row>2</xdr:row>
      <xdr:rowOff>251460</xdr:rowOff>
    </xdr:from>
    <xdr:to>
      <xdr:col>8</xdr:col>
      <xdr:colOff>853440</xdr:colOff>
      <xdr:row>9</xdr:row>
      <xdr:rowOff>129540</xdr:rowOff>
    </xdr:to>
    <xdr:pic>
      <xdr:nvPicPr>
        <xdr:cNvPr id="583038" name="Grafik 2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99" r="35229" b="43604"/>
        <a:stretch>
          <a:fillRect/>
        </a:stretch>
      </xdr:blipFill>
      <xdr:spPr bwMode="auto">
        <a:xfrm>
          <a:off x="7040880" y="838200"/>
          <a:ext cx="172212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68580</xdr:rowOff>
    </xdr:from>
    <xdr:to>
      <xdr:col>8</xdr:col>
      <xdr:colOff>632460</xdr:colOff>
      <xdr:row>23</xdr:row>
      <xdr:rowOff>259080</xdr:rowOff>
    </xdr:to>
    <xdr:pic>
      <xdr:nvPicPr>
        <xdr:cNvPr id="583039" name="Grafik 2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28" t="2263" r="36082" b="4372"/>
        <a:stretch>
          <a:fillRect/>
        </a:stretch>
      </xdr:blipFill>
      <xdr:spPr bwMode="auto">
        <a:xfrm>
          <a:off x="6858000" y="3627120"/>
          <a:ext cx="1684020" cy="23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160020</xdr:colOff>
      <xdr:row>1</xdr:row>
      <xdr:rowOff>76200</xdr:rowOff>
    </xdr:from>
    <xdr:to>
      <xdr:col>6</xdr:col>
      <xdr:colOff>762000</xdr:colOff>
      <xdr:row>8</xdr:row>
      <xdr:rowOff>76200</xdr:rowOff>
    </xdr:to>
    <xdr:pic>
      <xdr:nvPicPr>
        <xdr:cNvPr id="583040" name="Grafik 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505" t="14700" r="35846" b="23663"/>
        <a:stretch>
          <a:fillRect/>
        </a:stretch>
      </xdr:blipFill>
      <xdr:spPr bwMode="auto">
        <a:xfrm>
          <a:off x="5105400" y="487680"/>
          <a:ext cx="1569720" cy="173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1097280</xdr:colOff>
      <xdr:row>29</xdr:row>
      <xdr:rowOff>998220</xdr:rowOff>
    </xdr:from>
    <xdr:to>
      <xdr:col>17</xdr:col>
      <xdr:colOff>2194560</xdr:colOff>
      <xdr:row>29</xdr:row>
      <xdr:rowOff>1371600</xdr:rowOff>
    </xdr:to>
    <xdr:pic>
      <xdr:nvPicPr>
        <xdr:cNvPr id="583041" name="Grafik 18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0" y="7917180"/>
          <a:ext cx="10972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</xdr:colOff>
      <xdr:row>29</xdr:row>
      <xdr:rowOff>190500</xdr:rowOff>
    </xdr:from>
    <xdr:to>
      <xdr:col>9</xdr:col>
      <xdr:colOff>114300</xdr:colOff>
      <xdr:row>29</xdr:row>
      <xdr:rowOff>1706880</xdr:rowOff>
    </xdr:to>
    <xdr:pic>
      <xdr:nvPicPr>
        <xdr:cNvPr id="583042" name="Grafik 28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28" t="2263" r="36082" b="4372"/>
        <a:stretch>
          <a:fillRect/>
        </a:stretch>
      </xdr:blipFill>
      <xdr:spPr bwMode="auto">
        <a:xfrm>
          <a:off x="7924800" y="7109460"/>
          <a:ext cx="103632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609600</xdr:colOff>
      <xdr:row>29</xdr:row>
      <xdr:rowOff>525780</xdr:rowOff>
    </xdr:from>
    <xdr:to>
      <xdr:col>5</xdr:col>
      <xdr:colOff>601980</xdr:colOff>
      <xdr:row>29</xdr:row>
      <xdr:rowOff>1714500</xdr:rowOff>
    </xdr:to>
    <xdr:pic>
      <xdr:nvPicPr>
        <xdr:cNvPr id="583043" name="Grafik 2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99" r="35229" b="43604"/>
        <a:stretch>
          <a:fillRect/>
        </a:stretch>
      </xdr:blipFill>
      <xdr:spPr bwMode="auto">
        <a:xfrm>
          <a:off x="4503420" y="7444740"/>
          <a:ext cx="104394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213360</xdr:colOff>
      <xdr:row>34</xdr:row>
      <xdr:rowOff>22860</xdr:rowOff>
    </xdr:from>
    <xdr:to>
      <xdr:col>17</xdr:col>
      <xdr:colOff>2194560</xdr:colOff>
      <xdr:row>36</xdr:row>
      <xdr:rowOff>83820</xdr:rowOff>
    </xdr:to>
    <xdr:pic>
      <xdr:nvPicPr>
        <xdr:cNvPr id="583044" name="Grafik 2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6480" y="9494520"/>
          <a:ext cx="29718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198120</xdr:colOff>
      <xdr:row>36</xdr:row>
      <xdr:rowOff>76200</xdr:rowOff>
    </xdr:from>
    <xdr:to>
      <xdr:col>17</xdr:col>
      <xdr:colOff>2171700</xdr:colOff>
      <xdr:row>39</xdr:row>
      <xdr:rowOff>53340</xdr:rowOff>
    </xdr:to>
    <xdr:pic>
      <xdr:nvPicPr>
        <xdr:cNvPr id="583045" name="Grafik 3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1240" y="9898380"/>
          <a:ext cx="296418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91440</xdr:colOff>
      <xdr:row>29</xdr:row>
      <xdr:rowOff>1363980</xdr:rowOff>
    </xdr:from>
    <xdr:to>
      <xdr:col>17</xdr:col>
      <xdr:colOff>1432560</xdr:colOff>
      <xdr:row>29</xdr:row>
      <xdr:rowOff>1592580</xdr:rowOff>
    </xdr:to>
    <xdr:pic>
      <xdr:nvPicPr>
        <xdr:cNvPr id="583046" name="Grafik 19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0" y="8282940"/>
          <a:ext cx="2011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0.79325</cdr:x>
      <cdr:y>0.8549</cdr:y>
    </cdr:from>
    <cdr:to>
      <cdr:x>0.99878</cdr:x>
      <cdr:y>0.9638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421380" y="3086100"/>
          <a:ext cx="914400" cy="350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0.76552</cdr:x>
      <cdr:y>0.63636</cdr:y>
    </cdr:from>
    <cdr:to>
      <cdr:x>0.97105</cdr:x>
      <cdr:y>0.7498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5329678" y="2010735"/>
          <a:ext cx="1430928" cy="358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de-DE" sz="1000" b="1"/>
            <a:t>(+)</a:t>
          </a:r>
          <a:r>
            <a:rPr lang="de-DE" sz="1000"/>
            <a:t>  Zugkraft</a:t>
          </a:r>
        </a:p>
        <a:p xmlns:a="http://schemas.openxmlformats.org/drawingml/2006/main">
          <a:pPr>
            <a:lnSpc>
              <a:spcPts val="900"/>
            </a:lnSpc>
          </a:pPr>
          <a:r>
            <a:rPr lang="de-DE" sz="1000" b="1"/>
            <a:t>(-)  </a:t>
          </a:r>
          <a:r>
            <a:rPr lang="de-DE" sz="1000"/>
            <a:t> Druckkraft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0.8026</cdr:x>
      <cdr:y>0.7295</cdr:y>
    </cdr:from>
    <cdr:to>
      <cdr:x>0.80236</cdr:x>
      <cdr:y>0.73167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672840" y="31851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0.8026</cdr:x>
      <cdr:y>0.7295</cdr:y>
    </cdr:from>
    <cdr:to>
      <cdr:x>0.80236</cdr:x>
      <cdr:y>0.73167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02380" y="32232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0.7585</cdr:x>
      <cdr:y>0.57413</cdr:y>
    </cdr:from>
    <cdr:to>
      <cdr:x>0.91244</cdr:x>
      <cdr:y>0.70347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5257632" y="1849121"/>
          <a:ext cx="1067083" cy="416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de-DE" sz="1000" b="1"/>
            <a:t>(+)</a:t>
          </a:r>
          <a:r>
            <a:rPr lang="de-DE" sz="1000"/>
            <a:t> Zugkraft</a:t>
          </a:r>
        </a:p>
        <a:p xmlns:a="http://schemas.openxmlformats.org/drawingml/2006/main">
          <a:pPr>
            <a:lnSpc>
              <a:spcPts val="800"/>
            </a:lnSpc>
          </a:pPr>
          <a:r>
            <a:rPr lang="de-DE" sz="1000" i="1"/>
            <a:t>(-)</a:t>
          </a:r>
          <a:r>
            <a:rPr lang="de-DE" sz="1000"/>
            <a:t> Druckkraft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jbladt.d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43"/>
  <sheetViews>
    <sheetView showGridLines="0" tabSelected="1" showWhiteSpace="0" view="pageLayout" zoomScale="95" zoomScaleNormal="110" zoomScalePageLayoutView="95" workbookViewId="0">
      <selection activeCell="N10" sqref="N10"/>
    </sheetView>
  </sheetViews>
  <sheetFormatPr baseColWidth="10" defaultRowHeight="12.75" x14ac:dyDescent="0.2"/>
  <cols>
    <col min="1" max="1" width="7.6640625" customWidth="1"/>
    <col min="2" max="2" width="35.33203125" customWidth="1"/>
    <col min="3" max="3" width="9" customWidth="1"/>
    <col min="4" max="4" width="17.1640625" customWidth="1"/>
    <col min="5" max="6" width="14.6640625" customWidth="1"/>
    <col min="7" max="7" width="13.83203125" customWidth="1"/>
    <col min="8" max="8" width="13.5" customWidth="1"/>
    <col min="9" max="9" width="14.33203125" customWidth="1"/>
    <col min="10" max="10" width="14.1640625" customWidth="1"/>
    <col min="11" max="11" width="15.6640625" customWidth="1"/>
    <col min="12" max="12" width="16.5" customWidth="1"/>
    <col min="15" max="15" width="6.33203125" customWidth="1"/>
    <col min="16" max="16" width="5.1640625" customWidth="1"/>
    <col min="17" max="17" width="4.83203125" customWidth="1"/>
    <col min="18" max="18" width="56.33203125" customWidth="1"/>
  </cols>
  <sheetData>
    <row r="1" spans="1:18" ht="36" customHeight="1" x14ac:dyDescent="0.2">
      <c r="A1" s="140"/>
      <c r="B1" s="175" t="s">
        <v>119</v>
      </c>
      <c r="C1" s="176"/>
      <c r="D1" s="177"/>
      <c r="E1" s="177"/>
      <c r="F1" s="177"/>
      <c r="G1" s="177"/>
      <c r="H1" s="177"/>
      <c r="I1" s="178"/>
      <c r="J1" s="178"/>
      <c r="K1" s="178"/>
      <c r="L1" s="178"/>
      <c r="M1" s="179"/>
      <c r="N1" s="179"/>
      <c r="O1" s="67"/>
      <c r="P1" s="67"/>
      <c r="Q1" s="67"/>
      <c r="R1" s="174" t="s">
        <v>61</v>
      </c>
    </row>
    <row r="2" spans="1:18" s="103" customFormat="1" ht="18.600000000000001" customHeight="1" x14ac:dyDescent="0.15">
      <c r="A2" s="167"/>
      <c r="B2" s="168"/>
      <c r="C2" s="169"/>
      <c r="D2" s="170"/>
      <c r="E2" s="170"/>
      <c r="F2" s="170"/>
      <c r="G2" s="170"/>
      <c r="H2" s="170"/>
      <c r="I2" s="171"/>
      <c r="J2" s="171"/>
      <c r="K2" s="172"/>
      <c r="L2" s="173" t="s">
        <v>61</v>
      </c>
      <c r="M2" s="172"/>
      <c r="N2" s="172"/>
      <c r="O2" s="172"/>
      <c r="P2" s="172"/>
      <c r="Q2" s="172"/>
      <c r="R2" s="174"/>
    </row>
    <row r="3" spans="1:18" ht="16.5" x14ac:dyDescent="0.2">
      <c r="A3" s="140"/>
      <c r="B3" s="164" t="s">
        <v>116</v>
      </c>
      <c r="C3" s="141"/>
      <c r="D3" s="63"/>
      <c r="E3" s="57" t="s">
        <v>23</v>
      </c>
      <c r="F3" s="67"/>
      <c r="G3" s="67"/>
      <c r="H3" s="67"/>
      <c r="I3" s="142"/>
      <c r="J3" s="67"/>
      <c r="K3" s="67"/>
      <c r="L3" s="67"/>
      <c r="M3" s="67"/>
      <c r="N3" s="67"/>
      <c r="O3" s="67"/>
      <c r="P3" s="67"/>
      <c r="Q3" s="67"/>
      <c r="R3" s="143"/>
    </row>
    <row r="4" spans="1:18" ht="26.45" customHeight="1" x14ac:dyDescent="0.2">
      <c r="A4" s="140"/>
      <c r="B4" s="10" t="s">
        <v>80</v>
      </c>
      <c r="C4" s="10"/>
      <c r="D4" s="111" t="s">
        <v>3</v>
      </c>
      <c r="E4" s="12">
        <v>10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143"/>
    </row>
    <row r="5" spans="1:18" ht="26.45" customHeight="1" x14ac:dyDescent="0.2">
      <c r="A5" s="140"/>
      <c r="B5" s="10" t="s">
        <v>81</v>
      </c>
      <c r="C5" s="10"/>
      <c r="D5" s="111" t="s">
        <v>82</v>
      </c>
      <c r="E5" s="12">
        <v>16</v>
      </c>
      <c r="F5" s="67">
        <v>16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143"/>
    </row>
    <row r="6" spans="1:18" ht="25.5" x14ac:dyDescent="0.2">
      <c r="A6" s="140"/>
      <c r="B6" s="9" t="s">
        <v>79</v>
      </c>
      <c r="C6" s="9"/>
      <c r="D6" s="111" t="s">
        <v>4</v>
      </c>
      <c r="E6" s="12">
        <v>1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143"/>
    </row>
    <row r="7" spans="1:18" ht="25.5" x14ac:dyDescent="0.2">
      <c r="A7" s="140"/>
      <c r="B7" s="9" t="s">
        <v>95</v>
      </c>
      <c r="C7" s="9"/>
      <c r="D7" s="111" t="s">
        <v>96</v>
      </c>
      <c r="E7" s="12">
        <v>8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143"/>
    </row>
    <row r="8" spans="1:18" ht="15.75" x14ac:dyDescent="0.2">
      <c r="A8" s="140"/>
      <c r="B8" s="164" t="s">
        <v>118</v>
      </c>
      <c r="C8" s="141"/>
      <c r="D8" s="144"/>
      <c r="E8" s="13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143"/>
    </row>
    <row r="9" spans="1:18" ht="25.5" x14ac:dyDescent="0.2">
      <c r="A9" s="140"/>
      <c r="B9" s="9" t="s">
        <v>78</v>
      </c>
      <c r="C9" s="9"/>
      <c r="D9" s="111" t="s">
        <v>65</v>
      </c>
      <c r="E9" s="14">
        <v>210000</v>
      </c>
      <c r="F9" s="67"/>
      <c r="G9" s="67"/>
      <c r="H9" s="67"/>
      <c r="I9" s="142"/>
      <c r="J9" s="67"/>
      <c r="K9" s="67"/>
      <c r="L9" s="67"/>
      <c r="M9" s="67"/>
      <c r="N9" s="67"/>
      <c r="O9" s="67"/>
      <c r="P9" s="67"/>
      <c r="Q9" s="67"/>
      <c r="R9" s="143"/>
    </row>
    <row r="10" spans="1:18" ht="25.5" x14ac:dyDescent="0.2">
      <c r="A10" s="140"/>
      <c r="B10" s="9" t="s">
        <v>49</v>
      </c>
      <c r="C10" s="9"/>
      <c r="D10" s="111" t="s">
        <v>64</v>
      </c>
      <c r="E10" s="14">
        <v>210000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143"/>
    </row>
    <row r="11" spans="1:18" hidden="1" x14ac:dyDescent="0.2">
      <c r="A11" s="140"/>
      <c r="B11" s="62"/>
      <c r="C11" s="62"/>
      <c r="D11" s="63"/>
      <c r="E11" s="64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143"/>
    </row>
    <row r="12" spans="1:18" hidden="1" x14ac:dyDescent="0.2">
      <c r="A12" s="140"/>
      <c r="B12" s="8" t="s">
        <v>0</v>
      </c>
      <c r="C12" s="8"/>
      <c r="D12" s="5" t="s">
        <v>1</v>
      </c>
      <c r="E12" s="139">
        <v>1000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143"/>
    </row>
    <row r="13" spans="1:18" x14ac:dyDescent="0.2">
      <c r="A13" s="140"/>
      <c r="B13" s="62"/>
      <c r="C13" s="62"/>
      <c r="D13" s="63"/>
      <c r="E13" s="64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143"/>
    </row>
    <row r="14" spans="1:18" ht="25.5" x14ac:dyDescent="0.2">
      <c r="A14" s="140"/>
      <c r="B14" s="9" t="s">
        <v>114</v>
      </c>
      <c r="C14" s="9"/>
      <c r="D14" s="111" t="s">
        <v>1</v>
      </c>
      <c r="E14" s="66">
        <v>1000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143"/>
    </row>
    <row r="15" spans="1:18" ht="15.75" x14ac:dyDescent="0.2">
      <c r="A15" s="140"/>
      <c r="B15" s="164" t="s">
        <v>117</v>
      </c>
      <c r="C15" s="141"/>
      <c r="D15" s="63"/>
      <c r="E15" s="63"/>
      <c r="F15" s="67"/>
      <c r="G15" s="67"/>
      <c r="H15" s="67"/>
      <c r="I15" s="142"/>
      <c r="J15" s="67"/>
      <c r="K15" s="67"/>
      <c r="L15" s="67"/>
      <c r="M15" s="67"/>
      <c r="N15" s="67"/>
      <c r="O15" s="67"/>
      <c r="P15" s="67"/>
      <c r="Q15" s="67"/>
      <c r="R15" s="143"/>
    </row>
    <row r="16" spans="1:18" ht="25.5" x14ac:dyDescent="0.2">
      <c r="A16" s="140"/>
      <c r="B16" s="9" t="s">
        <v>17</v>
      </c>
      <c r="C16" s="9"/>
      <c r="D16" s="115" t="s">
        <v>2</v>
      </c>
      <c r="E16" s="122">
        <v>10</v>
      </c>
      <c r="F16" s="67"/>
      <c r="G16" s="67"/>
      <c r="H16" s="67"/>
      <c r="I16" s="145"/>
      <c r="J16" s="146"/>
      <c r="K16" s="67"/>
      <c r="L16" s="67"/>
      <c r="M16" s="67"/>
      <c r="N16" s="67"/>
      <c r="O16" s="67"/>
      <c r="P16" s="67"/>
      <c r="Q16" s="67"/>
      <c r="R16" s="143"/>
    </row>
    <row r="17" spans="1:18" ht="25.5" x14ac:dyDescent="0.2">
      <c r="A17" s="140"/>
      <c r="B17" s="9" t="s">
        <v>83</v>
      </c>
      <c r="C17" s="9"/>
      <c r="D17" s="115" t="s">
        <v>97</v>
      </c>
      <c r="E17" s="123">
        <f>E4-0.64952*E6</f>
        <v>9.3504799999999992</v>
      </c>
      <c r="F17" s="67"/>
      <c r="G17" s="67"/>
      <c r="H17" s="67"/>
      <c r="I17" s="145"/>
      <c r="J17" s="146"/>
      <c r="K17" s="67"/>
      <c r="L17" s="67"/>
      <c r="M17" s="67"/>
      <c r="N17" s="67"/>
      <c r="O17" s="67"/>
      <c r="P17" s="67"/>
      <c r="Q17" s="67"/>
      <c r="R17" s="143"/>
    </row>
    <row r="18" spans="1:18" ht="25.5" x14ac:dyDescent="0.2">
      <c r="A18" s="140"/>
      <c r="B18" s="9" t="s">
        <v>90</v>
      </c>
      <c r="C18" s="9"/>
      <c r="D18" s="115" t="s">
        <v>98</v>
      </c>
      <c r="E18" s="123">
        <f>E17-1.22687*E6</f>
        <v>8.1236099999999993</v>
      </c>
      <c r="F18" s="67"/>
      <c r="G18" s="67"/>
      <c r="H18" s="67"/>
      <c r="I18" s="145"/>
      <c r="J18" s="146"/>
      <c r="K18" s="67"/>
      <c r="L18" s="67"/>
      <c r="M18" s="67"/>
      <c r="N18" s="67"/>
      <c r="O18" s="67"/>
      <c r="P18" s="67"/>
      <c r="Q18" s="67"/>
      <c r="R18" s="143"/>
    </row>
    <row r="19" spans="1:18" ht="25.5" x14ac:dyDescent="0.2">
      <c r="A19" s="140"/>
      <c r="B19" s="9" t="s">
        <v>89</v>
      </c>
      <c r="C19" s="9"/>
      <c r="D19" s="115" t="s">
        <v>88</v>
      </c>
      <c r="E19" s="123">
        <f>COS(30/180*PI())*E6</f>
        <v>0.86602540378443871</v>
      </c>
      <c r="F19" s="67"/>
      <c r="G19" s="67"/>
      <c r="H19" s="67"/>
      <c r="I19" s="145"/>
      <c r="J19" s="146"/>
      <c r="K19" s="67"/>
      <c r="L19" s="67"/>
      <c r="M19" s="67"/>
      <c r="N19" s="67"/>
      <c r="O19" s="67"/>
      <c r="P19" s="67"/>
      <c r="Q19" s="67"/>
      <c r="R19" s="143"/>
    </row>
    <row r="20" spans="1:18" ht="25.5" x14ac:dyDescent="0.2">
      <c r="A20" s="140"/>
      <c r="B20" s="9" t="s">
        <v>93</v>
      </c>
      <c r="C20" s="9"/>
      <c r="D20" s="115" t="s">
        <v>99</v>
      </c>
      <c r="E20" s="122">
        <f>PI()/4*E18^2</f>
        <v>51.830811966986715</v>
      </c>
      <c r="F20" s="67"/>
      <c r="G20" s="67"/>
      <c r="H20" s="67"/>
      <c r="I20" s="145"/>
      <c r="J20" s="146"/>
      <c r="K20" s="67"/>
      <c r="L20" s="67"/>
      <c r="M20" s="67"/>
      <c r="N20" s="67"/>
      <c r="O20" s="67"/>
      <c r="P20" s="67"/>
      <c r="Q20" s="67"/>
      <c r="R20" s="143"/>
    </row>
    <row r="21" spans="1:18" ht="25.5" x14ac:dyDescent="0.2">
      <c r="A21" s="140"/>
      <c r="B21" s="9" t="s">
        <v>91</v>
      </c>
      <c r="C21" s="9"/>
      <c r="D21" s="115" t="s">
        <v>100</v>
      </c>
      <c r="E21" s="122">
        <f>PI()/4*(E4^2-(E4-2*5*E19/8)^2)</f>
        <v>16.083980566964403</v>
      </c>
      <c r="F21" s="67"/>
      <c r="G21" s="67"/>
      <c r="H21" s="67"/>
      <c r="I21" s="145"/>
      <c r="J21" s="146"/>
      <c r="K21" s="67"/>
      <c r="L21" s="67"/>
      <c r="M21" s="67"/>
      <c r="N21" s="67"/>
      <c r="O21" s="67"/>
      <c r="P21" s="67"/>
      <c r="Q21" s="67"/>
      <c r="R21" s="143"/>
    </row>
    <row r="22" spans="1:18" ht="25.5" x14ac:dyDescent="0.2">
      <c r="A22" s="140"/>
      <c r="B22" s="9" t="s">
        <v>94</v>
      </c>
      <c r="C22" s="9"/>
      <c r="D22" s="115" t="s">
        <v>101</v>
      </c>
      <c r="E22" s="122">
        <f>PI()/4*(E5^2-E4^2)</f>
        <v>122.52211349000193</v>
      </c>
      <c r="F22" s="67"/>
      <c r="G22" s="67"/>
      <c r="H22" s="67"/>
      <c r="I22" s="145"/>
      <c r="J22" s="146"/>
      <c r="K22" s="67"/>
      <c r="L22" s="67"/>
      <c r="M22" s="67"/>
      <c r="N22" s="67"/>
      <c r="O22" s="67"/>
      <c r="P22" s="67"/>
      <c r="Q22" s="67"/>
      <c r="R22" s="143"/>
    </row>
    <row r="23" spans="1:18" ht="25.5" x14ac:dyDescent="0.2">
      <c r="A23" s="140"/>
      <c r="B23" s="9" t="s">
        <v>18</v>
      </c>
      <c r="C23" s="9"/>
      <c r="D23" s="115" t="s">
        <v>102</v>
      </c>
      <c r="E23" s="124">
        <f>0.724/(1+MAX(E9,E10)/MIN(E9,E10))*(MAX(E9,E10)/MIN(E9,E10))^0.5*MAX(E9,E10)*E4</f>
        <v>760200</v>
      </c>
      <c r="F23" s="67"/>
      <c r="G23" s="67"/>
      <c r="H23" s="67"/>
      <c r="I23" s="145"/>
      <c r="J23" s="146"/>
      <c r="K23" s="67"/>
      <c r="L23" s="67"/>
      <c r="M23" s="67"/>
      <c r="N23" s="67"/>
      <c r="O23" s="67"/>
      <c r="P23" s="67"/>
      <c r="Q23" s="67"/>
      <c r="R23" s="143"/>
    </row>
    <row r="24" spans="1:18" ht="26.45" customHeight="1" x14ac:dyDescent="0.2">
      <c r="A24" s="140"/>
      <c r="B24" s="9" t="s">
        <v>92</v>
      </c>
      <c r="C24" s="9"/>
      <c r="D24" s="115" t="s">
        <v>103</v>
      </c>
      <c r="E24" s="162">
        <f>($E$7*$E$16*($E$20*$E$9+$E$22*$E$10)/($E$20*$E$9*E22*E10)*E23)^0.5</f>
        <v>2.8197632889677471</v>
      </c>
      <c r="F24" s="163"/>
      <c r="G24" s="163"/>
      <c r="H24" s="163"/>
      <c r="I24" s="142"/>
      <c r="J24" s="67"/>
      <c r="K24" s="67"/>
      <c r="L24" s="67"/>
      <c r="M24" s="67"/>
      <c r="N24" s="67"/>
      <c r="O24" s="67"/>
      <c r="P24" s="67"/>
      <c r="Q24" s="67"/>
      <c r="R24" s="143"/>
    </row>
    <row r="25" spans="1:18" ht="26.45" customHeight="1" x14ac:dyDescent="0.2">
      <c r="A25" s="140"/>
      <c r="B25" s="9" t="s">
        <v>111</v>
      </c>
      <c r="C25" s="9"/>
      <c r="D25" s="115" t="s">
        <v>112</v>
      </c>
      <c r="E25" s="125">
        <f>E14/(E16*E21)</f>
        <v>6.2173663779098574</v>
      </c>
      <c r="F25" s="67"/>
      <c r="G25" s="67"/>
      <c r="H25" s="67"/>
      <c r="I25" s="142"/>
      <c r="J25" s="67"/>
      <c r="K25" s="67"/>
      <c r="L25" s="67"/>
      <c r="M25" s="67"/>
      <c r="N25" s="67"/>
      <c r="O25" s="67"/>
      <c r="P25" s="67"/>
      <c r="Q25" s="67"/>
      <c r="R25" s="143"/>
    </row>
    <row r="26" spans="1:18" s="110" customFormat="1" ht="13.5" thickBot="1" x14ac:dyDescent="0.25">
      <c r="A26" s="147"/>
      <c r="B26" s="62"/>
      <c r="C26" s="62"/>
      <c r="D26" s="112"/>
      <c r="E26" s="11"/>
      <c r="F26" s="148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149"/>
    </row>
    <row r="27" spans="1:18" ht="138" customHeight="1" thickBot="1" x14ac:dyDescent="0.3">
      <c r="A27" s="140"/>
      <c r="B27" s="150" t="s">
        <v>31</v>
      </c>
      <c r="C27" s="21"/>
      <c r="D27" s="22"/>
      <c r="E27" s="187" t="s">
        <v>25</v>
      </c>
      <c r="F27" s="188"/>
      <c r="G27" s="189"/>
      <c r="H27" s="190" t="s">
        <v>24</v>
      </c>
      <c r="I27" s="191"/>
      <c r="J27" s="192"/>
      <c r="K27" s="22"/>
      <c r="L27" s="20"/>
      <c r="M27" s="67"/>
      <c r="N27" s="151" t="s">
        <v>25</v>
      </c>
      <c r="O27" s="67"/>
      <c r="P27" s="67"/>
      <c r="Q27" s="67"/>
      <c r="R27" s="143"/>
    </row>
    <row r="28" spans="1:18" ht="38.25" x14ac:dyDescent="0.2">
      <c r="A28" s="140"/>
      <c r="B28" s="67"/>
      <c r="C28" s="193" t="s">
        <v>6</v>
      </c>
      <c r="D28" s="194"/>
      <c r="E28" s="39" t="s">
        <v>109</v>
      </c>
      <c r="F28" s="40" t="s">
        <v>38</v>
      </c>
      <c r="G28" s="41" t="s">
        <v>104</v>
      </c>
      <c r="H28" s="27" t="s">
        <v>110</v>
      </c>
      <c r="I28" s="28" t="s">
        <v>38</v>
      </c>
      <c r="J28" s="29" t="s">
        <v>104</v>
      </c>
      <c r="K28" s="133" t="s">
        <v>13</v>
      </c>
      <c r="L28" s="15" t="s">
        <v>13</v>
      </c>
      <c r="M28" s="67"/>
      <c r="N28" s="152" t="s">
        <v>84</v>
      </c>
      <c r="O28" s="67"/>
      <c r="P28" s="67"/>
      <c r="Q28" s="67"/>
      <c r="R28" s="143"/>
    </row>
    <row r="29" spans="1:18" ht="15.75" x14ac:dyDescent="0.3">
      <c r="A29" s="140"/>
      <c r="B29" s="142"/>
      <c r="C29" s="17" t="s">
        <v>85</v>
      </c>
      <c r="D29" s="23" t="s">
        <v>86</v>
      </c>
      <c r="E29" s="42" t="s">
        <v>106</v>
      </c>
      <c r="F29" s="43" t="s">
        <v>105</v>
      </c>
      <c r="G29" s="44" t="s">
        <v>16</v>
      </c>
      <c r="H29" s="30" t="s">
        <v>106</v>
      </c>
      <c r="I29" s="31" t="s">
        <v>105</v>
      </c>
      <c r="J29" s="32" t="s">
        <v>16</v>
      </c>
      <c r="K29" s="17" t="s">
        <v>113</v>
      </c>
      <c r="L29" s="16" t="s">
        <v>29</v>
      </c>
      <c r="M29" s="67"/>
      <c r="N29" s="152"/>
      <c r="O29" s="67"/>
      <c r="P29" s="67"/>
      <c r="Q29" s="67"/>
      <c r="R29" s="143"/>
    </row>
    <row r="30" spans="1:18" x14ac:dyDescent="0.2">
      <c r="A30" s="140"/>
      <c r="B30" s="67"/>
      <c r="C30" s="18">
        <v>0</v>
      </c>
      <c r="D30" s="24">
        <f>1-C30</f>
        <v>1</v>
      </c>
      <c r="E30" s="45">
        <f>SINH($C30*$E$24)/SINH($E$24)</f>
        <v>0</v>
      </c>
      <c r="F30" s="45">
        <f>$E$24*COSH($C30*$E$24)/SINH($E$24)</f>
        <v>0.33742828375521655</v>
      </c>
      <c r="G30" s="45">
        <f>-SINH($C30*$E$24)/SINH($E$24)</f>
        <v>0</v>
      </c>
      <c r="H30" s="33">
        <f>$E$7*$E$16*$E$23/($E$20*$E$9*$E$24^2)*(SINH($C30*$E$24)/SINH($E$24)-($E$20*$E$9/($E$22*$E$10))*(SINH($D30*$E$24)/SINH($E$24)-1))</f>
        <v>0</v>
      </c>
      <c r="I30" s="138">
        <f t="shared" ref="I30:I40" si="0">$E$7*$E$16*$E$23/($E$20*$E$9*$E$24)*(COSH($C30*$E$24)/SINH($E$24)+($E$20*$E$9)/($E$22*$E$10)*COSH($D30*$E$24)/SINH($E$24))</f>
        <v>1.0813455109602077</v>
      </c>
      <c r="J30" s="134">
        <f>1-H30</f>
        <v>1</v>
      </c>
      <c r="K30" s="52">
        <v>1</v>
      </c>
      <c r="L30" s="25">
        <v>-1</v>
      </c>
      <c r="M30" s="67"/>
      <c r="N30" s="67"/>
      <c r="O30" s="67"/>
      <c r="P30" s="67"/>
      <c r="Q30" s="67"/>
      <c r="R30" s="143"/>
    </row>
    <row r="31" spans="1:18" x14ac:dyDescent="0.2">
      <c r="A31" s="140"/>
      <c r="B31" s="67"/>
      <c r="C31" s="18">
        <v>0.1</v>
      </c>
      <c r="D31" s="24">
        <f t="shared" ref="D31:D40" si="1">1-C31</f>
        <v>0.9</v>
      </c>
      <c r="E31" s="45">
        <f t="shared" ref="E31:E40" si="2">SINH(C31*$E$24)/SINH($E$24)</f>
        <v>3.4191761783167296E-2</v>
      </c>
      <c r="F31" s="45">
        <f t="shared" ref="F31:F40" si="3">$E$24*COSH($C31*$E$24)/SINH($E$24)</f>
        <v>0.35093197419633582</v>
      </c>
      <c r="G31" s="45">
        <f t="shared" ref="G31:G40" si="4">-SINH($C31*$E$24)/SINH($E$24)</f>
        <v>-3.4191761783167296E-2</v>
      </c>
      <c r="H31" s="33">
        <f t="shared" ref="H31:H40" si="5">$E$7*$E$16*$E$23/($E$20*$E$9*$E$24^2)*(SINH(C31*$E$24)/SINH($E$24)-($E$20*$E$9/($E$22*$E$10))*(SINH(D31*$E$24)/SINH($E$24)-1))</f>
        <v>9.7676444329577422E-2</v>
      </c>
      <c r="I31" s="136">
        <f t="shared" si="0"/>
        <v>0.88511011776376092</v>
      </c>
      <c r="J31" s="134">
        <f t="shared" ref="J31:J40" si="6">1-H31</f>
        <v>0.90232355567042255</v>
      </c>
      <c r="K31" s="53">
        <v>1</v>
      </c>
      <c r="L31" s="25">
        <v>-1</v>
      </c>
      <c r="M31" s="67"/>
      <c r="N31" s="67"/>
      <c r="O31" s="67"/>
      <c r="P31" s="67"/>
      <c r="Q31" s="67"/>
      <c r="R31" s="143"/>
    </row>
    <row r="32" spans="1:18" x14ac:dyDescent="0.2">
      <c r="A32" s="140"/>
      <c r="B32" s="67"/>
      <c r="C32" s="18">
        <v>0.2</v>
      </c>
      <c r="D32" s="24">
        <f t="shared" si="1"/>
        <v>0.8</v>
      </c>
      <c r="E32" s="45">
        <f t="shared" si="2"/>
        <v>7.1120193780330798E-2</v>
      </c>
      <c r="F32" s="45">
        <f t="shared" si="3"/>
        <v>0.39252386573725329</v>
      </c>
      <c r="G32" s="45">
        <f t="shared" si="4"/>
        <v>-7.1120193780330798E-2</v>
      </c>
      <c r="H32" s="33">
        <f t="shared" si="5"/>
        <v>0.17937722328223057</v>
      </c>
      <c r="I32" s="136">
        <f t="shared" si="0"/>
        <v>0.7597179443683848</v>
      </c>
      <c r="J32" s="134">
        <f t="shared" si="6"/>
        <v>0.8206227767177694</v>
      </c>
      <c r="K32" s="53">
        <v>1</v>
      </c>
      <c r="L32" s="25">
        <v>-1</v>
      </c>
      <c r="M32" s="67"/>
      <c r="N32" s="67"/>
      <c r="O32" s="67"/>
      <c r="P32" s="67"/>
      <c r="Q32" s="67"/>
      <c r="R32" s="143"/>
    </row>
    <row r="33" spans="1:19" x14ac:dyDescent="0.2">
      <c r="A33" s="140"/>
      <c r="B33" s="67"/>
      <c r="C33" s="18">
        <v>0.3</v>
      </c>
      <c r="D33" s="24">
        <f t="shared" si="1"/>
        <v>0.7</v>
      </c>
      <c r="E33" s="45">
        <f t="shared" si="2"/>
        <v>0.11374100621599187</v>
      </c>
      <c r="F33" s="45">
        <f t="shared" si="3"/>
        <v>0.46553292666704466</v>
      </c>
      <c r="G33" s="45">
        <f t="shared" si="4"/>
        <v>-0.11374100621599187</v>
      </c>
      <c r="H33" s="33">
        <f t="shared" si="5"/>
        <v>0.25164157545110144</v>
      </c>
      <c r="I33" s="136">
        <f t="shared" si="0"/>
        <v>0.6951327420374519</v>
      </c>
      <c r="J33" s="134">
        <f t="shared" si="6"/>
        <v>0.74835842454889856</v>
      </c>
      <c r="K33" s="53">
        <v>1</v>
      </c>
      <c r="L33" s="25">
        <v>-1</v>
      </c>
      <c r="M33" s="67"/>
      <c r="N33" s="67"/>
      <c r="O33" s="67"/>
      <c r="P33" s="67"/>
      <c r="Q33" s="67"/>
      <c r="R33" s="143"/>
    </row>
    <row r="34" spans="1:19" x14ac:dyDescent="0.2">
      <c r="A34" s="140"/>
      <c r="B34" s="67"/>
      <c r="C34" s="18">
        <v>0.4</v>
      </c>
      <c r="D34" s="24">
        <f t="shared" si="1"/>
        <v>0.6</v>
      </c>
      <c r="E34" s="45">
        <f t="shared" si="2"/>
        <v>0.16546552105210968</v>
      </c>
      <c r="F34" s="45">
        <f t="shared" si="3"/>
        <v>0.57580272022955414</v>
      </c>
      <c r="G34" s="45">
        <f t="shared" si="4"/>
        <v>-0.16546552105210968</v>
      </c>
      <c r="H34" s="33">
        <f t="shared" si="5"/>
        <v>0.32025345842715713</v>
      </c>
      <c r="I34" s="136">
        <f t="shared" si="0"/>
        <v>0.68618518370893933</v>
      </c>
      <c r="J34" s="134">
        <f t="shared" si="6"/>
        <v>0.67974654157284287</v>
      </c>
      <c r="K34" s="53">
        <v>1</v>
      </c>
      <c r="L34" s="25">
        <v>-1</v>
      </c>
      <c r="M34" s="67"/>
      <c r="N34" s="153"/>
      <c r="O34" s="67"/>
      <c r="P34" s="67"/>
      <c r="Q34" s="67"/>
      <c r="R34" s="143"/>
    </row>
    <row r="35" spans="1:19" ht="15.75" x14ac:dyDescent="0.25">
      <c r="A35" s="140"/>
      <c r="B35" s="67"/>
      <c r="C35" s="18">
        <v>0.5</v>
      </c>
      <c r="D35" s="24">
        <f t="shared" si="1"/>
        <v>0.5</v>
      </c>
      <c r="E35" s="45">
        <f t="shared" si="2"/>
        <v>0.23043371036684407</v>
      </c>
      <c r="F35" s="45">
        <f t="shared" si="3"/>
        <v>0.73215911686280621</v>
      </c>
      <c r="G35" s="45">
        <f t="shared" si="4"/>
        <v>-0.23043371036684407</v>
      </c>
      <c r="H35" s="33">
        <f t="shared" si="5"/>
        <v>0.39070449026908444</v>
      </c>
      <c r="I35" s="136">
        <f t="shared" si="0"/>
        <v>0.73215911686280621</v>
      </c>
      <c r="J35" s="134">
        <f t="shared" si="6"/>
        <v>0.60929550973091562</v>
      </c>
      <c r="K35" s="128">
        <f>(F30/2+SUM(F31:F39)+F40/2)/10</f>
        <v>1.0066171236172363</v>
      </c>
      <c r="L35" s="129">
        <f>-(I30/2+SUM(I31:I39)+I40/2)/10</f>
        <v>-1.0066171236172363</v>
      </c>
      <c r="M35" s="67"/>
      <c r="N35" s="195"/>
      <c r="O35" s="181"/>
      <c r="P35" s="181"/>
      <c r="Q35" s="181"/>
      <c r="R35" s="143"/>
    </row>
    <row r="36" spans="1:19" x14ac:dyDescent="0.2">
      <c r="A36" s="140"/>
      <c r="B36" s="67"/>
      <c r="C36" s="18">
        <v>0.6</v>
      </c>
      <c r="D36" s="24">
        <f t="shared" si="1"/>
        <v>0.4</v>
      </c>
      <c r="E36" s="45">
        <f t="shared" si="2"/>
        <v>0.31384555507028766</v>
      </c>
      <c r="F36" s="45">
        <f t="shared" si="3"/>
        <v>0.94711670695695327</v>
      </c>
      <c r="G36" s="45">
        <f t="shared" si="4"/>
        <v>-0.31384555507028766</v>
      </c>
      <c r="H36" s="33">
        <f t="shared" si="5"/>
        <v>0.46863349244533509</v>
      </c>
      <c r="I36" s="136">
        <f t="shared" si="0"/>
        <v>0.83673424347756797</v>
      </c>
      <c r="J36" s="134">
        <f t="shared" si="6"/>
        <v>0.53136650755466497</v>
      </c>
      <c r="K36" s="53">
        <v>1</v>
      </c>
      <c r="L36" s="25">
        <v>-1</v>
      </c>
      <c r="M36" s="67"/>
      <c r="N36" s="67"/>
      <c r="O36" s="67"/>
      <c r="P36" s="67"/>
      <c r="Q36" s="67"/>
      <c r="R36" s="143"/>
    </row>
    <row r="37" spans="1:19" x14ac:dyDescent="0.2">
      <c r="A37" s="140"/>
      <c r="B37" s="67"/>
      <c r="C37" s="18">
        <v>0.7</v>
      </c>
      <c r="D37" s="24">
        <f t="shared" si="1"/>
        <v>0.30000000000000004</v>
      </c>
      <c r="E37" s="45">
        <f t="shared" si="2"/>
        <v>0.4223772455366599</v>
      </c>
      <c r="F37" s="45">
        <f t="shared" si="3"/>
        <v>1.2378804546145659</v>
      </c>
      <c r="G37" s="45">
        <f t="shared" si="4"/>
        <v>-0.4223772455366599</v>
      </c>
      <c r="H37" s="33">
        <f t="shared" si="5"/>
        <v>0.56027781477176941</v>
      </c>
      <c r="I37" s="136">
        <f t="shared" si="0"/>
        <v>1.0082806392441586</v>
      </c>
      <c r="J37" s="134">
        <f t="shared" si="6"/>
        <v>0.43972218522823059</v>
      </c>
      <c r="K37" s="53">
        <v>1</v>
      </c>
      <c r="L37" s="25">
        <v>-1</v>
      </c>
      <c r="M37" s="67"/>
      <c r="N37" s="154"/>
      <c r="O37" s="155"/>
      <c r="P37" s="155"/>
      <c r="Q37" s="155"/>
      <c r="R37" s="143"/>
    </row>
    <row r="38" spans="1:19" ht="15" customHeight="1" x14ac:dyDescent="0.25">
      <c r="A38" s="140"/>
      <c r="B38" s="67"/>
      <c r="C38" s="18">
        <v>0.8</v>
      </c>
      <c r="D38" s="24">
        <f t="shared" si="1"/>
        <v>0.19999999999999996</v>
      </c>
      <c r="E38" s="45">
        <f t="shared" si="2"/>
        <v>0.56471553638415095</v>
      </c>
      <c r="F38" s="45">
        <f t="shared" si="3"/>
        <v>1.6277227636553349</v>
      </c>
      <c r="G38" s="45">
        <f t="shared" si="4"/>
        <v>-0.56471553638415095</v>
      </c>
      <c r="H38" s="33">
        <f t="shared" si="5"/>
        <v>0.67297256588605059</v>
      </c>
      <c r="I38" s="136">
        <f t="shared" si="0"/>
        <v>1.2605286850242032</v>
      </c>
      <c r="J38" s="134">
        <f t="shared" si="6"/>
        <v>0.32702743411394941</v>
      </c>
      <c r="K38" s="53">
        <v>1</v>
      </c>
      <c r="L38" s="25">
        <v>-1</v>
      </c>
      <c r="M38" s="67"/>
      <c r="N38" s="180"/>
      <c r="O38" s="181"/>
      <c r="P38" s="181"/>
      <c r="Q38" s="181"/>
      <c r="R38" s="143"/>
    </row>
    <row r="39" spans="1:19" x14ac:dyDescent="0.2">
      <c r="A39" s="140"/>
      <c r="B39" s="67"/>
      <c r="C39" s="18">
        <v>0.9</v>
      </c>
      <c r="D39" s="24">
        <f t="shared" si="1"/>
        <v>9.9999999999999978E-2</v>
      </c>
      <c r="E39" s="45">
        <f t="shared" si="2"/>
        <v>0.75225302455888354</v>
      </c>
      <c r="F39" s="45">
        <f t="shared" si="3"/>
        <v>2.1478461746816748</v>
      </c>
      <c r="G39" s="45">
        <f t="shared" si="4"/>
        <v>-0.75225302455888354</v>
      </c>
      <c r="H39" s="33">
        <f t="shared" si="5"/>
        <v>0.81573770710529347</v>
      </c>
      <c r="I39" s="136">
        <f t="shared" si="0"/>
        <v>1.6136680311142497</v>
      </c>
      <c r="J39" s="134">
        <f t="shared" si="6"/>
        <v>0.18426229289470653</v>
      </c>
      <c r="K39" s="53">
        <v>1</v>
      </c>
      <c r="L39" s="25">
        <v>-1</v>
      </c>
      <c r="M39" s="67"/>
      <c r="N39" s="153" t="s">
        <v>87</v>
      </c>
      <c r="O39" s="67"/>
      <c r="P39" s="67"/>
      <c r="Q39" s="67"/>
      <c r="R39" s="143"/>
    </row>
    <row r="40" spans="1:19" ht="13.5" thickBot="1" x14ac:dyDescent="0.25">
      <c r="A40" s="140"/>
      <c r="B40" s="67"/>
      <c r="C40" s="19">
        <v>1</v>
      </c>
      <c r="D40" s="65">
        <f t="shared" si="1"/>
        <v>0</v>
      </c>
      <c r="E40" s="45">
        <f t="shared" si="2"/>
        <v>1</v>
      </c>
      <c r="F40" s="45">
        <f t="shared" si="3"/>
        <v>2.8398807813864648</v>
      </c>
      <c r="G40" s="45">
        <f t="shared" si="4"/>
        <v>-1</v>
      </c>
      <c r="H40" s="36">
        <f t="shared" si="5"/>
        <v>0.99999999999999989</v>
      </c>
      <c r="I40" s="137">
        <f t="shared" si="0"/>
        <v>2.0959635541814734</v>
      </c>
      <c r="J40" s="135">
        <f t="shared" si="6"/>
        <v>0</v>
      </c>
      <c r="K40" s="55">
        <v>1</v>
      </c>
      <c r="L40" s="26">
        <v>-1</v>
      </c>
      <c r="M40" s="67"/>
      <c r="N40" s="67"/>
      <c r="O40" s="67"/>
      <c r="P40" s="67"/>
      <c r="Q40" s="67"/>
      <c r="R40" s="143"/>
    </row>
    <row r="41" spans="1:19" ht="31.15" customHeight="1" thickBot="1" x14ac:dyDescent="0.25">
      <c r="A41" s="140"/>
      <c r="B41" s="72" t="s">
        <v>35</v>
      </c>
      <c r="C41" s="185" t="s">
        <v>33</v>
      </c>
      <c r="D41" s="186"/>
      <c r="E41" s="130"/>
      <c r="F41" s="165">
        <f>E14/(E16*E21)*E24*COSH(E6/2/E7*E24)/SINH(E24)</f>
        <v>2.1305790923324706</v>
      </c>
      <c r="G41" s="131"/>
      <c r="H41" s="68"/>
      <c r="I41" s="126">
        <f>E25*($E$7*$E$16*$E$23/($E$20*$E$9*$E$24)*(COSH($E$6/($E$7*2)*$E$24)/SINH($E$24)+($E$20*$E$9)/($E$22*$E$10)*COSH(($E$7-$E$6/2)/$E$7*$E$24)/SINH($E$24)))</f>
        <v>5.9045542421989987</v>
      </c>
      <c r="J41" s="69"/>
      <c r="K41" s="67"/>
      <c r="L41" s="67"/>
      <c r="M41" s="67"/>
      <c r="N41" s="153"/>
      <c r="O41" s="67"/>
      <c r="P41" s="67"/>
      <c r="Q41" s="156"/>
      <c r="R41" s="157"/>
      <c r="S41" t="s">
        <v>115</v>
      </c>
    </row>
    <row r="42" spans="1:19" ht="25.9" customHeight="1" thickBot="1" x14ac:dyDescent="0.3">
      <c r="A42" s="140"/>
      <c r="B42" s="127" t="s">
        <v>107</v>
      </c>
      <c r="C42" s="196" t="s">
        <v>108</v>
      </c>
      <c r="D42" s="197"/>
      <c r="E42" s="182">
        <f>E14/(E16*E21)</f>
        <v>6.2173663779098574</v>
      </c>
      <c r="F42" s="183"/>
      <c r="G42" s="184"/>
      <c r="H42" s="95"/>
      <c r="I42" s="132">
        <f>E42</f>
        <v>6.2173663779098574</v>
      </c>
      <c r="J42" s="69"/>
      <c r="K42" s="180"/>
      <c r="L42" s="181"/>
      <c r="M42" s="181"/>
      <c r="N42" s="181"/>
      <c r="O42" s="158"/>
      <c r="P42" s="158"/>
      <c r="Q42" s="158"/>
      <c r="R42" s="143"/>
    </row>
    <row r="43" spans="1:19" ht="33" customHeight="1" thickBot="1" x14ac:dyDescent="0.3">
      <c r="A43" s="159"/>
      <c r="B43" s="73" t="s">
        <v>36</v>
      </c>
      <c r="C43" s="185" t="s">
        <v>34</v>
      </c>
      <c r="D43" s="186"/>
      <c r="E43" s="130"/>
      <c r="F43" s="165">
        <f>(E14/(E16*E21))*E24*COSH((E7-E6/2)/E7*E24)/SINH(E24)</f>
        <v>14.825800004563547</v>
      </c>
      <c r="G43" s="131"/>
      <c r="H43" s="68"/>
      <c r="I43" s="126">
        <f>E25*($E$7*$E$16*$E$23/($E$20*$E$9*$E$24)*(COSH(($E$7-$E$6/2)/$E$7*$E$24)/SINH($E$24)+($E$20*$E$9)/($E$22*$E$10)*COSH(($E$6/2)/$E$7*$E$24)/SINH($E$24)))</f>
        <v>11.051824854697017</v>
      </c>
      <c r="J43" s="69"/>
      <c r="K43" s="166" t="s">
        <v>121</v>
      </c>
      <c r="L43" s="160"/>
      <c r="M43" s="160"/>
      <c r="N43" s="160"/>
      <c r="O43" s="160"/>
      <c r="P43" s="160"/>
      <c r="Q43" s="160"/>
      <c r="R43" s="161"/>
    </row>
  </sheetData>
  <sheetProtection password="CECE" sheet="1" objects="1" scenarios="1"/>
  <mergeCells count="11">
    <mergeCell ref="B1:N1"/>
    <mergeCell ref="K42:N42"/>
    <mergeCell ref="E42:G42"/>
    <mergeCell ref="C43:D43"/>
    <mergeCell ref="C41:D41"/>
    <mergeCell ref="N38:Q38"/>
    <mergeCell ref="E27:G27"/>
    <mergeCell ref="H27:J27"/>
    <mergeCell ref="C28:D28"/>
    <mergeCell ref="N35:Q35"/>
    <mergeCell ref="C42:D42"/>
  </mergeCells>
  <pageMargins left="1.5748031496062993" right="0.39370078740157483" top="0.55118110236220474" bottom="0.35433070866141736" header="0.31496062992125984" footer="0.31496062992125984"/>
  <pageSetup paperSize="9" scale="52" orientation="landscape" r:id="rId1"/>
  <headerFooter>
    <oddHeader xml:space="preserve">&amp;L&amp;"Arial Narrow,Fett"&amp;11www.jbladt.jimdo.com
&amp;F /&amp;A&amp;C&amp;P / &amp;N&amp;R&amp;"Arial Narrow,Fett"&amp;11(C) Bladt / 20.11.2015
Bladt / &amp;D </oddHeader>
    <oddFooter>&amp;L&amp;F&amp;R (C) Bladt / 2015-11-20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T47"/>
  <sheetViews>
    <sheetView showGridLines="0" view="pageLayout" topLeftCell="E25" zoomScaleNormal="50" workbookViewId="0">
      <selection activeCell="N37" sqref="N37"/>
    </sheetView>
  </sheetViews>
  <sheetFormatPr baseColWidth="10" defaultRowHeight="12.75" x14ac:dyDescent="0.2"/>
  <cols>
    <col min="1" max="1" width="3.83203125" customWidth="1"/>
    <col min="2" max="2" width="36.83203125" customWidth="1"/>
    <col min="3" max="3" width="9" customWidth="1"/>
    <col min="4" max="4" width="14.1640625" customWidth="1"/>
    <col min="5" max="5" width="17.1640625" customWidth="1"/>
    <col min="6" max="6" width="15.83203125" customWidth="1"/>
    <col min="7" max="7" width="15.5" customWidth="1"/>
    <col min="8" max="8" width="17.1640625" customWidth="1"/>
    <col min="9" max="9" width="15.33203125" customWidth="1"/>
    <col min="10" max="10" width="14.33203125" customWidth="1"/>
    <col min="11" max="11" width="16.1640625" customWidth="1"/>
    <col min="12" max="12" width="18" customWidth="1"/>
    <col min="15" max="15" width="6.33203125" customWidth="1"/>
    <col min="16" max="16" width="5.1640625" customWidth="1"/>
    <col min="18" max="18" width="56.6640625" customWidth="1"/>
    <col min="19" max="19" width="9" customWidth="1"/>
    <col min="20" max="20" width="11" hidden="1" customWidth="1"/>
  </cols>
  <sheetData>
    <row r="1" spans="2:18" ht="32.450000000000003" customHeight="1" x14ac:dyDescent="0.2">
      <c r="B1" s="204" t="s">
        <v>46</v>
      </c>
      <c r="C1" s="205"/>
      <c r="D1" s="206"/>
      <c r="E1" s="206"/>
      <c r="F1" s="206"/>
      <c r="G1" s="206"/>
      <c r="H1" s="206"/>
      <c r="I1" s="207"/>
      <c r="J1" s="207"/>
      <c r="R1" s="121" t="s">
        <v>61</v>
      </c>
    </row>
    <row r="2" spans="2:18" ht="16.5" x14ac:dyDescent="0.2">
      <c r="B2" s="6" t="s">
        <v>22</v>
      </c>
      <c r="C2" s="6"/>
      <c r="D2" s="7"/>
      <c r="E2" s="57" t="s">
        <v>23</v>
      </c>
      <c r="I2" s="1"/>
      <c r="R2" s="107" t="s">
        <v>61</v>
      </c>
    </row>
    <row r="3" spans="2:18" ht="26.45" customHeight="1" x14ac:dyDescent="0.2">
      <c r="B3" s="10" t="s">
        <v>54</v>
      </c>
      <c r="C3" s="10"/>
      <c r="D3" s="115" t="s">
        <v>3</v>
      </c>
      <c r="E3" s="12">
        <v>10</v>
      </c>
      <c r="F3" s="82"/>
      <c r="H3" s="114" t="s">
        <v>25</v>
      </c>
    </row>
    <row r="4" spans="2:18" ht="25.5" x14ac:dyDescent="0.2">
      <c r="B4" s="9" t="s">
        <v>53</v>
      </c>
      <c r="C4" s="9"/>
      <c r="D4" s="115" t="s">
        <v>4</v>
      </c>
      <c r="E4" s="12">
        <v>1</v>
      </c>
      <c r="F4" s="82"/>
    </row>
    <row r="5" spans="2:18" ht="25.5" x14ac:dyDescent="0.2">
      <c r="B5" s="9" t="s">
        <v>55</v>
      </c>
      <c r="C5" s="9"/>
      <c r="D5" s="115" t="s">
        <v>5</v>
      </c>
      <c r="E5" s="12">
        <v>6</v>
      </c>
      <c r="F5" s="82"/>
    </row>
    <row r="6" spans="2:18" x14ac:dyDescent="0.2">
      <c r="B6" s="80" t="s">
        <v>42</v>
      </c>
      <c r="C6" s="209" t="s">
        <v>45</v>
      </c>
      <c r="D6" s="211" t="s">
        <v>67</v>
      </c>
      <c r="E6" s="213">
        <v>15</v>
      </c>
      <c r="F6" s="96"/>
    </row>
    <row r="7" spans="2:18" x14ac:dyDescent="0.2">
      <c r="B7" s="81" t="s">
        <v>39</v>
      </c>
      <c r="C7" s="210"/>
      <c r="D7" s="212"/>
      <c r="E7" s="214"/>
      <c r="F7" s="96"/>
    </row>
    <row r="8" spans="2:18" x14ac:dyDescent="0.2">
      <c r="B8" s="6" t="s">
        <v>21</v>
      </c>
      <c r="C8" s="6"/>
      <c r="D8" s="116"/>
      <c r="E8" s="13"/>
      <c r="F8" s="82"/>
    </row>
    <row r="9" spans="2:18" ht="25.5" x14ac:dyDescent="0.2">
      <c r="B9" s="9" t="s">
        <v>48</v>
      </c>
      <c r="C9" s="9"/>
      <c r="D9" s="115" t="s">
        <v>68</v>
      </c>
      <c r="E9" s="14">
        <v>210000</v>
      </c>
      <c r="F9" s="82"/>
      <c r="I9" s="1"/>
    </row>
    <row r="10" spans="2:18" ht="25.5" x14ac:dyDescent="0.2">
      <c r="B10" s="9" t="s">
        <v>49</v>
      </c>
      <c r="C10" s="9"/>
      <c r="D10" s="115" t="s">
        <v>69</v>
      </c>
      <c r="E10" s="14">
        <v>210000</v>
      </c>
      <c r="F10" s="82"/>
    </row>
    <row r="11" spans="2:18" hidden="1" x14ac:dyDescent="0.2">
      <c r="B11" s="74"/>
      <c r="C11" s="74"/>
      <c r="D11" s="116"/>
      <c r="E11" s="7"/>
    </row>
    <row r="12" spans="2:18" hidden="1" x14ac:dyDescent="0.2">
      <c r="B12" s="8" t="s">
        <v>0</v>
      </c>
      <c r="C12" s="8"/>
      <c r="D12" s="115" t="s">
        <v>1</v>
      </c>
      <c r="E12" s="5">
        <v>1000</v>
      </c>
    </row>
    <row r="13" spans="2:18" x14ac:dyDescent="0.2">
      <c r="B13" s="62"/>
      <c r="C13" s="62"/>
      <c r="D13" s="117"/>
      <c r="E13" s="63"/>
    </row>
    <row r="14" spans="2:18" ht="25.5" x14ac:dyDescent="0.2">
      <c r="B14" s="9" t="s">
        <v>58</v>
      </c>
      <c r="C14" s="9"/>
      <c r="D14" s="115" t="s">
        <v>1</v>
      </c>
      <c r="E14" s="66">
        <v>1000</v>
      </c>
      <c r="F14" s="82"/>
    </row>
    <row r="15" spans="2:18" ht="16.5" x14ac:dyDescent="0.3">
      <c r="B15" s="6" t="s">
        <v>20</v>
      </c>
      <c r="C15" s="6"/>
      <c r="D15" s="116"/>
      <c r="E15" s="7"/>
      <c r="H15" s="113" t="s">
        <v>24</v>
      </c>
    </row>
    <row r="16" spans="2:18" ht="25.5" x14ac:dyDescent="0.2">
      <c r="B16" s="97" t="s">
        <v>52</v>
      </c>
      <c r="C16" s="97"/>
      <c r="D16" s="118" t="s">
        <v>2</v>
      </c>
      <c r="E16" s="84">
        <f>E5/E4</f>
        <v>6</v>
      </c>
      <c r="I16" s="70"/>
      <c r="J16" s="71"/>
    </row>
    <row r="17" spans="2:14" ht="13.9" customHeight="1" x14ac:dyDescent="0.2">
      <c r="B17" s="105" t="s">
        <v>59</v>
      </c>
      <c r="C17" s="97"/>
      <c r="D17" s="202" t="s">
        <v>77</v>
      </c>
      <c r="E17" s="200">
        <f>E3-0.64952*E4</f>
        <v>9.3504799999999992</v>
      </c>
      <c r="I17" s="70"/>
      <c r="J17" s="71"/>
    </row>
    <row r="18" spans="2:14" x14ac:dyDescent="0.2">
      <c r="B18" s="106" t="s">
        <v>60</v>
      </c>
      <c r="C18" s="98"/>
      <c r="D18" s="203"/>
      <c r="E18" s="201"/>
      <c r="I18" s="70"/>
      <c r="J18" s="71"/>
    </row>
    <row r="19" spans="2:14" ht="13.9" customHeight="1" x14ac:dyDescent="0.2">
      <c r="B19" s="104" t="s">
        <v>40</v>
      </c>
      <c r="C19" s="215"/>
      <c r="D19" s="202" t="s">
        <v>70</v>
      </c>
      <c r="E19" s="200">
        <f>E3-1.22687*E4</f>
        <v>8.7731300000000001</v>
      </c>
    </row>
    <row r="20" spans="2:14" x14ac:dyDescent="0.2">
      <c r="B20" s="85" t="s">
        <v>41</v>
      </c>
      <c r="C20" s="216"/>
      <c r="D20" s="203"/>
      <c r="E20" s="201"/>
    </row>
    <row r="21" spans="2:14" ht="31.15" customHeight="1" x14ac:dyDescent="0.2">
      <c r="B21" s="86" t="s">
        <v>57</v>
      </c>
      <c r="C21" s="86"/>
      <c r="D21" s="119" t="s">
        <v>71</v>
      </c>
      <c r="E21" s="87">
        <f>E9*PI()/4*E19^2/E4</f>
        <v>12694579.088580694</v>
      </c>
      <c r="F21" s="2" t="s">
        <v>11</v>
      </c>
      <c r="I21" s="1"/>
    </row>
    <row r="22" spans="2:14" ht="29.45" customHeight="1" x14ac:dyDescent="0.2">
      <c r="B22" s="83" t="s">
        <v>56</v>
      </c>
      <c r="C22" s="83"/>
      <c r="D22" s="118" t="s">
        <v>72</v>
      </c>
      <c r="E22" s="88">
        <f>E3*E9*(0.72+0.87469*((E9-E10)/(E9+E10))^4-0.49499*((E9-E10)/(E9+E10))^2)/2</f>
        <v>756000</v>
      </c>
      <c r="F22" s="75" t="s">
        <v>11</v>
      </c>
    </row>
    <row r="23" spans="2:14" ht="25.9" customHeight="1" x14ac:dyDescent="0.2">
      <c r="B23" s="86" t="s">
        <v>50</v>
      </c>
      <c r="C23" s="86"/>
      <c r="D23" s="119" t="s">
        <v>73</v>
      </c>
      <c r="E23" s="87">
        <f>E10*PI()/4*(E6^2-E3^2)/E4</f>
        <v>20616701.789183017</v>
      </c>
      <c r="F23" s="2" t="s">
        <v>11</v>
      </c>
      <c r="I23" s="1"/>
    </row>
    <row r="24" spans="2:14" ht="29.45" customHeight="1" x14ac:dyDescent="0.2">
      <c r="B24" s="83" t="s">
        <v>51</v>
      </c>
      <c r="C24" s="83"/>
      <c r="D24" s="118" t="s">
        <v>74</v>
      </c>
      <c r="E24" s="89">
        <f>(E3^2-(E3-2*0.541327*E4)^2)*PI()/4</f>
        <v>16.0856929090622</v>
      </c>
    </row>
    <row r="25" spans="2:14" ht="15.75" x14ac:dyDescent="0.2">
      <c r="B25" s="90" t="s">
        <v>19</v>
      </c>
      <c r="C25" s="90"/>
      <c r="D25" s="120" t="s">
        <v>75</v>
      </c>
      <c r="E25" s="91">
        <f>E22/E21</f>
        <v>5.9552978852213674E-2</v>
      </c>
    </row>
    <row r="26" spans="2:14" x14ac:dyDescent="0.2">
      <c r="B26" s="92"/>
      <c r="C26" s="92"/>
      <c r="D26" s="118" t="s">
        <v>7</v>
      </c>
      <c r="E26" s="93">
        <f>E4/E3</f>
        <v>0.1</v>
      </c>
      <c r="F26" s="3" t="s">
        <v>11</v>
      </c>
      <c r="G26" t="s">
        <v>11</v>
      </c>
    </row>
    <row r="27" spans="2:14" ht="15.75" x14ac:dyDescent="0.2">
      <c r="B27" s="92"/>
      <c r="C27" s="92"/>
      <c r="D27" s="118" t="s">
        <v>76</v>
      </c>
      <c r="E27" s="84">
        <f>E23/E21</f>
        <v>1.6240555630338782</v>
      </c>
    </row>
    <row r="28" spans="2:14" ht="25.5" x14ac:dyDescent="0.2">
      <c r="B28" s="92"/>
      <c r="C28" s="92"/>
      <c r="D28" s="94" t="s">
        <v>28</v>
      </c>
      <c r="E28" s="93">
        <f>E22*(E21+E23)/(E21*E23)</f>
        <v>9.6222277740586365E-2</v>
      </c>
      <c r="F28" s="4"/>
    </row>
    <row r="29" spans="2:14" s="103" customFormat="1" ht="9" thickBot="1" x14ac:dyDescent="0.2">
      <c r="B29" s="99"/>
      <c r="C29" s="99"/>
      <c r="D29" s="100"/>
      <c r="E29" s="101"/>
      <c r="F29" s="102"/>
    </row>
    <row r="30" spans="2:14" ht="138" customHeight="1" thickBot="1" x14ac:dyDescent="0.3">
      <c r="B30" s="58" t="s">
        <v>31</v>
      </c>
      <c r="C30" s="21"/>
      <c r="D30" s="22"/>
      <c r="E30" s="187" t="s">
        <v>25</v>
      </c>
      <c r="F30" s="188"/>
      <c r="G30" s="189"/>
      <c r="H30" s="190" t="s">
        <v>24</v>
      </c>
      <c r="I30" s="191"/>
      <c r="J30" s="192"/>
      <c r="K30" s="22"/>
      <c r="L30" s="20"/>
      <c r="N30" s="60" t="s">
        <v>25</v>
      </c>
    </row>
    <row r="31" spans="2:14" ht="38.25" x14ac:dyDescent="0.2">
      <c r="C31" s="193" t="s">
        <v>6</v>
      </c>
      <c r="D31" s="194"/>
      <c r="E31" s="39" t="s">
        <v>66</v>
      </c>
      <c r="F31" s="40" t="s">
        <v>9</v>
      </c>
      <c r="G31" s="41" t="s">
        <v>10</v>
      </c>
      <c r="H31" s="27" t="s">
        <v>8</v>
      </c>
      <c r="I31" s="28" t="s">
        <v>9</v>
      </c>
      <c r="J31" s="29" t="s">
        <v>10</v>
      </c>
      <c r="K31" s="51" t="s">
        <v>13</v>
      </c>
      <c r="L31" s="15" t="s">
        <v>13</v>
      </c>
      <c r="N31" s="61" t="s">
        <v>24</v>
      </c>
    </row>
    <row r="32" spans="2:14" ht="15.75" x14ac:dyDescent="0.3">
      <c r="B32" s="1"/>
      <c r="C32" s="17" t="s">
        <v>26</v>
      </c>
      <c r="D32" s="23" t="s">
        <v>27</v>
      </c>
      <c r="E32" s="42" t="s">
        <v>37</v>
      </c>
      <c r="F32" s="43" t="s">
        <v>15</v>
      </c>
      <c r="G32" s="44" t="s">
        <v>16</v>
      </c>
      <c r="H32" s="30" t="s">
        <v>14</v>
      </c>
      <c r="I32" s="31" t="s">
        <v>15</v>
      </c>
      <c r="J32" s="32" t="s">
        <v>16</v>
      </c>
      <c r="K32" s="17" t="s">
        <v>12</v>
      </c>
      <c r="L32" s="16" t="s">
        <v>29</v>
      </c>
    </row>
    <row r="33" spans="2:17" x14ac:dyDescent="0.2">
      <c r="C33" s="18">
        <v>0</v>
      </c>
      <c r="D33" s="24">
        <f>1-C33</f>
        <v>1</v>
      </c>
      <c r="E33" s="45">
        <f>+$E$16*$E$28^0.5*COSH($D33*$E$16*$E$28^0.5)/SINH($E$16*$E$28^0.5)</f>
        <v>1.9534071581752783</v>
      </c>
      <c r="F33" s="46">
        <f>SINH($D33*$E$16*$E$28^0.5)/SINH($E$16*$E$28^0.5)</f>
        <v>1</v>
      </c>
      <c r="G33" s="47">
        <f>-F33</f>
        <v>-1</v>
      </c>
      <c r="H33" s="33">
        <f>+$E$16*($E$23/$E$21*$E$22/($E$21+$E$23))^0.5*COSH($D33*$E$16*$E$28^0.5)/SINH($E$16*$E$28^0.5)+$E$16*($E$21/$E$23*$E$22/($E$21+$E$23))^0.5*COSH((1-$D33)*$E$16*$E$28^0.5)/SINH($E$16*$E$28^0.5)</f>
        <v>1.4350180062671818</v>
      </c>
      <c r="I33" s="34">
        <f>$E$23/($E$21+$E$23)*SINH($D33*$E$16*$E$28^0.5)/SINH($E$16*$E$28^0.5)-$E$21/($E$21+$E$23)*SINH((1-$D33)*$E$16*$E$28^0.5)/SINH($E$16*$E$28^0.5)+$E$21/($E$21+$E$23)</f>
        <v>1</v>
      </c>
      <c r="J33" s="35">
        <f>1-I33</f>
        <v>0</v>
      </c>
      <c r="K33" s="52">
        <v>1</v>
      </c>
      <c r="L33" s="25">
        <v>-1</v>
      </c>
    </row>
    <row r="34" spans="2:17" x14ac:dyDescent="0.2">
      <c r="C34" s="18">
        <v>0.1</v>
      </c>
      <c r="D34" s="24">
        <f t="shared" ref="D34:D43" si="0">1-C34</f>
        <v>0.9</v>
      </c>
      <c r="E34" s="45">
        <f t="shared" ref="E34:E43" si="1">+$E$16*$E$28^0.5*COSH($D34*$E$16*$E$28^0.5)/SINH($E$16*$E$28^0.5)</f>
        <v>1.6389344157550243</v>
      </c>
      <c r="F34" s="46">
        <f t="shared" ref="F34:F43" si="2">SINH($D34*$E$16*$E$28^0.5)/SINH($E$16*$E$28^0.5)</f>
        <v>0.82089962644263104</v>
      </c>
      <c r="G34" s="47">
        <f t="shared" ref="G34:G43" si="3">-F34</f>
        <v>-0.82089962644263104</v>
      </c>
      <c r="H34" s="33">
        <f t="shared" ref="H34:H43" si="4">+$E$16*($E$23/$E$21*$E$22/($E$21+$E$23))^0.5*COSH($D34*$E$16*$E$28^0.5)/SINH($E$16*$E$28^0.5)+$E$16*($E$21/$E$23*$E$22/($E$21+$E$23))^0.5*COSH((1-$D34)*$E$16*$E$28^0.5)/SINH($E$16*$E$28^0.5)</f>
        <v>1.2443137428974522</v>
      </c>
      <c r="I34" s="34">
        <f t="shared" ref="I34:I43" si="5">$E$23/($E$21+$E$23)*SINH($D34*$E$16*$E$28^0.5)/SINH($E$16*$E$28^0.5)-$E$21/($E$21+$E$23)*SINH((1-$D34)*$E$16*$E$28^0.5)/SINH($E$16*$E$28^0.5)+$E$21/($E$21+$E$23)</f>
        <v>0.86641879473769245</v>
      </c>
      <c r="J34" s="35">
        <f t="shared" ref="J34:J43" si="6">1-I34</f>
        <v>0.13358120526230755</v>
      </c>
      <c r="K34" s="53">
        <v>1</v>
      </c>
      <c r="L34" s="25">
        <v>-1</v>
      </c>
    </row>
    <row r="35" spans="2:17" x14ac:dyDescent="0.2">
      <c r="C35" s="18">
        <v>0.2</v>
      </c>
      <c r="D35" s="24">
        <f t="shared" si="0"/>
        <v>0.8</v>
      </c>
      <c r="E35" s="45">
        <f t="shared" si="1"/>
        <v>1.3813984676174964</v>
      </c>
      <c r="F35" s="46">
        <f t="shared" si="2"/>
        <v>0.67031741243345777</v>
      </c>
      <c r="G35" s="47">
        <f t="shared" si="3"/>
        <v>-0.67031741243345777</v>
      </c>
      <c r="H35" s="33">
        <f t="shared" si="4"/>
        <v>1.0968371004266857</v>
      </c>
      <c r="I35" s="34">
        <f t="shared" si="5"/>
        <v>0.74969799245196933</v>
      </c>
      <c r="J35" s="35">
        <f t="shared" si="6"/>
        <v>0.25030200754803067</v>
      </c>
      <c r="K35" s="53">
        <v>1</v>
      </c>
      <c r="L35" s="25">
        <v>-1</v>
      </c>
    </row>
    <row r="36" spans="2:17" x14ac:dyDescent="0.2">
      <c r="C36" s="18">
        <v>0.3</v>
      </c>
      <c r="D36" s="24">
        <f t="shared" si="0"/>
        <v>0.7</v>
      </c>
      <c r="E36" s="45">
        <f t="shared" si="1"/>
        <v>1.1718524815047604</v>
      </c>
      <c r="F36" s="46">
        <f t="shared" si="2"/>
        <v>0.54302211231721798</v>
      </c>
      <c r="G36" s="47">
        <f t="shared" si="3"/>
        <v>-0.54302211231721798</v>
      </c>
      <c r="H36" s="33">
        <f t="shared" si="4"/>
        <v>0.98746472115786332</v>
      </c>
      <c r="I36" s="34">
        <f t="shared" si="5"/>
        <v>0.64578269732493077</v>
      </c>
      <c r="J36" s="35">
        <f t="shared" si="6"/>
        <v>0.35421730267506923</v>
      </c>
      <c r="K36" s="53">
        <v>1</v>
      </c>
      <c r="L36" s="25">
        <v>-1</v>
      </c>
    </row>
    <row r="37" spans="2:17" x14ac:dyDescent="0.2">
      <c r="C37" s="18">
        <v>0.4</v>
      </c>
      <c r="D37" s="24">
        <f t="shared" si="0"/>
        <v>0.6</v>
      </c>
      <c r="E37" s="45">
        <f t="shared" si="1"/>
        <v>1.0030168026671342</v>
      </c>
      <c r="F37" s="46">
        <f t="shared" si="2"/>
        <v>0.43459147084916067</v>
      </c>
      <c r="G37" s="47">
        <f t="shared" si="3"/>
        <v>-0.43459147084916067</v>
      </c>
      <c r="H37" s="33">
        <f t="shared" si="4"/>
        <v>0.91239699444227584</v>
      </c>
      <c r="I37" s="34">
        <f t="shared" si="5"/>
        <v>0.55106287851910085</v>
      </c>
      <c r="J37" s="35">
        <f t="shared" si="6"/>
        <v>0.44893712148089915</v>
      </c>
      <c r="K37" s="53">
        <v>1</v>
      </c>
      <c r="L37" s="25">
        <v>-1</v>
      </c>
      <c r="N37" s="59"/>
    </row>
    <row r="38" spans="2:17" ht="15.75" x14ac:dyDescent="0.25">
      <c r="C38" s="18">
        <v>0.5</v>
      </c>
      <c r="D38" s="24">
        <f t="shared" si="0"/>
        <v>0.5</v>
      </c>
      <c r="E38" s="45">
        <f t="shared" si="1"/>
        <v>0.86902605771251917</v>
      </c>
      <c r="F38" s="46">
        <f t="shared" si="2"/>
        <v>0.34125859347397985</v>
      </c>
      <c r="G38" s="47">
        <f t="shared" si="3"/>
        <v>-0.34125859347397985</v>
      </c>
      <c r="H38" s="33">
        <f t="shared" si="4"/>
        <v>0.86902605771251906</v>
      </c>
      <c r="I38" s="34">
        <f t="shared" si="5"/>
        <v>0.46224795723766982</v>
      </c>
      <c r="J38" s="35">
        <f t="shared" si="6"/>
        <v>0.53775204276233013</v>
      </c>
      <c r="K38" s="54">
        <v>1</v>
      </c>
      <c r="L38" s="56">
        <v>-1</v>
      </c>
      <c r="N38" s="208"/>
      <c r="O38" s="199"/>
      <c r="P38" s="199"/>
      <c r="Q38" s="199"/>
    </row>
    <row r="39" spans="2:17" x14ac:dyDescent="0.2">
      <c r="C39" s="18">
        <v>0.6</v>
      </c>
      <c r="D39" s="24">
        <f t="shared" si="0"/>
        <v>0.4</v>
      </c>
      <c r="E39" s="45">
        <f t="shared" si="1"/>
        <v>0.76522539077363205</v>
      </c>
      <c r="F39" s="46">
        <f t="shared" si="2"/>
        <v>0.25978108392014598</v>
      </c>
      <c r="G39" s="47">
        <f t="shared" si="3"/>
        <v>-0.25978108392014598</v>
      </c>
      <c r="H39" s="33">
        <f t="shared" si="4"/>
        <v>0.8558451989984901</v>
      </c>
      <c r="I39" s="34">
        <f t="shared" si="5"/>
        <v>0.37625249159008622</v>
      </c>
      <c r="J39" s="35">
        <f t="shared" si="6"/>
        <v>0.62374750840991378</v>
      </c>
      <c r="K39" s="53">
        <v>1</v>
      </c>
      <c r="L39" s="25">
        <v>-1</v>
      </c>
    </row>
    <row r="40" spans="2:17" x14ac:dyDescent="0.2">
      <c r="C40" s="18">
        <v>0.7</v>
      </c>
      <c r="D40" s="24">
        <f t="shared" si="0"/>
        <v>0.30000000000000004</v>
      </c>
      <c r="E40" s="45">
        <f t="shared" si="1"/>
        <v>0.68800875321112809</v>
      </c>
      <c r="F40" s="46">
        <f t="shared" si="2"/>
        <v>0.18732840293267725</v>
      </c>
      <c r="G40" s="47">
        <f t="shared" si="3"/>
        <v>-0.18732840293267725</v>
      </c>
      <c r="H40" s="33">
        <f t="shared" si="4"/>
        <v>0.87239651355802494</v>
      </c>
      <c r="I40" s="34">
        <f t="shared" si="5"/>
        <v>0.29008898794039012</v>
      </c>
      <c r="J40" s="35">
        <f t="shared" si="6"/>
        <v>0.70991101205960994</v>
      </c>
      <c r="K40" s="53">
        <v>1</v>
      </c>
      <c r="L40" s="25">
        <v>-1</v>
      </c>
      <c r="N40" s="59" t="s">
        <v>30</v>
      </c>
    </row>
    <row r="41" spans="2:17" ht="15.75" x14ac:dyDescent="0.25">
      <c r="C41" s="18">
        <v>0.8</v>
      </c>
      <c r="D41" s="24">
        <f t="shared" si="0"/>
        <v>0.19999999999999996</v>
      </c>
      <c r="E41" s="45">
        <f t="shared" si="1"/>
        <v>0.63469362901592374</v>
      </c>
      <c r="F41" s="46">
        <f t="shared" si="2"/>
        <v>0.12138353497211095</v>
      </c>
      <c r="G41" s="47">
        <f t="shared" si="3"/>
        <v>-0.12138353497211095</v>
      </c>
      <c r="H41" s="33">
        <f t="shared" si="4"/>
        <v>0.91925499620673423</v>
      </c>
      <c r="I41" s="34">
        <f t="shared" si="5"/>
        <v>0.20076411499062252</v>
      </c>
      <c r="J41" s="35">
        <f t="shared" si="6"/>
        <v>0.79923588500937748</v>
      </c>
      <c r="K41" s="53">
        <v>1</v>
      </c>
      <c r="L41" s="25">
        <v>-1</v>
      </c>
      <c r="N41" s="198" t="s">
        <v>120</v>
      </c>
      <c r="O41" s="199"/>
      <c r="P41" s="199"/>
      <c r="Q41" s="199"/>
    </row>
    <row r="42" spans="2:17" x14ac:dyDescent="0.2">
      <c r="C42" s="18">
        <v>0.9</v>
      </c>
      <c r="D42" s="24">
        <f t="shared" si="0"/>
        <v>9.9999999999999978E-2</v>
      </c>
      <c r="E42" s="45">
        <f t="shared" si="1"/>
        <v>0.60342784385494097</v>
      </c>
      <c r="F42" s="46">
        <f t="shared" si="2"/>
        <v>5.9655546768037734E-2</v>
      </c>
      <c r="G42" s="47">
        <f t="shared" si="3"/>
        <v>-5.9655546768037734E-2</v>
      </c>
      <c r="H42" s="33">
        <f t="shared" si="4"/>
        <v>0.9980485167125126</v>
      </c>
      <c r="I42" s="34">
        <f t="shared" si="5"/>
        <v>0.10517471506309911</v>
      </c>
      <c r="J42" s="35">
        <f t="shared" si="6"/>
        <v>0.89482528493690094</v>
      </c>
      <c r="K42" s="53">
        <v>1</v>
      </c>
      <c r="L42" s="25">
        <v>-1</v>
      </c>
      <c r="N42" t="s">
        <v>32</v>
      </c>
    </row>
    <row r="43" spans="2:17" ht="13.5" thickBot="1" x14ac:dyDescent="0.25">
      <c r="C43" s="19">
        <v>1</v>
      </c>
      <c r="D43" s="65">
        <f t="shared" si="0"/>
        <v>0</v>
      </c>
      <c r="E43" s="48">
        <f t="shared" si="1"/>
        <v>0.59312522029442383</v>
      </c>
      <c r="F43" s="49">
        <f t="shared" si="2"/>
        <v>0</v>
      </c>
      <c r="G43" s="50">
        <f t="shared" si="3"/>
        <v>0</v>
      </c>
      <c r="H43" s="36">
        <f t="shared" si="4"/>
        <v>1.11151437220252</v>
      </c>
      <c r="I43" s="37">
        <f t="shared" si="5"/>
        <v>0</v>
      </c>
      <c r="J43" s="38">
        <f t="shared" si="6"/>
        <v>1</v>
      </c>
      <c r="K43" s="55">
        <v>1</v>
      </c>
      <c r="L43" s="26">
        <v>-1</v>
      </c>
    </row>
    <row r="44" spans="2:17" ht="25.9" customHeight="1" thickBot="1" x14ac:dyDescent="0.25">
      <c r="B44" s="109" t="s">
        <v>47</v>
      </c>
      <c r="C44" s="222" t="s">
        <v>43</v>
      </c>
      <c r="D44" s="222"/>
      <c r="E44" s="76"/>
      <c r="F44" s="77">
        <f>$E$14*(1-SINH((E16-1)*$E$28^0.5)/SINH($E$16*$E$28^0.5))/$E$24</f>
        <v>17.550753122789967</v>
      </c>
      <c r="G44" s="78"/>
      <c r="H44" s="76"/>
      <c r="I44" s="77">
        <f>$E$14*$E$23/($E$21+$E$23)*(1-SINH(($E$16-1)*$E$28^0.5)/SINH($E$16*$E$28^0.5)+$E$21/$E$23*SINH($E$28^0.5)/SINH($E$16*$E$28^0.5))/$E$24</f>
        <v>13.24206048469153</v>
      </c>
      <c r="J44" s="79"/>
      <c r="K44" s="67"/>
      <c r="L44" s="67"/>
    </row>
    <row r="45" spans="2:17" ht="25.9" customHeight="1" thickBot="1" x14ac:dyDescent="0.25">
      <c r="B45" s="108" t="s">
        <v>62</v>
      </c>
      <c r="C45" s="217" t="s">
        <v>63</v>
      </c>
      <c r="D45" s="218"/>
      <c r="E45" s="219">
        <f>E14/(E16*E24)</f>
        <v>10.361174219157924</v>
      </c>
      <c r="F45" s="219"/>
      <c r="G45" s="220"/>
      <c r="H45" s="221">
        <f>E14/(E16*E24)</f>
        <v>10.361174219157924</v>
      </c>
      <c r="I45" s="219"/>
      <c r="J45" s="220"/>
      <c r="K45" s="67"/>
      <c r="L45" s="67"/>
    </row>
    <row r="46" spans="2:17" ht="28.15" customHeight="1" thickBot="1" x14ac:dyDescent="0.25">
      <c r="B46" s="73" t="s">
        <v>36</v>
      </c>
      <c r="C46" s="223" t="s">
        <v>44</v>
      </c>
      <c r="D46" s="222"/>
      <c r="E46" s="76"/>
      <c r="F46" s="77">
        <f>$E$14*(SINH((1)*$E$28^0.5)/SINH($E$16*$E$28^0.5))/$E$24</f>
        <v>6.2445042363846381</v>
      </c>
      <c r="G46" s="78"/>
      <c r="H46" s="76"/>
      <c r="I46" s="77">
        <f>$E$14*(E23/(E21+E23)*SINH($E$28^0.5)/SINH($E$16*$E$28^0.5)-E21/(E21+E23)*SINH(($E$16-1)*$E$28^0.5)/SINH($E$16*$E$28^0.5)+E21/(E21+E23))/$E$24</f>
        <v>10.553196874483078</v>
      </c>
      <c r="J46" s="79"/>
    </row>
    <row r="47" spans="2:17" x14ac:dyDescent="0.2">
      <c r="E47" s="3"/>
    </row>
  </sheetData>
  <sheetProtection password="CECE" sheet="1" objects="1" scenarios="1"/>
  <mergeCells count="19">
    <mergeCell ref="C45:D45"/>
    <mergeCell ref="E45:G45"/>
    <mergeCell ref="H45:J45"/>
    <mergeCell ref="C44:D44"/>
    <mergeCell ref="C46:D46"/>
    <mergeCell ref="N41:Q41"/>
    <mergeCell ref="E19:E20"/>
    <mergeCell ref="D17:D18"/>
    <mergeCell ref="E17:E18"/>
    <mergeCell ref="B1:J1"/>
    <mergeCell ref="E30:G30"/>
    <mergeCell ref="H30:J30"/>
    <mergeCell ref="C31:D31"/>
    <mergeCell ref="N38:Q38"/>
    <mergeCell ref="C6:C7"/>
    <mergeCell ref="D6:D7"/>
    <mergeCell ref="E6:E7"/>
    <mergeCell ref="C19:C20"/>
    <mergeCell ref="D19:D20"/>
  </mergeCells>
  <hyperlinks>
    <hyperlink ref="N41" r:id="rId1"/>
  </hyperlinks>
  <pageMargins left="0.39370078740157483" right="0.39370078740157483" top="0.47244094488188976" bottom="0.39370078740157483" header="0.19685039370078741" footer="0.31496062992125984"/>
  <pageSetup paperSize="9" scale="58" orientation="landscape" r:id="rId2"/>
  <headerFooter>
    <oddHeader xml:space="preserve">&amp;L&amp;8www.jbladt.jimdo.com
&amp;F /&amp;A&amp;C&amp;P / &amp;N&amp;R&amp;8Bladt / 10.05.2015
Bladt / &amp;D </oddHeader>
    <oddFooter>&amp;L&amp;F&amp;RBladt / 2015-05-10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Forces-1</vt:lpstr>
      <vt:lpstr>Forces -alt</vt:lpstr>
      <vt:lpstr>'Forces -alt'!Druckbereich</vt:lpstr>
      <vt:lpstr>'Forces-1'!Druckbereich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Bladt</dc:creator>
  <cp:lastModifiedBy>Bladt</cp:lastModifiedBy>
  <cp:lastPrinted>2016-06-23T11:23:07Z</cp:lastPrinted>
  <dcterms:created xsi:type="dcterms:W3CDTF">2012-09-07T18:05:05Z</dcterms:created>
  <dcterms:modified xsi:type="dcterms:W3CDTF">2016-07-17T12:53:14Z</dcterms:modified>
</cp:coreProperties>
</file>