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ad\Documents\00_BLADT_DATEIEN\001_Juergen\020_Festkörpermechanik\Schwingungen\"/>
    </mc:Choice>
  </mc:AlternateContent>
  <xr:revisionPtr revIDLastSave="0" documentId="13_ncr:1_{154B0635-4B64-4237-9714-20B8C6907B77}" xr6:coauthVersionLast="47" xr6:coauthVersionMax="47" xr10:uidLastSave="{00000000-0000-0000-0000-000000000000}"/>
  <bookViews>
    <workbookView xWindow="-110" yWindow="-110" windowWidth="25820" windowHeight="13900" activeTab="4" xr2:uid="{F0BDE390-0EC5-42DF-A4C3-DFAF564799B1}"/>
  </bookViews>
  <sheets>
    <sheet name="math-2-m-Pendel" sheetId="1" r:id="rId1"/>
    <sheet name="math-4-m-Pendel" sheetId="2" r:id="rId2"/>
    <sheet name="phys-Pendel-Explanations" sheetId="3" r:id="rId3"/>
    <sheet name="phys-Pendel-Calculation" sheetId="5" r:id="rId4"/>
    <sheet name="phys-Pendel-Exemple" sheetId="4" r:id="rId5"/>
  </sheets>
  <definedNames>
    <definedName name="_xlnm.Print_Area" localSheetId="0">'math-2-m-Pendel'!$A$1:$K$37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7" i="4" l="1"/>
  <c r="Q26" i="4"/>
  <c r="Q46" i="5"/>
  <c r="O43" i="5"/>
  <c r="N43" i="5"/>
  <c r="M43" i="5"/>
  <c r="K43" i="5"/>
  <c r="I43" i="5"/>
  <c r="N42" i="5"/>
  <c r="K42" i="5"/>
  <c r="I42" i="5"/>
  <c r="F42" i="5"/>
  <c r="Q41" i="5"/>
  <c r="O41" i="5"/>
  <c r="N41" i="5"/>
  <c r="M41" i="5"/>
  <c r="K41" i="5"/>
  <c r="I41" i="5"/>
  <c r="F41" i="5"/>
  <c r="E41" i="5"/>
  <c r="P41" i="5" s="1"/>
  <c r="N40" i="5"/>
  <c r="K40" i="5"/>
  <c r="F40" i="5"/>
  <c r="M30" i="5" s="1"/>
  <c r="N38" i="5"/>
  <c r="K38" i="5"/>
  <c r="I38" i="5"/>
  <c r="F38" i="5"/>
  <c r="E38" i="5"/>
  <c r="N37" i="5"/>
  <c r="M37" i="5"/>
  <c r="K37" i="5"/>
  <c r="I37" i="5"/>
  <c r="F37" i="5"/>
  <c r="E37" i="5"/>
  <c r="N36" i="5"/>
  <c r="I36" i="5"/>
  <c r="F36" i="5"/>
  <c r="E36" i="5"/>
  <c r="O35" i="5"/>
  <c r="Q35" i="5" s="1"/>
  <c r="N35" i="5"/>
  <c r="M35" i="5"/>
  <c r="K35" i="5"/>
  <c r="I35" i="5"/>
  <c r="F35" i="5"/>
  <c r="E35" i="5"/>
  <c r="O33" i="5"/>
  <c r="Q33" i="5" s="1"/>
  <c r="O31" i="5"/>
  <c r="Q31" i="5" s="1"/>
  <c r="O28" i="5"/>
  <c r="Q28" i="5" s="1"/>
  <c r="M28" i="5"/>
  <c r="Q27" i="5"/>
  <c r="P27" i="5"/>
  <c r="O27" i="5"/>
  <c r="O26" i="5"/>
  <c r="Q26" i="5" s="1"/>
  <c r="M26" i="5"/>
  <c r="M32" i="5" s="1"/>
  <c r="K26" i="5"/>
  <c r="Q25" i="5"/>
  <c r="P25" i="5"/>
  <c r="O25" i="5"/>
  <c r="K25" i="5"/>
  <c r="O23" i="5"/>
  <c r="Q23" i="5" s="1"/>
  <c r="E23" i="5"/>
  <c r="E43" i="5" s="1"/>
  <c r="O21" i="5"/>
  <c r="P21" i="5" s="1"/>
  <c r="M18" i="5"/>
  <c r="O18" i="5" s="1"/>
  <c r="Q17" i="5"/>
  <c r="O17" i="5"/>
  <c r="P17" i="5" s="1"/>
  <c r="O16" i="5"/>
  <c r="O36" i="5" s="1"/>
  <c r="M16" i="5"/>
  <c r="M22" i="5" s="1"/>
  <c r="K16" i="5"/>
  <c r="K36" i="5" s="1"/>
  <c r="Q15" i="5"/>
  <c r="O15" i="5"/>
  <c r="P15" i="5" s="1"/>
  <c r="K15" i="5"/>
  <c r="M12" i="5"/>
  <c r="O12" i="5" s="1"/>
  <c r="M10" i="5"/>
  <c r="O10" i="5" s="1"/>
  <c r="K10" i="5"/>
  <c r="E10" i="5"/>
  <c r="K8" i="5"/>
  <c r="O8" i="5" s="1"/>
  <c r="K7" i="5"/>
  <c r="O7" i="5" s="1"/>
  <c r="Q6" i="5"/>
  <c r="P6" i="5"/>
  <c r="O6" i="5"/>
  <c r="M6" i="5"/>
  <c r="K6" i="5"/>
  <c r="O5" i="5"/>
  <c r="Q5" i="5" s="1"/>
  <c r="K5" i="5"/>
  <c r="F36" i="4"/>
  <c r="K5" i="4"/>
  <c r="O5" i="4"/>
  <c r="P5" i="4" s="1"/>
  <c r="K6" i="4"/>
  <c r="M6" i="4"/>
  <c r="M10" i="4" s="1"/>
  <c r="O6" i="4"/>
  <c r="P6" i="4" s="1"/>
  <c r="K7" i="4"/>
  <c r="O7" i="4"/>
  <c r="P7" i="4" s="1"/>
  <c r="K8" i="4"/>
  <c r="O8" i="4"/>
  <c r="P8" i="4" s="1"/>
  <c r="K10" i="4"/>
  <c r="M12" i="4"/>
  <c r="E12" i="4" s="1"/>
  <c r="P12" i="4" s="1"/>
  <c r="O12" i="4"/>
  <c r="K15" i="4"/>
  <c r="O15" i="4"/>
  <c r="Q15" i="4" s="1"/>
  <c r="P15" i="4"/>
  <c r="K16" i="4"/>
  <c r="M16" i="4"/>
  <c r="M20" i="4" s="1"/>
  <c r="O16" i="4"/>
  <c r="P16" i="4" s="1"/>
  <c r="O17" i="4"/>
  <c r="P17" i="4"/>
  <c r="M18" i="4"/>
  <c r="M38" i="4" s="1"/>
  <c r="O18" i="4"/>
  <c r="Q18" i="4" s="1"/>
  <c r="P18" i="4"/>
  <c r="O21" i="4"/>
  <c r="Q21" i="4" s="1"/>
  <c r="P21" i="4"/>
  <c r="E23" i="4"/>
  <c r="E43" i="4" s="1"/>
  <c r="P43" i="4" s="1"/>
  <c r="O23" i="4"/>
  <c r="P23" i="4" s="1"/>
  <c r="K25" i="4"/>
  <c r="O25" i="4"/>
  <c r="P25" i="4" s="1"/>
  <c r="K26" i="4"/>
  <c r="M26" i="4"/>
  <c r="M32" i="4" s="1"/>
  <c r="O26" i="4"/>
  <c r="P26" i="4" s="1"/>
  <c r="O27" i="4"/>
  <c r="P27" i="4" s="1"/>
  <c r="M28" i="4"/>
  <c r="O28" i="4"/>
  <c r="P28" i="4" s="1"/>
  <c r="O31" i="4"/>
  <c r="P31" i="4" s="1"/>
  <c r="O33" i="4"/>
  <c r="P33" i="4" s="1"/>
  <c r="E35" i="4"/>
  <c r="F35" i="4"/>
  <c r="I35" i="4"/>
  <c r="K35" i="4"/>
  <c r="M35" i="4"/>
  <c r="N35" i="4"/>
  <c r="O35" i="4"/>
  <c r="P35" i="4" s="1"/>
  <c r="E36" i="4"/>
  <c r="I36" i="4"/>
  <c r="K36" i="4"/>
  <c r="M36" i="4"/>
  <c r="N36" i="4"/>
  <c r="E37" i="4"/>
  <c r="F37" i="4"/>
  <c r="I37" i="4"/>
  <c r="P37" i="4" s="1"/>
  <c r="K37" i="4"/>
  <c r="M37" i="4"/>
  <c r="N37" i="4"/>
  <c r="O37" i="4"/>
  <c r="Q37" i="4" s="1"/>
  <c r="E38" i="4"/>
  <c r="F38" i="4"/>
  <c r="I38" i="4"/>
  <c r="K38" i="4"/>
  <c r="N38" i="4"/>
  <c r="F40" i="4"/>
  <c r="M30" i="4" s="1"/>
  <c r="K40" i="4"/>
  <c r="N40" i="4"/>
  <c r="E41" i="4"/>
  <c r="F41" i="4"/>
  <c r="I41" i="4"/>
  <c r="K41" i="4"/>
  <c r="M41" i="4"/>
  <c r="N41" i="4"/>
  <c r="O41" i="4"/>
  <c r="Q41" i="4" s="1"/>
  <c r="F42" i="4"/>
  <c r="I42" i="4"/>
  <c r="K42" i="4"/>
  <c r="N42" i="4"/>
  <c r="I43" i="4"/>
  <c r="K43" i="4"/>
  <c r="M43" i="4"/>
  <c r="N43" i="4"/>
  <c r="O43" i="4"/>
  <c r="Q43" i="4" s="1"/>
  <c r="Q46" i="4"/>
  <c r="P18" i="5" l="1"/>
  <c r="O38" i="5"/>
  <c r="Q18" i="5"/>
  <c r="O30" i="5"/>
  <c r="E30" i="5"/>
  <c r="O32" i="5"/>
  <c r="E32" i="5"/>
  <c r="P7" i="5"/>
  <c r="Q7" i="5"/>
  <c r="Q43" i="5"/>
  <c r="P43" i="5"/>
  <c r="Q8" i="5"/>
  <c r="P8" i="5"/>
  <c r="O22" i="5"/>
  <c r="M42" i="5"/>
  <c r="E22" i="5"/>
  <c r="Q36" i="5"/>
  <c r="P36" i="5"/>
  <c r="Q10" i="5"/>
  <c r="P10" i="5"/>
  <c r="P5" i="5"/>
  <c r="M36" i="5"/>
  <c r="P16" i="5"/>
  <c r="Q21" i="5"/>
  <c r="P23" i="5"/>
  <c r="P28" i="5"/>
  <c r="P31" i="5"/>
  <c r="P33" i="5"/>
  <c r="Q16" i="5"/>
  <c r="P26" i="5"/>
  <c r="P35" i="5"/>
  <c r="M38" i="5"/>
  <c r="M20" i="5"/>
  <c r="O37" i="5"/>
  <c r="E12" i="5"/>
  <c r="P12" i="5" s="1"/>
  <c r="E20" i="4"/>
  <c r="E40" i="4" s="1"/>
  <c r="M40" i="4"/>
  <c r="O20" i="4"/>
  <c r="E30" i="4"/>
  <c r="O30" i="4"/>
  <c r="E32" i="4"/>
  <c r="O32" i="4"/>
  <c r="Q48" i="4"/>
  <c r="Q12" i="4"/>
  <c r="E10" i="4"/>
  <c r="O10" i="4"/>
  <c r="Q27" i="4"/>
  <c r="Q25" i="4"/>
  <c r="Q8" i="4"/>
  <c r="Q6" i="4"/>
  <c r="O38" i="4"/>
  <c r="Q35" i="4"/>
  <c r="M22" i="4"/>
  <c r="O36" i="4"/>
  <c r="Q33" i="4"/>
  <c r="Q31" i="4"/>
  <c r="Q28" i="4"/>
  <c r="Q23" i="4"/>
  <c r="Q16" i="4"/>
  <c r="Q7" i="4"/>
  <c r="P41" i="4"/>
  <c r="Q5" i="4"/>
  <c r="Q37" i="5" l="1"/>
  <c r="P37" i="5"/>
  <c r="Q38" i="5"/>
  <c r="P38" i="5"/>
  <c r="O20" i="5"/>
  <c r="M40" i="5"/>
  <c r="E20" i="5"/>
  <c r="E40" i="5" s="1"/>
  <c r="Q12" i="5"/>
  <c r="Q22" i="5"/>
  <c r="O42" i="5"/>
  <c r="P22" i="5"/>
  <c r="P32" i="5"/>
  <c r="Q32" i="5"/>
  <c r="Q48" i="5"/>
  <c r="Q30" i="5"/>
  <c r="P30" i="5"/>
  <c r="E22" i="4"/>
  <c r="O22" i="4"/>
  <c r="M42" i="4"/>
  <c r="P20" i="4"/>
  <c r="O40" i="4"/>
  <c r="Q20" i="4"/>
  <c r="Q32" i="4"/>
  <c r="P32" i="4"/>
  <c r="P10" i="4"/>
  <c r="Q10" i="4"/>
  <c r="P38" i="4"/>
  <c r="Q38" i="4"/>
  <c r="Q36" i="4"/>
  <c r="P36" i="4"/>
  <c r="Q30" i="4"/>
  <c r="P30" i="4"/>
  <c r="Q20" i="5" l="1"/>
  <c r="P20" i="5"/>
  <c r="O40" i="5"/>
  <c r="Q42" i="5"/>
  <c r="P42" i="5"/>
  <c r="O42" i="4"/>
  <c r="P22" i="4"/>
  <c r="Q22" i="4"/>
  <c r="Q40" i="4"/>
  <c r="P40" i="4"/>
  <c r="Q40" i="5" l="1"/>
  <c r="P40" i="5"/>
  <c r="Q50" i="5"/>
  <c r="Q42" i="4"/>
  <c r="P42" i="4"/>
  <c r="Q50" i="4" s="1"/>
  <c r="E13" i="2"/>
  <c r="D13" i="2"/>
  <c r="D30" i="1"/>
  <c r="D28" i="1"/>
  <c r="E28" i="1"/>
  <c r="E29" i="1"/>
  <c r="E30" i="1"/>
  <c r="D29" i="1" l="1"/>
  <c r="D23" i="1"/>
  <c r="D34" i="1" l="1"/>
  <c r="D11" i="1"/>
  <c r="E11" i="1" s="1"/>
  <c r="E34" i="1" l="1"/>
  <c r="E23" i="1"/>
</calcChain>
</file>

<file path=xl/sharedStrings.xml><?xml version="1.0" encoding="utf-8"?>
<sst xmlns="http://schemas.openxmlformats.org/spreadsheetml/2006/main" count="480" uniqueCount="107">
  <si>
    <t>Radius 1</t>
  </si>
  <si>
    <t>Radius 2</t>
  </si>
  <si>
    <t>Periode</t>
  </si>
  <si>
    <t>T [s]</t>
  </si>
  <si>
    <t>g  [m/s²]</t>
  </si>
  <si>
    <t>Calculation</t>
  </si>
  <si>
    <t>Example</t>
  </si>
  <si>
    <t xml:space="preserve">   </t>
  </si>
  <si>
    <t xml:space="preserve">  </t>
  </si>
  <si>
    <t xml:space="preserve">    </t>
  </si>
  <si>
    <r>
      <t>m</t>
    </r>
    <r>
      <rPr>
        <vertAlign val="subscript"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 [kg]</t>
    </r>
  </si>
  <si>
    <r>
      <t>m</t>
    </r>
    <r>
      <rPr>
        <vertAlign val="subscript"/>
        <sz val="12"/>
        <color theme="1"/>
        <rFont val="Arial Narrow"/>
        <family val="2"/>
      </rPr>
      <t xml:space="preserve">2 </t>
    </r>
    <r>
      <rPr>
        <sz val="12"/>
        <color theme="1"/>
        <rFont val="Arial Narrow"/>
        <family val="2"/>
      </rPr>
      <t xml:space="preserve"> [kg]</t>
    </r>
  </si>
  <si>
    <r>
      <t>l</t>
    </r>
    <r>
      <rPr>
        <vertAlign val="subscript"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 [m]</t>
    </r>
  </si>
  <si>
    <r>
      <t>l</t>
    </r>
    <r>
      <rPr>
        <vertAlign val="sub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 [m]</t>
    </r>
  </si>
  <si>
    <r>
      <t>m</t>
    </r>
    <r>
      <rPr>
        <vertAlign val="sub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 [kg]</t>
    </r>
  </si>
  <si>
    <r>
      <t>l</t>
    </r>
    <r>
      <rPr>
        <vertAlign val="subscript"/>
        <sz val="12"/>
        <color theme="1"/>
        <rFont val="Arial Narrow"/>
        <family val="2"/>
      </rPr>
      <t>1</t>
    </r>
    <r>
      <rPr>
        <sz val="12"/>
        <color theme="1"/>
        <rFont val="Arial Narrow"/>
        <family val="2"/>
      </rPr>
      <t xml:space="preserve">  [kg]</t>
    </r>
  </si>
  <si>
    <r>
      <t>l</t>
    </r>
    <r>
      <rPr>
        <vertAlign val="sub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 [kg]</t>
    </r>
  </si>
  <si>
    <t>Erdbeschleunigung</t>
  </si>
  <si>
    <t>Qelle: K.-J. Bladt</t>
  </si>
  <si>
    <t>www.jbladt.de</t>
  </si>
  <si>
    <t>Mathematische Pendel mit zwei Massen</t>
  </si>
  <si>
    <t xml:space="preserve">        </t>
  </si>
  <si>
    <t xml:space="preserve">Masse 1 </t>
  </si>
  <si>
    <t xml:space="preserve">Masse 2 </t>
  </si>
  <si>
    <r>
      <t>l</t>
    </r>
    <r>
      <rPr>
        <vertAlign val="subscript"/>
        <sz val="12"/>
        <color theme="1"/>
        <rFont val="Arial Narrow"/>
        <family val="2"/>
      </rPr>
      <t>3</t>
    </r>
    <r>
      <rPr>
        <sz val="12"/>
        <color theme="1"/>
        <rFont val="Arial Narrow"/>
        <family val="2"/>
      </rPr>
      <t xml:space="preserve"> [m]</t>
    </r>
  </si>
  <si>
    <r>
      <t>m3</t>
    </r>
    <r>
      <rPr>
        <vertAlign val="sub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[kg]</t>
    </r>
  </si>
  <si>
    <t>Radius 3</t>
  </si>
  <si>
    <t xml:space="preserve">Masse2 </t>
  </si>
  <si>
    <t>Masse 3</t>
  </si>
  <si>
    <t xml:space="preserve">Masse1 </t>
  </si>
  <si>
    <t xml:space="preserve">Massde2 </t>
  </si>
  <si>
    <t>Mathematical Pendulum with 4 Masses</t>
  </si>
  <si>
    <t>Mathematical Pendulum with two Masses</t>
  </si>
  <si>
    <t>Input</t>
  </si>
  <si>
    <t>à</t>
  </si>
  <si>
    <t>.-.</t>
  </si>
  <si>
    <t>Pendel-01.pdf</t>
  </si>
  <si>
    <t>B</t>
  </si>
  <si>
    <t>Mathematisches Pendel mit 4 Massen</t>
  </si>
  <si>
    <t xml:space="preserve">  , </t>
  </si>
  <si>
    <t xml:space="preserve"> </t>
  </si>
  <si>
    <r>
      <t>T (m</t>
    </r>
    <r>
      <rPr>
        <b/>
        <vertAlign val="subscript"/>
        <sz val="14"/>
        <color theme="1"/>
        <rFont val="Arial Narrow"/>
        <family val="2"/>
      </rPr>
      <t xml:space="preserve">1 </t>
    </r>
    <r>
      <rPr>
        <b/>
        <sz val="14"/>
        <color theme="1"/>
        <rFont val="Arial Narrow"/>
        <family val="2"/>
      </rPr>
      <t>… m</t>
    </r>
    <r>
      <rPr>
        <b/>
        <vertAlign val="subscript"/>
        <sz val="14"/>
        <color theme="1"/>
        <rFont val="Arial Narrow"/>
        <family val="2"/>
      </rPr>
      <t>8</t>
    </r>
    <r>
      <rPr>
        <b/>
        <sz val="14"/>
        <color theme="1"/>
        <rFont val="Arial Narrow"/>
        <family val="2"/>
      </rPr>
      <t>) [s]=</t>
    </r>
  </si>
  <si>
    <t>komplett</t>
  </si>
  <si>
    <t>phys. Pendel</t>
  </si>
  <si>
    <r>
      <t>T(m</t>
    </r>
    <r>
      <rPr>
        <b/>
        <vertAlign val="subscript"/>
        <sz val="14"/>
        <color rgb="FF0070C0"/>
        <rFont val="Arial Narrow"/>
        <family val="2"/>
      </rPr>
      <t>1</t>
    </r>
    <r>
      <rPr>
        <b/>
        <sz val="14"/>
        <color rgb="FF0070C0"/>
        <rFont val="Arial Narrow"/>
        <family val="2"/>
      </rPr>
      <t>)  [s]=</t>
    </r>
  </si>
  <si>
    <r>
      <t>nur m</t>
    </r>
    <r>
      <rPr>
        <b/>
        <vertAlign val="subscript"/>
        <sz val="14"/>
        <color rgb="FF0070C0"/>
        <rFont val="Arial Narrow"/>
        <family val="2"/>
      </rPr>
      <t>1,zyl</t>
    </r>
  </si>
  <si>
    <r>
      <t>nur m</t>
    </r>
    <r>
      <rPr>
        <b/>
        <vertAlign val="subscript"/>
        <sz val="14"/>
        <rFont val="Arial Narrow"/>
        <family val="2"/>
      </rPr>
      <t>1</t>
    </r>
    <r>
      <rPr>
        <b/>
        <sz val="14"/>
        <rFont val="Arial Narrow"/>
        <family val="2"/>
      </rPr>
      <t>,</t>
    </r>
    <r>
      <rPr>
        <b/>
        <vertAlign val="subscript"/>
        <sz val="14"/>
        <rFont val="Arial Narrow"/>
        <family val="2"/>
      </rPr>
      <t>zyl</t>
    </r>
  </si>
  <si>
    <t>math. Pendel</t>
  </si>
  <si>
    <t>dzyl</t>
  </si>
  <si>
    <t>t</t>
  </si>
  <si>
    <t>Kreisscheibe</t>
  </si>
  <si>
    <t>hq</t>
  </si>
  <si>
    <t>bq</t>
  </si>
  <si>
    <t>aq</t>
  </si>
  <si>
    <t>Quader</t>
  </si>
  <si>
    <t>dball</t>
  </si>
  <si>
    <t>Kugel</t>
  </si>
  <si>
    <t>links</t>
  </si>
  <si>
    <t>hzyl</t>
  </si>
  <si>
    <t>Zylinder</t>
  </si>
  <si>
    <r>
      <t>Stab m</t>
    </r>
    <r>
      <rPr>
        <b/>
        <vertAlign val="subscript"/>
        <sz val="12"/>
        <color theme="1"/>
        <rFont val="Arial Narrow"/>
        <family val="2"/>
      </rPr>
      <t>8</t>
    </r>
    <r>
      <rPr>
        <b/>
        <sz val="12"/>
        <color theme="1"/>
        <rFont val="Arial Narrow"/>
        <family val="2"/>
      </rPr>
      <t>=m</t>
    </r>
    <r>
      <rPr>
        <b/>
        <vertAlign val="subscript"/>
        <sz val="12"/>
        <color theme="1"/>
        <rFont val="Arial Narrow"/>
        <family val="2"/>
      </rPr>
      <t>4</t>
    </r>
  </si>
  <si>
    <t>lq</t>
  </si>
  <si>
    <t>lj</t>
  </si>
  <si>
    <t xml:space="preserve">Quader </t>
  </si>
  <si>
    <r>
      <t>Masse m</t>
    </r>
    <r>
      <rPr>
        <b/>
        <vertAlign val="subscript"/>
        <sz val="12"/>
        <color theme="1"/>
        <rFont val="Arial Narrow"/>
        <family val="2"/>
      </rPr>
      <t>7</t>
    </r>
    <r>
      <rPr>
        <b/>
        <sz val="12"/>
        <color theme="1"/>
        <rFont val="Arial Narrow"/>
        <family val="2"/>
      </rPr>
      <t>=m</t>
    </r>
    <r>
      <rPr>
        <b/>
        <vertAlign val="subscript"/>
        <sz val="12"/>
        <color theme="1"/>
        <rFont val="Arial Narrow"/>
        <family val="2"/>
      </rPr>
      <t>3</t>
    </r>
  </si>
  <si>
    <r>
      <t>d</t>
    </r>
    <r>
      <rPr>
        <vertAlign val="subscript"/>
        <sz val="12"/>
        <color theme="1"/>
        <rFont val="Arial Narrow"/>
        <family val="2"/>
      </rPr>
      <t>zyl</t>
    </r>
  </si>
  <si>
    <r>
      <t>h</t>
    </r>
    <r>
      <rPr>
        <vertAlign val="subscript"/>
        <sz val="12"/>
        <color theme="1"/>
        <rFont val="Arial Narrow"/>
        <family val="2"/>
      </rPr>
      <t>q</t>
    </r>
  </si>
  <si>
    <r>
      <t>l</t>
    </r>
    <r>
      <rPr>
        <vertAlign val="subscript"/>
        <sz val="12"/>
        <color theme="1"/>
        <rFont val="Arial Narrow"/>
        <family val="2"/>
      </rPr>
      <t>q</t>
    </r>
  </si>
  <si>
    <r>
      <t>l</t>
    </r>
    <r>
      <rPr>
        <vertAlign val="subscript"/>
        <sz val="12"/>
        <color theme="1"/>
        <rFont val="Symbol"/>
        <family val="1"/>
        <charset val="2"/>
      </rPr>
      <t>j</t>
    </r>
  </si>
  <si>
    <r>
      <t>d</t>
    </r>
    <r>
      <rPr>
        <vertAlign val="subscript"/>
        <sz val="12"/>
        <color theme="1"/>
        <rFont val="Arial Narrow"/>
        <family val="2"/>
      </rPr>
      <t>ball</t>
    </r>
  </si>
  <si>
    <t>oben</t>
  </si>
  <si>
    <r>
      <t>h</t>
    </r>
    <r>
      <rPr>
        <vertAlign val="subscript"/>
        <sz val="12"/>
        <color theme="1"/>
        <rFont val="Arial Narrow"/>
        <family val="2"/>
      </rPr>
      <t>zyl</t>
    </r>
  </si>
  <si>
    <r>
      <t>Stab m</t>
    </r>
    <r>
      <rPr>
        <b/>
        <vertAlign val="subscript"/>
        <sz val="12"/>
        <color theme="1"/>
        <rFont val="Arial Narrow"/>
        <family val="2"/>
      </rPr>
      <t>6</t>
    </r>
  </si>
  <si>
    <r>
      <t>Masse m</t>
    </r>
    <r>
      <rPr>
        <b/>
        <vertAlign val="subscript"/>
        <sz val="12"/>
        <color theme="1"/>
        <rFont val="Arial Narrow"/>
        <family val="2"/>
      </rPr>
      <t>5</t>
    </r>
  </si>
  <si>
    <r>
      <t>b</t>
    </r>
    <r>
      <rPr>
        <vertAlign val="subscript"/>
        <sz val="12"/>
        <color theme="1"/>
        <rFont val="Arial Narrow"/>
        <family val="2"/>
      </rPr>
      <t>q</t>
    </r>
  </si>
  <si>
    <r>
      <rPr>
        <sz val="12"/>
        <color theme="1"/>
        <rFont val="Arial"/>
        <family val="2"/>
      </rPr>
      <t>a</t>
    </r>
    <r>
      <rPr>
        <vertAlign val="subscript"/>
        <sz val="12"/>
        <color theme="1"/>
        <rFont val="Arial"/>
        <family val="2"/>
      </rPr>
      <t>q</t>
    </r>
  </si>
  <si>
    <t>rechts</t>
  </si>
  <si>
    <r>
      <t>Stab m</t>
    </r>
    <r>
      <rPr>
        <b/>
        <vertAlign val="subscript"/>
        <sz val="12"/>
        <color theme="1"/>
        <rFont val="Arial Narrow"/>
        <family val="2"/>
      </rPr>
      <t>4</t>
    </r>
    <r>
      <rPr>
        <b/>
        <sz val="12"/>
        <color theme="1"/>
        <rFont val="Arial Narrow"/>
        <family val="2"/>
      </rPr>
      <t xml:space="preserve"> </t>
    </r>
  </si>
  <si>
    <r>
      <t>Masse m</t>
    </r>
    <r>
      <rPr>
        <b/>
        <vertAlign val="subscript"/>
        <sz val="12"/>
        <color theme="1"/>
        <rFont val="Arial Narrow"/>
        <family val="2"/>
      </rPr>
      <t>3</t>
    </r>
  </si>
  <si>
    <t>unten</t>
  </si>
  <si>
    <r>
      <t>Stab m</t>
    </r>
    <r>
      <rPr>
        <b/>
        <vertAlign val="subscript"/>
        <sz val="12"/>
        <color theme="1"/>
        <rFont val="Arial Narrow"/>
        <family val="2"/>
      </rPr>
      <t>2</t>
    </r>
  </si>
  <si>
    <r>
      <t>t=h</t>
    </r>
    <r>
      <rPr>
        <vertAlign val="subscript"/>
        <sz val="12"/>
        <color theme="1"/>
        <rFont val="Arial Narrow"/>
        <family val="2"/>
      </rPr>
      <t>zyl</t>
    </r>
  </si>
  <si>
    <r>
      <t>Masse m</t>
    </r>
    <r>
      <rPr>
        <b/>
        <vertAlign val="subscript"/>
        <sz val="12"/>
        <color theme="1"/>
        <rFont val="Arial Narrow"/>
        <family val="2"/>
      </rPr>
      <t>1</t>
    </r>
  </si>
  <si>
    <r>
      <t>g*m</t>
    </r>
    <r>
      <rPr>
        <b/>
        <vertAlign val="subscript"/>
        <sz val="12"/>
        <color theme="1"/>
        <rFont val="Arial Narrow"/>
        <family val="2"/>
      </rPr>
      <t>G</t>
    </r>
    <r>
      <rPr>
        <b/>
        <sz val="12"/>
        <color theme="1"/>
        <rFont val="Arial Narrow"/>
        <family val="2"/>
      </rPr>
      <t xml:space="preserve"> [Nm/s²]</t>
    </r>
  </si>
  <si>
    <r>
      <t>I</t>
    </r>
    <r>
      <rPr>
        <b/>
        <vertAlign val="subscript"/>
        <sz val="12"/>
        <color theme="1"/>
        <rFont val="Arial Narrow"/>
        <family val="2"/>
      </rPr>
      <t>x</t>
    </r>
    <r>
      <rPr>
        <b/>
        <sz val="12"/>
        <color theme="1"/>
        <rFont val="Arial Narrow"/>
        <family val="2"/>
      </rPr>
      <t xml:space="preserve"> [kg m²]</t>
    </r>
  </si>
  <si>
    <t>m [kg]</t>
  </si>
  <si>
    <t>[kg/m³]</t>
  </si>
  <si>
    <t>[m]</t>
  </si>
  <si>
    <t>h</t>
  </si>
  <si>
    <t>1 &lt;---&gt; 0</t>
  </si>
  <si>
    <r>
      <t>r</t>
    </r>
    <r>
      <rPr>
        <b/>
        <vertAlign val="subscript"/>
        <sz val="12"/>
        <color theme="1"/>
        <rFont val="Arial Narrow"/>
        <family val="2"/>
      </rPr>
      <t>i</t>
    </r>
    <r>
      <rPr>
        <b/>
        <sz val="12"/>
        <color theme="1"/>
        <rFont val="Arial Narrow"/>
        <family val="2"/>
      </rPr>
      <t xml:space="preserve"> [m]</t>
    </r>
  </si>
  <si>
    <r>
      <t xml:space="preserve"> Moment infolge Gewicht                </t>
    </r>
    <r>
      <rPr>
        <sz val="11"/>
        <color theme="1"/>
        <rFont val="Arial Narrow"/>
        <family val="2"/>
      </rPr>
      <t>g=9,81 m/s²</t>
    </r>
  </si>
  <si>
    <t>Massenträgheit</t>
  </si>
  <si>
    <t>Masse</t>
  </si>
  <si>
    <t>Dichte</t>
  </si>
  <si>
    <t>Höhe / Länge der Masse in Richtung Drehpunkt des Pendels</t>
  </si>
  <si>
    <t>Abmessung quer zum Pendelausschlag</t>
  </si>
  <si>
    <t>Abmessung in Pendel-ausschlags-richtung</t>
  </si>
  <si>
    <t>Form der masse</t>
  </si>
  <si>
    <t>Auswahl -faktor</t>
  </si>
  <si>
    <t>Pendelarmlänge bis Schwerpunkt der Masse</t>
  </si>
  <si>
    <t>Bemerkung</t>
  </si>
  <si>
    <t>Pendel</t>
  </si>
  <si>
    <t>Stab / Zylinder</t>
  </si>
  <si>
    <t>Physical pendulum with 1, 2 or 4 masses</t>
  </si>
  <si>
    <t xml:space="preserve">Physikalisches Pendel mit 1, 2 oder 4 Massen </t>
  </si>
  <si>
    <t>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</si>
</sst>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42" x14ac:knownFonts="1"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0" tint="-0.34998626667073579"/>
      <name val="Arial Narrow"/>
      <family val="2"/>
    </font>
    <font>
      <sz val="12"/>
      <color theme="0" tint="-0.34998626667073579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vertAlign val="subscript"/>
      <sz val="12"/>
      <color theme="1"/>
      <name val="Arial Narrow"/>
      <family val="2"/>
    </font>
    <font>
      <u/>
      <sz val="11"/>
      <color theme="10"/>
      <name val="Arial Narrow"/>
      <family val="2"/>
    </font>
    <font>
      <b/>
      <u/>
      <sz val="12"/>
      <color theme="10"/>
      <name val="Arial Narrow"/>
      <family val="2"/>
    </font>
    <font>
      <b/>
      <sz val="20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sz val="12"/>
      <color theme="8" tint="-0.249977111117893"/>
      <name val="Arial Narrow"/>
      <family val="2"/>
    </font>
    <font>
      <b/>
      <sz val="18"/>
      <color rgb="FF0070C0"/>
      <name val="Arial Narrow"/>
      <family val="2"/>
    </font>
    <font>
      <b/>
      <sz val="18"/>
      <color theme="8" tint="-0.499984740745262"/>
      <name val="Arial Narrow"/>
      <family val="2"/>
    </font>
    <font>
      <sz val="11"/>
      <color theme="1"/>
      <name val="Wingdings"/>
      <charset val="2"/>
    </font>
    <font>
      <b/>
      <sz val="11"/>
      <color theme="9" tint="-0.499984740745262"/>
      <name val="Wingdings"/>
      <charset val="2"/>
    </font>
    <font>
      <b/>
      <sz val="14"/>
      <color rgb="FFFF0000"/>
      <name val="Arial Narrow"/>
      <family val="2"/>
    </font>
    <font>
      <sz val="11"/>
      <color theme="1"/>
      <name val="Calibri"/>
      <family val="2"/>
    </font>
    <font>
      <b/>
      <sz val="14"/>
      <color theme="1"/>
      <name val="Arial Narrow"/>
      <family val="2"/>
    </font>
    <font>
      <b/>
      <vertAlign val="subscript"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rgb="FF0070C0"/>
      <name val="Arial Narrow"/>
      <family val="2"/>
    </font>
    <font>
      <b/>
      <vertAlign val="subscript"/>
      <sz val="14"/>
      <color rgb="FF0070C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vertAlign val="subscript"/>
      <sz val="14"/>
      <name val="Arial Narrow"/>
      <family val="2"/>
    </font>
    <font>
      <sz val="12"/>
      <name val="Arial Narrow"/>
      <family val="2"/>
    </font>
    <font>
      <b/>
      <vertAlign val="subscript"/>
      <sz val="12"/>
      <color theme="1"/>
      <name val="Arial Narrow"/>
      <family val="2"/>
    </font>
    <font>
      <vertAlign val="subscript"/>
      <sz val="12"/>
      <color theme="1"/>
      <name val="Symbol"/>
      <family val="1"/>
      <charset val="2"/>
    </font>
    <font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B0F0"/>
      <name val="Arial Narrow"/>
      <family val="2"/>
    </font>
    <font>
      <sz val="12"/>
      <color theme="0" tint="-0.499984740745262"/>
      <name val="Arial Narrow"/>
      <family val="2"/>
    </font>
    <font>
      <sz val="11"/>
      <name val="Arial Narrow"/>
      <family val="2"/>
    </font>
    <font>
      <b/>
      <sz val="12"/>
      <color theme="0" tint="-0.34998626667073579"/>
      <name val="Arial Narrow"/>
      <family val="2"/>
    </font>
    <font>
      <b/>
      <sz val="11"/>
      <color rgb="FFFF0000"/>
      <name val="Arial Narrow"/>
      <family val="2"/>
    </font>
    <font>
      <b/>
      <sz val="14"/>
      <color rgb="FFC00000"/>
      <name val="Arial Narrow"/>
      <family val="2"/>
    </font>
    <font>
      <b/>
      <sz val="18"/>
      <color rgb="FFC00000"/>
      <name val="Arial Narrow"/>
      <family val="2"/>
    </font>
    <font>
      <b/>
      <sz val="18"/>
      <color theme="1"/>
      <name val="Arial Narrow"/>
      <family val="2"/>
    </font>
    <font>
      <b/>
      <u/>
      <sz val="18"/>
      <color theme="8" tint="-0.499984740745262"/>
      <name val="Arial Narrow"/>
      <family val="2"/>
    </font>
    <font>
      <b/>
      <u/>
      <sz val="18"/>
      <color theme="8" tint="-0.249977111117893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DB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0" fontId="9" fillId="0" borderId="0" xfId="1" applyFont="1"/>
    <xf numFmtId="0" fontId="4" fillId="0" borderId="0" xfId="0" applyFont="1"/>
    <xf numFmtId="0" fontId="10" fillId="0" borderId="0" xfId="0" applyFont="1"/>
    <xf numFmtId="164" fontId="11" fillId="2" borderId="1" xfId="0" applyNumberFormat="1" applyFont="1" applyFill="1" applyBorder="1" applyAlignment="1" applyProtection="1">
      <alignment horizontal="center"/>
      <protection locked="0"/>
    </xf>
    <xf numFmtId="164" fontId="11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2" borderId="4" xfId="0" applyFont="1" applyFill="1" applyBorder="1"/>
    <xf numFmtId="0" fontId="15" fillId="2" borderId="1" xfId="0" applyFont="1" applyFill="1" applyBorder="1" applyAlignment="1">
      <alignment horizontal="center"/>
    </xf>
    <xf numFmtId="0" fontId="0" fillId="2" borderId="1" xfId="0" applyFill="1" applyBorder="1"/>
    <xf numFmtId="0" fontId="16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19" fillId="5" borderId="8" xfId="0" applyNumberFormat="1" applyFont="1" applyFill="1" applyBorder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right"/>
      <protection hidden="1"/>
    </xf>
    <xf numFmtId="0" fontId="17" fillId="5" borderId="0" xfId="0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5" fontId="19" fillId="0" borderId="8" xfId="0" applyNumberFormat="1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5" fontId="22" fillId="4" borderId="8" xfId="0" applyNumberFormat="1" applyFont="1" applyFill="1" applyBorder="1" applyAlignment="1" applyProtection="1">
      <alignment horizontal="center"/>
      <protection hidden="1"/>
    </xf>
    <xf numFmtId="0" fontId="22" fillId="4" borderId="0" xfId="0" applyFont="1" applyFill="1" applyAlignment="1" applyProtection="1">
      <alignment horizontal="right"/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164" fontId="1" fillId="0" borderId="8" xfId="0" applyNumberFormat="1" applyFont="1" applyBorder="1" applyAlignment="1" applyProtection="1">
      <alignment horizontal="center"/>
      <protection hidden="1"/>
    </xf>
    <xf numFmtId="165" fontId="24" fillId="6" borderId="8" xfId="0" applyNumberFormat="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right"/>
      <protection hidden="1"/>
    </xf>
    <xf numFmtId="0" fontId="25" fillId="6" borderId="0" xfId="0" applyFont="1" applyFill="1" applyAlignment="1" applyProtection="1">
      <alignment horizontal="center"/>
      <protection hidden="1"/>
    </xf>
    <xf numFmtId="0" fontId="27" fillId="6" borderId="9" xfId="0" applyFont="1" applyFill="1" applyBorder="1" applyAlignment="1" applyProtection="1">
      <alignment horizontal="center"/>
      <protection hidden="1"/>
    </xf>
    <xf numFmtId="164" fontId="1" fillId="0" borderId="10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64" fontId="1" fillId="7" borderId="13" xfId="0" applyNumberFormat="1" applyFont="1" applyFill="1" applyBorder="1" applyAlignment="1" applyProtection="1">
      <alignment horizontal="center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164" fontId="1" fillId="8" borderId="14" xfId="0" applyNumberFormat="1" applyFont="1" applyFill="1" applyBorder="1" applyAlignment="1" applyProtection="1">
      <alignment horizontal="center"/>
      <protection hidden="1"/>
    </xf>
    <xf numFmtId="166" fontId="1" fillId="8" borderId="15" xfId="0" applyNumberFormat="1" applyFont="1" applyFill="1" applyBorder="1" applyAlignment="1" applyProtection="1">
      <alignment horizontal="center"/>
      <protection hidden="1"/>
    </xf>
    <xf numFmtId="164" fontId="1" fillId="8" borderId="15" xfId="0" applyNumberFormat="1" applyFont="1" applyFill="1" applyBorder="1" applyAlignment="1" applyProtection="1">
      <alignment horizontal="center"/>
      <protection hidden="1"/>
    </xf>
    <xf numFmtId="0" fontId="1" fillId="8" borderId="15" xfId="0" applyFont="1" applyFill="1" applyBorder="1" applyAlignment="1" applyProtection="1">
      <alignment horizontal="center"/>
      <protection hidden="1"/>
    </xf>
    <xf numFmtId="1" fontId="5" fillId="8" borderId="16" xfId="0" applyNumberFormat="1" applyFont="1" applyFill="1" applyBorder="1" applyAlignment="1" applyProtection="1">
      <alignment horizontal="center"/>
      <protection hidden="1"/>
    </xf>
    <xf numFmtId="0" fontId="1" fillId="8" borderId="17" xfId="0" applyFont="1" applyFill="1" applyBorder="1" applyAlignment="1" applyProtection="1">
      <alignment horizontal="center"/>
      <protection hidden="1"/>
    </xf>
    <xf numFmtId="0" fontId="1" fillId="9" borderId="18" xfId="0" applyFont="1" applyFill="1" applyBorder="1" applyProtection="1">
      <protection hidden="1"/>
    </xf>
    <xf numFmtId="164" fontId="1" fillId="8" borderId="19" xfId="0" applyNumberFormat="1" applyFont="1" applyFill="1" applyBorder="1" applyAlignment="1" applyProtection="1">
      <alignment horizontal="center"/>
      <protection hidden="1"/>
    </xf>
    <xf numFmtId="166" fontId="1" fillId="8" borderId="1" xfId="0" applyNumberFormat="1" applyFont="1" applyFill="1" applyBorder="1" applyAlignment="1" applyProtection="1">
      <alignment horizontal="center"/>
      <protection hidden="1"/>
    </xf>
    <xf numFmtId="164" fontId="1" fillId="8" borderId="1" xfId="0" applyNumberFormat="1" applyFont="1" applyFill="1" applyBorder="1" applyAlignment="1" applyProtection="1">
      <alignment horizontal="center"/>
      <protection hidden="1"/>
    </xf>
    <xf numFmtId="0" fontId="1" fillId="8" borderId="1" xfId="0" applyFont="1" applyFill="1" applyBorder="1" applyAlignment="1" applyProtection="1">
      <alignment horizontal="center"/>
      <protection hidden="1"/>
    </xf>
    <xf numFmtId="1" fontId="5" fillId="8" borderId="13" xfId="0" applyNumberFormat="1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center"/>
      <protection hidden="1"/>
    </xf>
    <xf numFmtId="0" fontId="1" fillId="9" borderId="21" xfId="0" applyFont="1" applyFill="1" applyBorder="1" applyProtection="1">
      <protection hidden="1"/>
    </xf>
    <xf numFmtId="164" fontId="1" fillId="8" borderId="22" xfId="0" applyNumberFormat="1" applyFont="1" applyFill="1" applyBorder="1" applyAlignment="1" applyProtection="1">
      <alignment horizontal="center"/>
      <protection hidden="1"/>
    </xf>
    <xf numFmtId="166" fontId="1" fillId="8" borderId="13" xfId="0" applyNumberFormat="1" applyFont="1" applyFill="1" applyBorder="1" applyAlignment="1" applyProtection="1">
      <alignment horizontal="center"/>
      <protection hidden="1"/>
    </xf>
    <xf numFmtId="164" fontId="1" fillId="8" borderId="13" xfId="0" applyNumberFormat="1" applyFont="1" applyFill="1" applyBorder="1" applyAlignment="1" applyProtection="1">
      <alignment horizontal="center"/>
      <protection hidden="1"/>
    </xf>
    <xf numFmtId="0" fontId="1" fillId="8" borderId="13" xfId="0" applyFont="1" applyFill="1" applyBorder="1" applyAlignment="1" applyProtection="1">
      <alignment horizontal="center"/>
      <protection hidden="1"/>
    </xf>
    <xf numFmtId="0" fontId="5" fillId="8" borderId="1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center"/>
      <protection hidden="1"/>
    </xf>
    <xf numFmtId="164" fontId="1" fillId="10" borderId="24" xfId="0" applyNumberFormat="1" applyFont="1" applyFill="1" applyBorder="1" applyAlignment="1" applyProtection="1">
      <alignment horizontal="center"/>
      <protection hidden="1"/>
    </xf>
    <xf numFmtId="164" fontId="1" fillId="10" borderId="3" xfId="0" applyNumberFormat="1" applyFont="1" applyFill="1" applyBorder="1" applyAlignment="1" applyProtection="1">
      <alignment horizontal="center"/>
      <protection hidden="1"/>
    </xf>
    <xf numFmtId="0" fontId="1" fillId="10" borderId="3" xfId="0" applyFont="1" applyFill="1" applyBorder="1" applyAlignment="1" applyProtection="1">
      <alignment horizontal="center"/>
      <protection hidden="1"/>
    </xf>
    <xf numFmtId="1" fontId="5" fillId="10" borderId="3" xfId="0" applyNumberFormat="1" applyFont="1" applyFill="1" applyBorder="1" applyAlignment="1" applyProtection="1">
      <alignment horizontal="center"/>
      <protection hidden="1"/>
    </xf>
    <xf numFmtId="0" fontId="1" fillId="10" borderId="25" xfId="0" applyFont="1" applyFill="1" applyBorder="1" applyAlignment="1" applyProtection="1">
      <alignment horizontal="center"/>
      <protection hidden="1"/>
    </xf>
    <xf numFmtId="164" fontId="1" fillId="8" borderId="26" xfId="0" applyNumberFormat="1" applyFont="1" applyFill="1" applyBorder="1" applyAlignment="1" applyProtection="1">
      <alignment horizontal="center"/>
      <protection hidden="1"/>
    </xf>
    <xf numFmtId="164" fontId="1" fillId="8" borderId="27" xfId="0" applyNumberFormat="1" applyFont="1" applyFill="1" applyBorder="1" applyAlignment="1" applyProtection="1">
      <alignment horizontal="center"/>
      <protection hidden="1"/>
    </xf>
    <xf numFmtId="0" fontId="1" fillId="8" borderId="27" xfId="0" applyFont="1" applyFill="1" applyBorder="1" applyAlignment="1" applyProtection="1">
      <alignment horizontal="center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1" fontId="5" fillId="8" borderId="1" xfId="0" applyNumberFormat="1" applyFont="1" applyFill="1" applyBorder="1" applyAlignment="1" applyProtection="1">
      <alignment horizontal="center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164" fontId="1" fillId="8" borderId="29" xfId="0" applyNumberFormat="1" applyFont="1" applyFill="1" applyBorder="1" applyAlignment="1" applyProtection="1">
      <alignment horizontal="center"/>
      <protection hidden="1"/>
    </xf>
    <xf numFmtId="164" fontId="1" fillId="8" borderId="30" xfId="0" applyNumberFormat="1" applyFont="1" applyFill="1" applyBorder="1" applyAlignment="1" applyProtection="1">
      <alignment horizontal="center"/>
      <protection hidden="1"/>
    </xf>
    <xf numFmtId="0" fontId="1" fillId="8" borderId="30" xfId="0" applyFont="1" applyFill="1" applyBorder="1" applyAlignment="1" applyProtection="1">
      <alignment horizontal="center"/>
      <protection hidden="1"/>
    </xf>
    <xf numFmtId="1" fontId="5" fillId="8" borderId="31" xfId="0" applyNumberFormat="1" applyFont="1" applyFill="1" applyBorder="1" applyAlignment="1" applyProtection="1">
      <alignment horizontal="center"/>
      <protection hidden="1"/>
    </xf>
    <xf numFmtId="0" fontId="5" fillId="8" borderId="30" xfId="0" applyFont="1" applyFill="1" applyBorder="1" applyAlignment="1" applyProtection="1">
      <alignment horizontal="center"/>
      <protection hidden="1"/>
    </xf>
    <xf numFmtId="0" fontId="1" fillId="8" borderId="32" xfId="0" applyFont="1" applyFill="1" applyBorder="1" applyAlignment="1" applyProtection="1">
      <alignment horizontal="center"/>
      <protection hidden="1"/>
    </xf>
    <xf numFmtId="0" fontId="1" fillId="9" borderId="33" xfId="0" applyFont="1" applyFill="1" applyBorder="1" applyProtection="1"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64" fontId="1" fillId="4" borderId="14" xfId="0" applyNumberFormat="1" applyFont="1" applyFill="1" applyBorder="1" applyAlignment="1" applyProtection="1">
      <alignment horizontal="center"/>
      <protection hidden="1"/>
    </xf>
    <xf numFmtId="166" fontId="1" fillId="4" borderId="15" xfId="0" applyNumberFormat="1" applyFont="1" applyFill="1" applyBorder="1" applyAlignment="1" applyProtection="1">
      <alignment horizontal="center"/>
      <protection hidden="1"/>
    </xf>
    <xf numFmtId="164" fontId="1" fillId="4" borderId="15" xfId="0" applyNumberFormat="1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164" fontId="1" fillId="4" borderId="15" xfId="0" applyNumberFormat="1" applyFont="1" applyFill="1" applyBorder="1" applyAlignment="1" applyProtection="1">
      <alignment horizontal="center"/>
      <protection locked="0" hidden="1"/>
    </xf>
    <xf numFmtId="1" fontId="5" fillId="4" borderId="15" xfId="0" applyNumberFormat="1" applyFont="1" applyFill="1" applyBorder="1" applyAlignment="1" applyProtection="1">
      <alignment horizontal="center"/>
      <protection locked="0"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11" borderId="18" xfId="0" applyFont="1" applyFill="1" applyBorder="1" applyProtection="1">
      <protection hidden="1"/>
    </xf>
    <xf numFmtId="164" fontId="1" fillId="4" borderId="19" xfId="0" applyNumberFormat="1" applyFont="1" applyFill="1" applyBorder="1" applyAlignment="1" applyProtection="1">
      <alignment horizontal="center"/>
      <protection hidden="1"/>
    </xf>
    <xf numFmtId="166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locked="0"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0" fontId="1" fillId="4" borderId="20" xfId="0" applyFont="1" applyFill="1" applyBorder="1" applyAlignment="1" applyProtection="1">
      <alignment horizontal="center"/>
      <protection hidden="1"/>
    </xf>
    <xf numFmtId="0" fontId="1" fillId="11" borderId="21" xfId="0" applyFont="1" applyFill="1" applyBorder="1" applyProtection="1">
      <protection hidden="1"/>
    </xf>
    <xf numFmtId="1" fontId="6" fillId="4" borderId="1" xfId="0" applyNumberFormat="1" applyFont="1" applyFill="1" applyBorder="1" applyAlignment="1" applyProtection="1">
      <alignment horizontal="center"/>
      <protection locked="0" hidden="1"/>
    </xf>
    <xf numFmtId="0" fontId="5" fillId="4" borderId="1" xfId="0" applyFont="1" applyFill="1" applyBorder="1" applyAlignment="1" applyProtection="1">
      <alignment horizontal="center"/>
      <protection hidden="1"/>
    </xf>
    <xf numFmtId="164" fontId="1" fillId="6" borderId="8" xfId="0" applyNumberFormat="1" applyFont="1" applyFill="1" applyBorder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locked="0" hidden="1"/>
    </xf>
    <xf numFmtId="1" fontId="5" fillId="6" borderId="0" xfId="0" applyNumberFormat="1" applyFont="1" applyFill="1" applyAlignment="1" applyProtection="1">
      <alignment horizontal="center"/>
      <protection locked="0" hidden="1"/>
    </xf>
    <xf numFmtId="0" fontId="1" fillId="6" borderId="9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locked="0" hidden="1"/>
    </xf>
    <xf numFmtId="0" fontId="6" fillId="4" borderId="1" xfId="0" applyFont="1" applyFill="1" applyBorder="1" applyAlignment="1" applyProtection="1">
      <alignment horizontal="center"/>
      <protection hidden="1"/>
    </xf>
    <xf numFmtId="164" fontId="1" fillId="4" borderId="29" xfId="0" applyNumberFormat="1" applyFont="1" applyFill="1" applyBorder="1" applyAlignment="1" applyProtection="1">
      <alignment horizontal="center"/>
      <protection hidden="1"/>
    </xf>
    <xf numFmtId="164" fontId="1" fillId="4" borderId="30" xfId="0" applyNumberFormat="1" applyFont="1" applyFill="1" applyBorder="1" applyAlignment="1" applyProtection="1">
      <alignment horizontal="center"/>
      <protection hidden="1"/>
    </xf>
    <xf numFmtId="0" fontId="1" fillId="4" borderId="30" xfId="0" applyFont="1" applyFill="1" applyBorder="1" applyAlignment="1" applyProtection="1">
      <alignment horizontal="center"/>
      <protection hidden="1"/>
    </xf>
    <xf numFmtId="164" fontId="1" fillId="4" borderId="30" xfId="0" applyNumberFormat="1" applyFont="1" applyFill="1" applyBorder="1" applyAlignment="1" applyProtection="1">
      <alignment horizontal="center"/>
      <protection locked="0" hidden="1"/>
    </xf>
    <xf numFmtId="1" fontId="5" fillId="4" borderId="30" xfId="0" applyNumberFormat="1" applyFont="1" applyFill="1" applyBorder="1" applyAlignment="1" applyProtection="1">
      <alignment horizontal="center"/>
      <protection locked="0" hidden="1"/>
    </xf>
    <xf numFmtId="0" fontId="5" fillId="4" borderId="30" xfId="0" applyFont="1" applyFill="1" applyBorder="1" applyAlignment="1" applyProtection="1">
      <alignment horizontal="center"/>
      <protection hidden="1"/>
    </xf>
    <xf numFmtId="0" fontId="1" fillId="4" borderId="32" xfId="0" applyFont="1" applyFill="1" applyBorder="1" applyAlignment="1" applyProtection="1">
      <alignment horizontal="center"/>
      <protection hidden="1"/>
    </xf>
    <xf numFmtId="0" fontId="1" fillId="11" borderId="33" xfId="0" applyFont="1" applyFill="1" applyBorder="1" applyProtection="1">
      <protection hidden="1"/>
    </xf>
    <xf numFmtId="164" fontId="1" fillId="0" borderId="0" xfId="0" applyNumberFormat="1" applyFont="1" applyAlignment="1" applyProtection="1">
      <alignment horizontal="center"/>
      <protection locked="0" hidden="1"/>
    </xf>
    <xf numFmtId="164" fontId="1" fillId="2" borderId="14" xfId="0" applyNumberFormat="1" applyFont="1" applyFill="1" applyBorder="1" applyAlignment="1" applyProtection="1">
      <alignment horizontal="center"/>
      <protection hidden="1"/>
    </xf>
    <xf numFmtId="166" fontId="1" fillId="2" borderId="1" xfId="0" applyNumberFormat="1" applyFont="1" applyFill="1" applyBorder="1" applyAlignment="1" applyProtection="1">
      <alignment horizontal="center"/>
      <protection hidden="1"/>
    </xf>
    <xf numFmtId="164" fontId="1" fillId="2" borderId="15" xfId="0" applyNumberFormat="1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164" fontId="1" fillId="2" borderId="15" xfId="0" applyNumberFormat="1" applyFont="1" applyFill="1" applyBorder="1" applyAlignment="1" applyProtection="1">
      <alignment horizontal="center"/>
      <protection locked="0" hidden="1"/>
    </xf>
    <xf numFmtId="1" fontId="1" fillId="2" borderId="15" xfId="0" applyNumberFormat="1" applyFont="1" applyFill="1" applyBorder="1" applyAlignment="1" applyProtection="1">
      <alignment horizontal="center"/>
      <protection locked="0" hidden="1"/>
    </xf>
    <xf numFmtId="0" fontId="1" fillId="2" borderId="17" xfId="0" applyFont="1" applyFill="1" applyBorder="1" applyAlignment="1" applyProtection="1">
      <alignment horizontal="center"/>
      <protection hidden="1"/>
    </xf>
    <xf numFmtId="164" fontId="1" fillId="2" borderId="19" xfId="0" applyNumberFormat="1" applyFont="1" applyFill="1" applyBorder="1" applyAlignment="1" applyProtection="1">
      <alignment horizontal="center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4" fontId="1" fillId="2" borderId="1" xfId="0" applyNumberFormat="1" applyFont="1" applyFill="1" applyBorder="1" applyAlignment="1" applyProtection="1">
      <alignment horizontal="center"/>
      <protection locked="0" hidden="1"/>
    </xf>
    <xf numFmtId="0" fontId="30" fillId="2" borderId="1" xfId="0" applyFont="1" applyFill="1" applyBorder="1" applyAlignment="1" applyProtection="1">
      <alignment horizontal="center"/>
      <protection hidden="1"/>
    </xf>
    <xf numFmtId="1" fontId="5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32" fillId="9" borderId="18" xfId="0" applyFont="1" applyFill="1" applyBorder="1" applyProtection="1">
      <protection hidden="1"/>
    </xf>
    <xf numFmtId="0" fontId="32" fillId="9" borderId="21" xfId="0" applyFont="1" applyFill="1" applyBorder="1" applyProtection="1">
      <protection hidden="1"/>
    </xf>
    <xf numFmtId="1" fontId="6" fillId="2" borderId="1" xfId="0" applyNumberFormat="1" applyFont="1" applyFill="1" applyBorder="1" applyAlignment="1" applyProtection="1">
      <alignment horizontal="center"/>
      <protection locked="0"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164" fontId="5" fillId="6" borderId="0" xfId="0" applyNumberFormat="1" applyFont="1" applyFill="1" applyAlignment="1" applyProtection="1">
      <alignment horizontal="center"/>
      <protection locked="0" hidden="1"/>
    </xf>
    <xf numFmtId="164" fontId="1" fillId="2" borderId="13" xfId="0" applyNumberFormat="1" applyFont="1" applyFill="1" applyBorder="1" applyAlignment="1" applyProtection="1">
      <alignment horizontal="center"/>
      <protection hidden="1"/>
    </xf>
    <xf numFmtId="164" fontId="1" fillId="2" borderId="29" xfId="0" applyNumberFormat="1" applyFont="1" applyFill="1" applyBorder="1" applyAlignment="1" applyProtection="1">
      <alignment horizontal="center"/>
      <protection hidden="1"/>
    </xf>
    <xf numFmtId="164" fontId="1" fillId="2" borderId="30" xfId="0" applyNumberFormat="1" applyFont="1" applyFill="1" applyBorder="1" applyAlignment="1" applyProtection="1">
      <alignment horizontal="center"/>
      <protection hidden="1"/>
    </xf>
    <xf numFmtId="164" fontId="1" fillId="2" borderId="31" xfId="0" applyNumberFormat="1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164" fontId="1" fillId="2" borderId="30" xfId="0" applyNumberFormat="1" applyFont="1" applyFill="1" applyBorder="1" applyAlignment="1" applyProtection="1">
      <alignment horizontal="center"/>
      <protection locked="0" hidden="1"/>
    </xf>
    <xf numFmtId="1" fontId="5" fillId="2" borderId="30" xfId="0" applyNumberFormat="1" applyFont="1" applyFill="1" applyBorder="1" applyAlignment="1" applyProtection="1">
      <alignment horizontal="center"/>
      <protection locked="0"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32" fillId="9" borderId="33" xfId="0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locked="0" hidden="1"/>
    </xf>
    <xf numFmtId="0" fontId="33" fillId="0" borderId="0" xfId="0" applyFont="1" applyAlignment="1" applyProtection="1">
      <alignment horizontal="center"/>
      <protection hidden="1"/>
    </xf>
    <xf numFmtId="164" fontId="1" fillId="3" borderId="14" xfId="0" applyNumberFormat="1" applyFont="1" applyFill="1" applyBorder="1" applyAlignment="1" applyProtection="1">
      <alignment horizontal="center"/>
      <protection hidden="1"/>
    </xf>
    <xf numFmtId="166" fontId="1" fillId="3" borderId="15" xfId="0" applyNumberFormat="1" applyFont="1" applyFill="1" applyBorder="1" applyAlignment="1" applyProtection="1">
      <alignment horizontal="center"/>
      <protection hidden="1"/>
    </xf>
    <xf numFmtId="164" fontId="1" fillId="3" borderId="15" xfId="0" applyNumberFormat="1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 applyProtection="1">
      <alignment horizontal="center"/>
      <protection locked="0" hidden="1"/>
    </xf>
    <xf numFmtId="1" fontId="5" fillId="3" borderId="15" xfId="0" applyNumberFormat="1" applyFont="1" applyFill="1" applyBorder="1" applyAlignment="1" applyProtection="1">
      <alignment horizontal="center"/>
      <protection locked="0" hidden="1"/>
    </xf>
    <xf numFmtId="0" fontId="1" fillId="3" borderId="17" xfId="0" applyFont="1" applyFill="1" applyBorder="1" applyAlignment="1" applyProtection="1">
      <alignment horizontal="center"/>
      <protection hidden="1"/>
    </xf>
    <xf numFmtId="164" fontId="1" fillId="3" borderId="19" xfId="0" applyNumberFormat="1" applyFont="1" applyFill="1" applyBorder="1" applyAlignment="1" applyProtection="1">
      <alignment horizontal="center"/>
      <protection hidden="1"/>
    </xf>
    <xf numFmtId="166" fontId="1" fillId="3" borderId="1" xfId="0" applyNumberFormat="1" applyFont="1" applyFill="1" applyBorder="1" applyAlignment="1" applyProtection="1">
      <alignment horizontal="center"/>
      <protection hidden="1"/>
    </xf>
    <xf numFmtId="164" fontId="1" fillId="3" borderId="1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locked="0" hidden="1"/>
    </xf>
    <xf numFmtId="0" fontId="33" fillId="3" borderId="1" xfId="0" applyFont="1" applyFill="1" applyBorder="1" applyAlignment="1" applyProtection="1">
      <alignment horizontal="center"/>
      <protection hidden="1"/>
    </xf>
    <xf numFmtId="1" fontId="5" fillId="3" borderId="1" xfId="0" applyNumberFormat="1" applyFont="1" applyFill="1" applyBorder="1" applyAlignment="1" applyProtection="1">
      <alignment horizontal="center"/>
      <protection locked="0" hidden="1"/>
    </xf>
    <xf numFmtId="0" fontId="1" fillId="3" borderId="20" xfId="0" applyFont="1" applyFill="1" applyBorder="1" applyAlignment="1" applyProtection="1">
      <alignment horizontal="center"/>
      <protection hidden="1"/>
    </xf>
    <xf numFmtId="1" fontId="6" fillId="3" borderId="1" xfId="0" applyNumberFormat="1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34" fillId="0" borderId="0" xfId="0" applyFont="1"/>
    <xf numFmtId="0" fontId="3" fillId="6" borderId="8" xfId="0" applyFont="1" applyFill="1" applyBorder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/>
      <protection locked="0" hidden="1"/>
    </xf>
    <xf numFmtId="0" fontId="35" fillId="6" borderId="0" xfId="0" applyFont="1" applyFill="1" applyAlignment="1" applyProtection="1">
      <alignment horizontal="center"/>
      <protection locked="0" hidden="1"/>
    </xf>
    <xf numFmtId="0" fontId="3" fillId="6" borderId="9" xfId="0" applyFont="1" applyFill="1" applyBorder="1" applyAlignment="1" applyProtection="1">
      <alignment horizontal="center"/>
      <protection hidden="1"/>
    </xf>
    <xf numFmtId="164" fontId="1" fillId="3" borderId="1" xfId="0" applyNumberFormat="1" applyFont="1" applyFill="1" applyBorder="1" applyAlignment="1" applyProtection="1">
      <alignment horizontal="center"/>
      <protection locked="0" hidden="1"/>
    </xf>
    <xf numFmtId="1" fontId="5" fillId="3" borderId="13" xfId="0" applyNumberFormat="1" applyFont="1" applyFill="1" applyBorder="1" applyAlignment="1" applyProtection="1">
      <alignment horizontal="center"/>
      <protection locked="0" hidden="1"/>
    </xf>
    <xf numFmtId="0" fontId="18" fillId="0" borderId="0" xfId="0" applyFont="1"/>
    <xf numFmtId="0" fontId="30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164" fontId="1" fillId="3" borderId="29" xfId="0" applyNumberFormat="1" applyFont="1" applyFill="1" applyBorder="1" applyAlignment="1" applyProtection="1">
      <alignment horizontal="center"/>
      <protection hidden="1"/>
    </xf>
    <xf numFmtId="164" fontId="1" fillId="3" borderId="30" xfId="0" applyNumberFormat="1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164" fontId="1" fillId="3" borderId="30" xfId="0" applyNumberFormat="1" applyFont="1" applyFill="1" applyBorder="1" applyAlignment="1" applyProtection="1">
      <alignment horizontal="center"/>
      <protection locked="0" hidden="1"/>
    </xf>
    <xf numFmtId="1" fontId="6" fillId="3" borderId="30" xfId="0" applyNumberFormat="1" applyFont="1" applyFill="1" applyBorder="1" applyAlignment="1" applyProtection="1">
      <alignment horizontal="center"/>
      <protection locked="0" hidden="1"/>
    </xf>
    <xf numFmtId="0" fontId="5" fillId="3" borderId="30" xfId="0" applyFont="1" applyFill="1" applyBorder="1" applyAlignment="1" applyProtection="1">
      <alignment horizontal="center"/>
      <protection hidden="1"/>
    </xf>
    <xf numFmtId="0" fontId="1" fillId="3" borderId="32" xfId="0" applyFont="1" applyFill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5" fillId="12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 wrapText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5" fillId="1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1" fontId="1" fillId="0" borderId="0" xfId="0" applyNumberFormat="1" applyFont="1" applyAlignment="1" applyProtection="1">
      <alignment horizontal="center"/>
      <protection locked="0" hidden="1"/>
    </xf>
    <xf numFmtId="1" fontId="5" fillId="8" borderId="31" xfId="0" applyNumberFormat="1" applyFont="1" applyFill="1" applyBorder="1" applyAlignment="1" applyProtection="1">
      <alignment horizontal="center"/>
      <protection locked="0" hidden="1"/>
    </xf>
    <xf numFmtId="1" fontId="5" fillId="8" borderId="1" xfId="0" applyNumberFormat="1" applyFont="1" applyFill="1" applyBorder="1" applyAlignment="1" applyProtection="1">
      <alignment horizontal="center"/>
      <protection locked="0" hidden="1"/>
    </xf>
    <xf numFmtId="1" fontId="5" fillId="8" borderId="13" xfId="0" applyNumberFormat="1" applyFont="1" applyFill="1" applyBorder="1" applyAlignment="1" applyProtection="1">
      <alignment horizontal="center"/>
      <protection locked="0" hidden="1"/>
    </xf>
    <xf numFmtId="1" fontId="5" fillId="10" borderId="3" xfId="0" applyNumberFormat="1" applyFont="1" applyFill="1" applyBorder="1" applyAlignment="1" applyProtection="1">
      <alignment horizontal="center"/>
      <protection locked="0" hidden="1"/>
    </xf>
    <xf numFmtId="1" fontId="5" fillId="8" borderId="16" xfId="0" applyNumberFormat="1" applyFont="1" applyFill="1" applyBorder="1" applyAlignment="1" applyProtection="1">
      <alignment horizontal="center"/>
      <protection locked="0" hidden="1"/>
    </xf>
    <xf numFmtId="164" fontId="1" fillId="7" borderId="13" xfId="0" applyNumberFormat="1" applyFont="1" applyFill="1" applyBorder="1" applyAlignment="1" applyProtection="1">
      <alignment horizontal="center"/>
      <protection locked="0" hidden="1"/>
    </xf>
    <xf numFmtId="164" fontId="1" fillId="3" borderId="15" xfId="0" applyNumberFormat="1" applyFont="1" applyFill="1" applyBorder="1" applyAlignment="1" applyProtection="1">
      <alignment horizontal="center"/>
      <protection locked="0" hidden="1"/>
    </xf>
    <xf numFmtId="164" fontId="1" fillId="2" borderId="31" xfId="0" applyNumberFormat="1" applyFont="1" applyFill="1" applyBorder="1" applyAlignment="1" applyProtection="1">
      <alignment horizontal="center"/>
      <protection locked="0" hidden="1"/>
    </xf>
    <xf numFmtId="164" fontId="1" fillId="2" borderId="13" xfId="0" applyNumberFormat="1" applyFont="1" applyFill="1" applyBorder="1" applyAlignment="1" applyProtection="1">
      <alignment horizontal="center"/>
      <protection locked="0" hidden="1"/>
    </xf>
    <xf numFmtId="164" fontId="1" fillId="8" borderId="30" xfId="0" applyNumberFormat="1" applyFont="1" applyFill="1" applyBorder="1" applyAlignment="1" applyProtection="1">
      <alignment horizontal="center"/>
      <protection locked="0" hidden="1"/>
    </xf>
    <xf numFmtId="164" fontId="1" fillId="8" borderId="1" xfId="0" applyNumberFormat="1" applyFont="1" applyFill="1" applyBorder="1" applyAlignment="1" applyProtection="1">
      <alignment horizontal="center"/>
      <protection locked="0" hidden="1"/>
    </xf>
    <xf numFmtId="164" fontId="1" fillId="8" borderId="27" xfId="0" applyNumberFormat="1" applyFont="1" applyFill="1" applyBorder="1" applyAlignment="1" applyProtection="1">
      <alignment horizontal="center"/>
      <protection locked="0" hidden="1"/>
    </xf>
    <xf numFmtId="164" fontId="1" fillId="10" borderId="3" xfId="0" applyNumberFormat="1" applyFont="1" applyFill="1" applyBorder="1" applyAlignment="1" applyProtection="1">
      <alignment horizontal="center"/>
      <protection locked="0" hidden="1"/>
    </xf>
    <xf numFmtId="164" fontId="1" fillId="8" borderId="13" xfId="0" applyNumberFormat="1" applyFont="1" applyFill="1" applyBorder="1" applyAlignment="1" applyProtection="1">
      <alignment horizontal="center"/>
      <protection locked="0" hidden="1"/>
    </xf>
    <xf numFmtId="164" fontId="1" fillId="8" borderId="15" xfId="0" applyNumberFormat="1" applyFont="1" applyFill="1" applyBorder="1" applyAlignment="1" applyProtection="1">
      <alignment horizontal="center"/>
      <protection locked="0" hidden="1"/>
    </xf>
    <xf numFmtId="0" fontId="1" fillId="7" borderId="13" xfId="0" applyFont="1" applyFill="1" applyBorder="1" applyAlignment="1" applyProtection="1">
      <alignment horizontal="center"/>
      <protection locked="0" hidden="1"/>
    </xf>
    <xf numFmtId="0" fontId="1" fillId="6" borderId="1" xfId="0" applyFont="1" applyFill="1" applyBorder="1" applyAlignment="1" applyProtection="1">
      <alignment horizontal="center"/>
      <protection locked="0" hidden="1"/>
    </xf>
    <xf numFmtId="0" fontId="1" fillId="2" borderId="15" xfId="0" applyFont="1" applyFill="1" applyBorder="1" applyAlignment="1" applyProtection="1">
      <alignment horizontal="center"/>
      <protection locked="0" hidden="1"/>
    </xf>
    <xf numFmtId="0" fontId="1" fillId="6" borderId="0" xfId="0" applyFont="1" applyFill="1" applyAlignment="1" applyProtection="1">
      <alignment horizontal="center"/>
      <protection locked="0" hidden="1"/>
    </xf>
    <xf numFmtId="0" fontId="1" fillId="4" borderId="15" xfId="0" applyFont="1" applyFill="1" applyBorder="1" applyAlignment="1" applyProtection="1">
      <alignment horizontal="center"/>
      <protection locked="0" hidden="1"/>
    </xf>
    <xf numFmtId="0" fontId="1" fillId="8" borderId="30" xfId="0" applyFont="1" applyFill="1" applyBorder="1" applyAlignment="1" applyProtection="1">
      <alignment horizontal="center"/>
      <protection locked="0" hidden="1"/>
    </xf>
    <xf numFmtId="0" fontId="1" fillId="8" borderId="1" xfId="0" applyFont="1" applyFill="1" applyBorder="1" applyAlignment="1" applyProtection="1">
      <alignment horizontal="center"/>
      <protection locked="0" hidden="1"/>
    </xf>
    <xf numFmtId="0" fontId="1" fillId="8" borderId="27" xfId="0" applyFont="1" applyFill="1" applyBorder="1" applyAlignment="1" applyProtection="1">
      <alignment horizontal="center"/>
      <protection locked="0" hidden="1"/>
    </xf>
    <xf numFmtId="0" fontId="1" fillId="10" borderId="3" xfId="0" applyFont="1" applyFill="1" applyBorder="1" applyAlignment="1" applyProtection="1">
      <alignment horizontal="center"/>
      <protection locked="0" hidden="1"/>
    </xf>
    <xf numFmtId="0" fontId="1" fillId="8" borderId="13" xfId="0" applyFont="1" applyFill="1" applyBorder="1" applyAlignment="1" applyProtection="1">
      <alignment horizontal="center"/>
      <protection locked="0" hidden="1"/>
    </xf>
    <xf numFmtId="0" fontId="1" fillId="8" borderId="15" xfId="0" applyFont="1" applyFill="1" applyBorder="1" applyAlignment="1" applyProtection="1">
      <alignment horizontal="center"/>
      <protection locked="0" hidden="1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1" fontId="6" fillId="3" borderId="30" xfId="0" applyNumberFormat="1" applyFont="1" applyFill="1" applyBorder="1" applyAlignment="1" applyProtection="1">
      <alignment horizontal="center"/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3" borderId="13" xfId="0" applyNumberFormat="1" applyFont="1" applyFill="1" applyBorder="1" applyAlignment="1" applyProtection="1">
      <alignment horizontal="center"/>
      <protection hidden="1"/>
    </xf>
    <xf numFmtId="0" fontId="35" fillId="6" borderId="0" xfId="0" applyFont="1" applyFill="1" applyAlignment="1" applyProtection="1">
      <alignment horizontal="center"/>
      <protection hidden="1"/>
    </xf>
    <xf numFmtId="0" fontId="34" fillId="0" borderId="0" xfId="0" applyFont="1" applyProtection="1"/>
    <xf numFmtId="1" fontId="6" fillId="3" borderId="1" xfId="0" applyNumberFormat="1" applyFont="1" applyFill="1" applyBorder="1" applyAlignment="1" applyProtection="1">
      <alignment horizontal="center"/>
      <protection hidden="1"/>
    </xf>
    <xf numFmtId="1" fontId="5" fillId="3" borderId="15" xfId="0" applyNumberFormat="1" applyFont="1" applyFill="1" applyBorder="1" applyAlignment="1" applyProtection="1">
      <alignment horizontal="center"/>
      <protection hidden="1"/>
    </xf>
    <xf numFmtId="1" fontId="5" fillId="2" borderId="30" xfId="0" applyNumberFormat="1" applyFont="1" applyFill="1" applyBorder="1" applyAlignment="1" applyProtection="1">
      <alignment horizontal="center"/>
      <protection hidden="1"/>
    </xf>
    <xf numFmtId="1" fontId="6" fillId="2" borderId="1" xfId="0" applyNumberFormat="1" applyFont="1" applyFill="1" applyBorder="1" applyAlignment="1" applyProtection="1">
      <alignment horizontal="center"/>
      <protection hidden="1"/>
    </xf>
    <xf numFmtId="1" fontId="5" fillId="2" borderId="1" xfId="0" applyNumberFormat="1" applyFont="1" applyFill="1" applyBorder="1" applyAlignment="1" applyProtection="1">
      <alignment horizontal="center"/>
      <protection hidden="1"/>
    </xf>
    <xf numFmtId="164" fontId="5" fillId="6" borderId="0" xfId="0" applyNumberFormat="1" applyFont="1" applyFill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/>
      <protection hidden="1"/>
    </xf>
    <xf numFmtId="1" fontId="5" fillId="4" borderId="30" xfId="0" applyNumberFormat="1" applyFont="1" applyFill="1" applyBorder="1" applyAlignment="1" applyProtection="1">
      <alignment horizontal="center"/>
      <protection hidden="1"/>
    </xf>
    <xf numFmtId="1" fontId="6" fillId="4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1" fontId="5" fillId="4" borderId="15" xfId="0" applyNumberFormat="1" applyFont="1" applyFill="1" applyBorder="1" applyAlignment="1" applyProtection="1">
      <alignment horizontal="center"/>
      <protection hidden="1"/>
    </xf>
    <xf numFmtId="164" fontId="1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64" fontId="1" fillId="0" borderId="5" xfId="0" applyNumberFormat="1" applyFont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</xf>
    <xf numFmtId="164" fontId="1" fillId="3" borderId="30" xfId="0" applyNumberFormat="1" applyFont="1" applyFill="1" applyBorder="1" applyAlignment="1" applyProtection="1">
      <alignment horizontal="center"/>
    </xf>
    <xf numFmtId="164" fontId="1" fillId="3" borderId="29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164" fontId="1" fillId="3" borderId="19" xfId="0" applyNumberFormat="1" applyFont="1" applyFill="1" applyBorder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164" fontId="3" fillId="6" borderId="0" xfId="0" applyNumberFormat="1" applyFont="1" applyFill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166" fontId="1" fillId="3" borderId="1" xfId="0" applyNumberFormat="1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164" fontId="1" fillId="3" borderId="15" xfId="0" applyNumberFormat="1" applyFont="1" applyFill="1" applyBorder="1" applyAlignment="1" applyProtection="1">
      <alignment horizontal="center"/>
    </xf>
    <xf numFmtId="166" fontId="1" fillId="3" borderId="15" xfId="0" applyNumberFormat="1" applyFont="1" applyFill="1" applyBorder="1" applyAlignment="1" applyProtection="1">
      <alignment horizontal="center"/>
    </xf>
    <xf numFmtId="164" fontId="1" fillId="3" borderId="14" xfId="0" applyNumberFormat="1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</xf>
    <xf numFmtId="164" fontId="1" fillId="2" borderId="31" xfId="0" applyNumberFormat="1" applyFont="1" applyFill="1" applyBorder="1" applyAlignment="1" applyProtection="1">
      <alignment horizontal="center"/>
    </xf>
    <xf numFmtId="164" fontId="1" fillId="2" borderId="30" xfId="0" applyNumberFormat="1" applyFont="1" applyFill="1" applyBorder="1" applyAlignment="1" applyProtection="1">
      <alignment horizontal="center"/>
    </xf>
    <xf numFmtId="164" fontId="1" fillId="2" borderId="29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 applyProtection="1">
      <alignment horizontal="center"/>
    </xf>
    <xf numFmtId="0" fontId="1" fillId="6" borderId="0" xfId="0" applyFont="1" applyFill="1" applyAlignment="1" applyProtection="1">
      <alignment horizontal="center"/>
    </xf>
    <xf numFmtId="164" fontId="1" fillId="6" borderId="0" xfId="0" applyNumberFormat="1" applyFont="1" applyFill="1" applyAlignment="1" applyProtection="1">
      <alignment horizontal="center"/>
    </xf>
    <xf numFmtId="164" fontId="1" fillId="6" borderId="8" xfId="0" applyNumberFormat="1" applyFont="1" applyFill="1" applyBorder="1" applyAlignment="1" applyProtection="1">
      <alignment horizontal="center"/>
    </xf>
    <xf numFmtId="166" fontId="1" fillId="2" borderId="1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164" fontId="1" fillId="2" borderId="15" xfId="0" applyNumberFormat="1" applyFont="1" applyFill="1" applyBorder="1" applyAlignment="1" applyProtection="1">
      <alignment horizontal="center"/>
    </xf>
    <xf numFmtId="164" fontId="1" fillId="2" borderId="14" xfId="0" applyNumberFormat="1" applyFont="1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</xf>
    <xf numFmtId="164" fontId="1" fillId="4" borderId="30" xfId="0" applyNumberFormat="1" applyFont="1" applyFill="1" applyBorder="1" applyAlignment="1" applyProtection="1">
      <alignment horizontal="center"/>
    </xf>
    <xf numFmtId="164" fontId="1" fillId="4" borderId="29" xfId="0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Alignment="1" applyProtection="1">
      <alignment horizontal="center"/>
    </xf>
    <xf numFmtId="164" fontId="1" fillId="4" borderId="19" xfId="0" applyNumberFormat="1" applyFont="1" applyFill="1" applyBorder="1" applyAlignment="1" applyProtection="1">
      <alignment horizontal="center"/>
    </xf>
    <xf numFmtId="166" fontId="1" fillId="4" borderId="1" xfId="0" applyNumberFormat="1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164" fontId="1" fillId="4" borderId="15" xfId="0" applyNumberFormat="1" applyFont="1" applyFill="1" applyBorder="1" applyAlignment="1" applyProtection="1">
      <alignment horizontal="center"/>
    </xf>
    <xf numFmtId="166" fontId="1" fillId="4" borderId="15" xfId="0" applyNumberFormat="1" applyFont="1" applyFill="1" applyBorder="1" applyAlignment="1" applyProtection="1">
      <alignment horizontal="center"/>
    </xf>
    <xf numFmtId="164" fontId="1" fillId="4" borderId="14" xfId="0" applyNumberFormat="1" applyFont="1" applyFill="1" applyBorder="1" applyAlignment="1" applyProtection="1">
      <alignment horizontal="center"/>
    </xf>
    <xf numFmtId="0" fontId="1" fillId="8" borderId="30" xfId="0" applyFont="1" applyFill="1" applyBorder="1" applyAlignment="1" applyProtection="1">
      <alignment horizontal="center"/>
    </xf>
    <xf numFmtId="164" fontId="1" fillId="8" borderId="30" xfId="0" applyNumberFormat="1" applyFont="1" applyFill="1" applyBorder="1" applyAlignment="1" applyProtection="1">
      <alignment horizontal="center"/>
    </xf>
    <xf numFmtId="164" fontId="1" fillId="8" borderId="29" xfId="0" applyNumberFormat="1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164" fontId="1" fillId="8" borderId="1" xfId="0" applyNumberFormat="1" applyFont="1" applyFill="1" applyBorder="1" applyAlignment="1" applyProtection="1">
      <alignment horizontal="center"/>
    </xf>
    <xf numFmtId="164" fontId="1" fillId="8" borderId="19" xfId="0" applyNumberFormat="1" applyFont="1" applyFill="1" applyBorder="1" applyAlignment="1" applyProtection="1">
      <alignment horizontal="center"/>
    </xf>
    <xf numFmtId="0" fontId="1" fillId="8" borderId="27" xfId="0" applyFont="1" applyFill="1" applyBorder="1" applyAlignment="1" applyProtection="1">
      <alignment horizontal="center"/>
    </xf>
    <xf numFmtId="164" fontId="1" fillId="8" borderId="27" xfId="0" applyNumberFormat="1" applyFont="1" applyFill="1" applyBorder="1" applyAlignment="1" applyProtection="1">
      <alignment horizontal="center"/>
    </xf>
    <xf numFmtId="164" fontId="1" fillId="8" borderId="26" xfId="0" applyNumberFormat="1" applyFont="1" applyFill="1" applyBorder="1" applyAlignment="1" applyProtection="1">
      <alignment horizontal="center"/>
    </xf>
    <xf numFmtId="0" fontId="1" fillId="10" borderId="3" xfId="0" applyFont="1" applyFill="1" applyBorder="1" applyAlignment="1" applyProtection="1">
      <alignment horizontal="center"/>
    </xf>
    <xf numFmtId="164" fontId="1" fillId="10" borderId="3" xfId="0" applyNumberFormat="1" applyFont="1" applyFill="1" applyBorder="1" applyAlignment="1" applyProtection="1">
      <alignment horizontal="center"/>
    </xf>
    <xf numFmtId="164" fontId="1" fillId="10" borderId="24" xfId="0" applyNumberFormat="1" applyFont="1" applyFill="1" applyBorder="1" applyAlignment="1" applyProtection="1">
      <alignment horizontal="center"/>
    </xf>
    <xf numFmtId="0" fontId="1" fillId="8" borderId="13" xfId="0" applyFont="1" applyFill="1" applyBorder="1" applyAlignment="1" applyProtection="1">
      <alignment horizontal="center"/>
    </xf>
    <xf numFmtId="164" fontId="1" fillId="8" borderId="13" xfId="0" applyNumberFormat="1" applyFont="1" applyFill="1" applyBorder="1" applyAlignment="1" applyProtection="1">
      <alignment horizontal="center"/>
    </xf>
    <xf numFmtId="166" fontId="1" fillId="8" borderId="13" xfId="0" applyNumberFormat="1" applyFont="1" applyFill="1" applyBorder="1" applyAlignment="1" applyProtection="1">
      <alignment horizontal="center"/>
    </xf>
    <xf numFmtId="164" fontId="1" fillId="8" borderId="22" xfId="0" applyNumberFormat="1" applyFont="1" applyFill="1" applyBorder="1" applyAlignment="1" applyProtection="1">
      <alignment horizontal="center"/>
    </xf>
    <xf numFmtId="166" fontId="1" fillId="8" borderId="1" xfId="0" applyNumberFormat="1" applyFont="1" applyFill="1" applyBorder="1" applyAlignment="1" applyProtection="1">
      <alignment horizontal="center"/>
    </xf>
    <xf numFmtId="0" fontId="1" fillId="8" borderId="15" xfId="0" applyFont="1" applyFill="1" applyBorder="1" applyAlignment="1" applyProtection="1">
      <alignment horizontal="center"/>
    </xf>
    <xf numFmtId="164" fontId="1" fillId="8" borderId="15" xfId="0" applyNumberFormat="1" applyFont="1" applyFill="1" applyBorder="1" applyAlignment="1" applyProtection="1">
      <alignment horizontal="center"/>
    </xf>
    <xf numFmtId="166" fontId="1" fillId="8" borderId="15" xfId="0" applyNumberFormat="1" applyFont="1" applyFill="1" applyBorder="1" applyAlignment="1" applyProtection="1">
      <alignment horizontal="center"/>
    </xf>
    <xf numFmtId="164" fontId="1" fillId="8" borderId="14" xfId="0" applyNumberFormat="1" applyFont="1" applyFill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5" fontId="24" fillId="6" borderId="8" xfId="0" applyNumberFormat="1" applyFont="1" applyFill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5" fontId="22" fillId="4" borderId="8" xfId="0" applyNumberFormat="1" applyFont="1" applyFill="1" applyBorder="1" applyAlignment="1" applyProtection="1">
      <alignment horizontal="center"/>
    </xf>
    <xf numFmtId="165" fontId="19" fillId="0" borderId="8" xfId="0" applyNumberFormat="1" applyFont="1" applyBorder="1" applyAlignment="1" applyProtection="1">
      <alignment horizontal="center"/>
    </xf>
    <xf numFmtId="165" fontId="19" fillId="5" borderId="8" xfId="0" applyNumberFormat="1" applyFont="1" applyFill="1" applyBorder="1" applyAlignment="1" applyProtection="1">
      <alignment horizontal="center"/>
    </xf>
    <xf numFmtId="0" fontId="36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9" fillId="0" borderId="0" xfId="0" applyFont="1"/>
    <xf numFmtId="0" fontId="37" fillId="0" borderId="34" xfId="0" applyFont="1" applyBorder="1"/>
    <xf numFmtId="0" fontId="0" fillId="0" borderId="35" xfId="0" applyBorder="1"/>
    <xf numFmtId="0" fontId="0" fillId="0" borderId="36" xfId="0" applyBorder="1"/>
    <xf numFmtId="0" fontId="19" fillId="0" borderId="37" xfId="0" applyFont="1" applyBorder="1"/>
    <xf numFmtId="0" fontId="0" fillId="0" borderId="38" xfId="0" applyBorder="1"/>
    <xf numFmtId="0" fontId="0" fillId="0" borderId="39" xfId="0" applyBorder="1"/>
    <xf numFmtId="0" fontId="38" fillId="0" borderId="34" xfId="0" applyFont="1" applyBorder="1"/>
    <xf numFmtId="0" fontId="39" fillId="0" borderId="37" xfId="0" applyFont="1" applyBorder="1"/>
    <xf numFmtId="0" fontId="1" fillId="0" borderId="35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8" fillId="0" borderId="34" xfId="0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63219</xdr:colOff>
      <xdr:row>3</xdr:row>
      <xdr:rowOff>40247</xdr:rowOff>
    </xdr:from>
    <xdr:to>
      <xdr:col>7</xdr:col>
      <xdr:colOff>482540</xdr:colOff>
      <xdr:row>12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1" t="5786" r="-2874" b="8081"/>
        <a:stretch/>
      </xdr:blipFill>
      <xdr:spPr>
        <a:xfrm>
          <a:off x="4279619" y="395847"/>
          <a:ext cx="1841721" cy="1750453"/>
        </a:xfrm>
        <a:prstGeom prst="rect">
          <a:avLst/>
        </a:prstGeom>
        <a:ln w="9525">
          <a:solidFill>
            <a:srgbClr val="0070C0"/>
          </a:solidFill>
        </a:ln>
      </xdr:spPr>
    </xdr:pic>
    <xdr:clientData/>
  </xdr:twoCellAnchor>
  <xdr:twoCellAnchor editAs="oneCell">
    <xdr:from>
      <xdr:col>5</xdr:col>
      <xdr:colOff>19049</xdr:colOff>
      <xdr:row>15</xdr:row>
      <xdr:rowOff>30005</xdr:rowOff>
    </xdr:from>
    <xdr:to>
      <xdr:col>7</xdr:col>
      <xdr:colOff>413402</xdr:colOff>
      <xdr:row>23</xdr:row>
      <xdr:rowOff>177800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525" t="8797" r="992" b="14297"/>
        <a:stretch/>
      </xdr:blipFill>
      <xdr:spPr bwMode="auto">
        <a:xfrm>
          <a:off x="4235449" y="2538255"/>
          <a:ext cx="1816753" cy="1805145"/>
        </a:xfrm>
        <a:prstGeom prst="rect">
          <a:avLst/>
        </a:prstGeom>
        <a:noFill/>
        <a:ln w="9525">
          <a:solidFill>
            <a:srgbClr val="0070C0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12699</xdr:colOff>
      <xdr:row>26</xdr:row>
      <xdr:rowOff>6350</xdr:rowOff>
    </xdr:from>
    <xdr:to>
      <xdr:col>7</xdr:col>
      <xdr:colOff>345862</xdr:colOff>
      <xdr:row>34</xdr:row>
      <xdr:rowOff>165100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518" t="7580" r="538" b="2945"/>
        <a:stretch/>
      </xdr:blipFill>
      <xdr:spPr>
        <a:xfrm>
          <a:off x="4229099" y="4762500"/>
          <a:ext cx="1755563" cy="1816100"/>
        </a:xfrm>
        <a:prstGeom prst="rect">
          <a:avLst/>
        </a:prstGeom>
        <a:ln w="9525">
          <a:solidFill>
            <a:srgbClr val="0070C0"/>
          </a:solidFill>
        </a:ln>
      </xdr:spPr>
    </xdr:pic>
    <xdr:clientData/>
  </xdr:twoCellAnchor>
  <xdr:twoCellAnchor>
    <xdr:from>
      <xdr:col>7</xdr:col>
      <xdr:colOff>450997</xdr:colOff>
      <xdr:row>27</xdr:row>
      <xdr:rowOff>171450</xdr:rowOff>
    </xdr:from>
    <xdr:to>
      <xdr:col>10</xdr:col>
      <xdr:colOff>526606</xdr:colOff>
      <xdr:row>33</xdr:row>
      <xdr:rowOff>69850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rgbClr val="D9C3A5">
              <a:tint val="50000"/>
              <a:satMod val="180000"/>
            </a:srgbClr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797" y="5105400"/>
          <a:ext cx="2209209" cy="1181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rgbClr val="0070C0"/>
          </a:solidFill>
        </a:ln>
      </xdr:spPr>
    </xdr:pic>
    <xdr:clientData/>
  </xdr:twoCellAnchor>
  <xdr:twoCellAnchor>
    <xdr:from>
      <xdr:col>7</xdr:col>
      <xdr:colOff>531019</xdr:colOff>
      <xdr:row>18</xdr:row>
      <xdr:rowOff>127000</xdr:rowOff>
    </xdr:from>
    <xdr:to>
      <xdr:col>9</xdr:col>
      <xdr:colOff>234950</xdr:colOff>
      <xdr:row>21</xdr:row>
      <xdr:rowOff>25400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9819" y="3257550"/>
          <a:ext cx="1126331" cy="5397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>
          <a:solidFill>
            <a:schemeClr val="accent5">
              <a:lumMod val="75000"/>
            </a:schemeClr>
          </a:solidFill>
        </a:ln>
      </xdr:spPr>
    </xdr:pic>
    <xdr:clientData/>
  </xdr:twoCellAnchor>
  <xdr:twoCellAnchor>
    <xdr:from>
      <xdr:col>7</xdr:col>
      <xdr:colOff>609600</xdr:colOff>
      <xdr:row>4</xdr:row>
      <xdr:rowOff>190500</xdr:rowOff>
    </xdr:from>
    <xdr:to>
      <xdr:col>10</xdr:col>
      <xdr:colOff>360326</xdr:colOff>
      <xdr:row>9</xdr:row>
      <xdr:rowOff>127000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723900"/>
          <a:ext cx="1884326" cy="10223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solidFill>
            <a:schemeClr val="accent5">
              <a:lumMod val="7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692150</xdr:colOff>
      <xdr:row>16</xdr:row>
      <xdr:rowOff>31750</xdr:rowOff>
    </xdr:from>
    <xdr:to>
      <xdr:col>5</xdr:col>
      <xdr:colOff>177800</xdr:colOff>
      <xdr:row>20</xdr:row>
      <xdr:rowOff>139700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" y="3200400"/>
          <a:ext cx="3041650" cy="819150"/>
        </a:xfrm>
        <a:prstGeom prst="rect">
          <a:avLst/>
        </a:prstGeom>
        <a:noFill/>
        <a:ln w="9525">
          <a:solidFill>
            <a:schemeClr val="accent5">
              <a:lumMod val="75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</xdr:row>
          <xdr:rowOff>19050</xdr:rowOff>
        </xdr:from>
        <xdr:to>
          <xdr:col>9</xdr:col>
          <xdr:colOff>285750</xdr:colOff>
          <xdr:row>20</xdr:row>
          <xdr:rowOff>146050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69850</xdr:rowOff>
    </xdr:from>
    <xdr:to>
      <xdr:col>7</xdr:col>
      <xdr:colOff>695374</xdr:colOff>
      <xdr:row>32</xdr:row>
      <xdr:rowOff>127502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9EC023C-D7C2-4770-9DCA-A8457C121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247650"/>
          <a:ext cx="4962574" cy="5791702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3</xdr:row>
          <xdr:rowOff>6350</xdr:rowOff>
        </xdr:from>
        <xdr:to>
          <xdr:col>11</xdr:col>
          <xdr:colOff>527050</xdr:colOff>
          <xdr:row>14</xdr:row>
          <xdr:rowOff>146050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7A08E172-25DC-4A23-BD9B-B45CF1C278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1</xdr:row>
          <xdr:rowOff>31750</xdr:rowOff>
        </xdr:from>
        <xdr:to>
          <xdr:col>14</xdr:col>
          <xdr:colOff>336550</xdr:colOff>
          <xdr:row>17</xdr:row>
          <xdr:rowOff>146050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7FCA519-A918-4C7C-BBE4-B4D42C7EA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539750</xdr:colOff>
          <xdr:row>3</xdr:row>
          <xdr:rowOff>38100</xdr:rowOff>
        </xdr:from>
        <xdr:to>
          <xdr:col>17</xdr:col>
          <xdr:colOff>565150</xdr:colOff>
          <xdr:row>13</xdr:row>
          <xdr:rowOff>57150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971E81EE-637C-4D65-A2BA-E8A480D5E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</xdr:row>
          <xdr:rowOff>31750</xdr:rowOff>
        </xdr:from>
        <xdr:to>
          <xdr:col>20</xdr:col>
          <xdr:colOff>501650</xdr:colOff>
          <xdr:row>16</xdr:row>
          <xdr:rowOff>95250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2A67963-62B3-44D0-B2AE-38C9FD0A6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552450</xdr:colOff>
      <xdr:row>18</xdr:row>
      <xdr:rowOff>19050</xdr:rowOff>
    </xdr:from>
    <xdr:to>
      <xdr:col>14</xdr:col>
      <xdr:colOff>603250</xdr:colOff>
      <xdr:row>19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8EE57A-CE5D-475D-AFCE-E84BA401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5650" y="3219450"/>
          <a:ext cx="2184400" cy="3302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175">
          <a:solidFill>
            <a:schemeClr val="tx1"/>
          </a:solidFill>
        </a:ln>
      </xdr:spPr>
    </xdr:pic>
    <xdr:clientData/>
  </xdr:twoCellAnchor>
  <xdr:twoCellAnchor>
    <xdr:from>
      <xdr:col>9</xdr:col>
      <xdr:colOff>6350</xdr:colOff>
      <xdr:row>15</xdr:row>
      <xdr:rowOff>95250</xdr:rowOff>
    </xdr:from>
    <xdr:to>
      <xdr:col>11</xdr:col>
      <xdr:colOff>374650</xdr:colOff>
      <xdr:row>16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44A18E4-B3B1-4776-A578-CE16E331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150" y="2762250"/>
          <a:ext cx="1790700" cy="234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175">
          <a:solidFill>
            <a:schemeClr val="tx1"/>
          </a:solidFill>
        </a:ln>
      </xdr:spPr>
    </xdr:pic>
    <xdr:clientData/>
  </xdr:twoCellAnchor>
  <xdr:twoCellAnchor>
    <xdr:from>
      <xdr:col>15</xdr:col>
      <xdr:colOff>342900</xdr:colOff>
      <xdr:row>14</xdr:row>
      <xdr:rowOff>31750</xdr:rowOff>
    </xdr:from>
    <xdr:to>
      <xdr:col>17</xdr:col>
      <xdr:colOff>304800</xdr:colOff>
      <xdr:row>15</xdr:row>
      <xdr:rowOff>82550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EC56691-E36C-49B7-94FA-C9C086FE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900" y="2520950"/>
          <a:ext cx="1384300" cy="2286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</xdr:pic>
    <xdr:clientData/>
  </xdr:twoCellAnchor>
  <xdr:twoCellAnchor>
    <xdr:from>
      <xdr:col>15</xdr:col>
      <xdr:colOff>488950</xdr:colOff>
      <xdr:row>16</xdr:row>
      <xdr:rowOff>50800</xdr:rowOff>
    </xdr:from>
    <xdr:to>
      <xdr:col>17</xdr:col>
      <xdr:colOff>234950</xdr:colOff>
      <xdr:row>17</xdr:row>
      <xdr:rowOff>50800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DB3C087-916F-45B8-9431-0657487A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950" y="2895600"/>
          <a:ext cx="1168400" cy="1778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">
          <a:solidFill>
            <a:schemeClr val="tx1"/>
          </a:solidFill>
        </a:ln>
      </xdr:spPr>
    </xdr:pic>
    <xdr:clientData/>
  </xdr:twoCellAnchor>
  <xdr:twoCellAnchor>
    <xdr:from>
      <xdr:col>18</xdr:col>
      <xdr:colOff>539750</xdr:colOff>
      <xdr:row>16</xdr:row>
      <xdr:rowOff>139700</xdr:rowOff>
    </xdr:from>
    <xdr:to>
      <xdr:col>20</xdr:col>
      <xdr:colOff>171450</xdr:colOff>
      <xdr:row>18</xdr:row>
      <xdr:rowOff>101600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9C06BD3-C340-4CEC-8ABA-8FFADA28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1350" y="2984500"/>
          <a:ext cx="1054100" cy="317500"/>
        </a:xfrm>
        <a:prstGeom prst="rect">
          <a:avLst/>
        </a:prstGeom>
        <a:solidFill>
          <a:srgbClr val="EADBF5"/>
        </a:solidFill>
        <a:ln w="3175">
          <a:solidFill>
            <a:schemeClr val="tx1"/>
          </a:solidFill>
        </a:ln>
      </xdr:spPr>
    </xdr:pic>
    <xdr:clientData/>
  </xdr:twoCellAnchor>
  <xdr:oneCellAnchor>
    <xdr:from>
      <xdr:col>8</xdr:col>
      <xdr:colOff>127000</xdr:colOff>
      <xdr:row>22</xdr:row>
      <xdr:rowOff>107950</xdr:rowOff>
    </xdr:from>
    <xdr:ext cx="9453678" cy="5163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EF18A19E-2F15-4452-A21E-95359F881E81}"/>
                </a:ext>
              </a:extLst>
            </xdr:cNvPr>
            <xdr:cNvSpPr txBox="1"/>
          </xdr:nvSpPr>
          <xdr:spPr>
            <a:xfrm>
              <a:off x="5816600" y="4019550"/>
              <a:ext cx="9453678" cy="51636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    </m:t>
                    </m:r>
                    <m:r>
                      <a:rPr lang="de-DE" sz="110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𝑇</m:t>
                    </m:r>
                    <m:r>
                      <a:rPr lang="de-DE" sz="110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=2∙</m:t>
                    </m:r>
                    <m:r>
                      <a:rPr lang="de-DE" sz="110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>
                      <a:rPr lang="de-DE" sz="110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rad>
                      <m:radPr>
                        <m:degHide m:val="on"/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de-DE" sz="1100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𝑔</m:t>
                            </m:r>
                          </m:den>
                        </m:f>
                      </m:e>
                    </m:rad>
                    <m:r>
                      <a:rPr lang="de-DE" sz="110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∙</m:t>
                    </m:r>
                    <m:rad>
                      <m:radPr>
                        <m:degHide m:val="on"/>
                        <m:ctrlPr>
                          <a:rPr lang="de-DE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de-D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de-DE" sz="1100" b="1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de-DE" sz="1100" b="1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de-DE" sz="1100" b="1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de-DE" sz="1100" b="1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𝟓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𝟓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𝟓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de-DE" sz="1100" b="1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𝟔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𝟔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𝟔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de-DE" sz="1100" b="1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  <m:r>
                              <a:rPr lang="de-DE" sz="1100" b="1" i="1" u="none" strike="noStrike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𝑰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Sup>
                                  <m:sSubSup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Sup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  <m:sup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p>
                                </m:sSubSup>
                              </m:e>
                            </m:d>
                          </m:num>
                          <m:den>
                            <m:d>
                              <m:dPr>
                                <m:begChr m:val="|"/>
                                <m:endChr m:val="|"/>
                                <m:ctrlPr>
                                  <a:rPr lang="de-DE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𝟏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𝟐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∙</m:t>
                                    </m:r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𝟓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𝟓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𝟔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𝟔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𝟑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𝒎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  <m:r>
                                  <a:rPr lang="de-DE" sz="1100" b="1" i="1" u="none" strike="noStrike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∙</m:t>
                                </m:r>
                                <m:sSub>
                                  <m:sSubPr>
                                    <m:ctrlPr>
                                      <a:rPr lang="de-DE" sz="1100" b="1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𝒓</m:t>
                                    </m:r>
                                  </m:e>
                                  <m:sub>
                                    <m:r>
                                      <a:rPr lang="de-DE" sz="1100" b="1" i="1" u="none" strike="noStrike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𝟒</m:t>
                                    </m:r>
                                  </m:sub>
                                </m:sSub>
                              </m:e>
                            </m:d>
                          </m:den>
                        </m:f>
                      </m:e>
                    </m:rad>
                    <m:r>
                      <a:rPr lang="de-DE" sz="110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 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EF18A19E-2F15-4452-A21E-95359F881E81}"/>
                </a:ext>
              </a:extLst>
            </xdr:cNvPr>
            <xdr:cNvSpPr txBox="1"/>
          </xdr:nvSpPr>
          <xdr:spPr>
            <a:xfrm>
              <a:off x="5816600" y="4019550"/>
              <a:ext cx="9453678" cy="516360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10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    𝑇=2∙𝜋∙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de-DE" sz="110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1/𝑔)∙</a:t>
              </a:r>
              <a:r>
                <a:rPr lang="de-DE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√((</a:t>
              </a:r>
              <a:r>
                <a:rPr lang="de-DE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de-DE" sz="1100" b="1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𝑰_𝟏+𝒎_𝟏∙𝒓_𝟏^𝟐 )+(𝑰_𝟐+𝒎_𝟐∙𝒓_𝟐^𝟐 )+(𝑰_𝟑+𝒎_𝟑∙𝒓_𝟑^𝟐 )+(𝑰_𝟒+𝒎_𝟒∙𝒓_𝟒^𝟐 )+(𝑰_𝟓+𝒎_𝟓∙𝒓_𝟓^𝟐 )+(𝑰_𝟔+𝒎_𝟔∙𝒓_𝟔^𝟐 )+(𝑰_𝟑+𝒎_𝟑∙𝒓_𝟑^𝟐 )+(𝑰_𝟒+𝒎_𝟒∙𝒓_𝟒^𝟐 ))/|〖−𝒎〗_𝟏∙𝒓_𝟏−𝒎_𝟐∙𝒓_𝟐−𝒎_𝟑∙𝒓_𝟑−𝒎_𝟒 〖∙𝒓〗_𝟒+𝒎_𝟓∙𝒓_𝟓+𝒎_𝟔∙𝒓_𝟔+𝒎_𝟑∙𝒓_𝟑+𝒎_𝟒∙𝒓_𝟒 | ) </a:t>
              </a:r>
              <a:r>
                <a:rPr lang="de-DE" sz="110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626453</xdr:colOff>
      <xdr:row>3</xdr:row>
      <xdr:rowOff>71438</xdr:rowOff>
    </xdr:from>
    <xdr:ext cx="4960924" cy="5792053"/>
    <xdr:pic>
      <xdr:nvPicPr>
        <xdr:cNvPr id="2" name="Grafik 1">
          <a:extLst>
            <a:ext uri="{FF2B5EF4-FFF2-40B4-BE49-F238E27FC236}">
              <a16:creationId xmlns:a16="http://schemas.microsoft.com/office/drawing/2014/main" id="{CE16E64B-26E1-459E-B589-6D00746F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5153" y="1493838"/>
          <a:ext cx="4960924" cy="5792053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626453</xdr:colOff>
      <xdr:row>3</xdr:row>
      <xdr:rowOff>71438</xdr:rowOff>
    </xdr:from>
    <xdr:ext cx="4960924" cy="5792053"/>
    <xdr:pic>
      <xdr:nvPicPr>
        <xdr:cNvPr id="2" name="Grafik 1">
          <a:extLst>
            <a:ext uri="{FF2B5EF4-FFF2-40B4-BE49-F238E27FC236}">
              <a16:creationId xmlns:a16="http://schemas.microsoft.com/office/drawing/2014/main" id="{C739F79F-27F6-4401-924C-8BEE699AA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16853" y="604838"/>
          <a:ext cx="4960924" cy="5792053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bladt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bladt.de/" TargetMode="External"/><Relationship Id="rId6" Type="http://schemas.openxmlformats.org/officeDocument/2006/relationships/image" Target="../media/image7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11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D8A12-2C73-4BFA-B8BE-8FBD33BB7B2F}">
  <sheetPr>
    <tabColor rgb="FF0070C0"/>
    <pageSetUpPr fitToPage="1"/>
  </sheetPr>
  <dimension ref="A1:J37"/>
  <sheetViews>
    <sheetView showGridLines="0" view="pageLayout" topLeftCell="A22" zoomScaleNormal="100" workbookViewId="0">
      <selection activeCell="M26" sqref="M26"/>
    </sheetView>
  </sheetViews>
  <sheetFormatPr baseColWidth="10" defaultRowHeight="14" x14ac:dyDescent="0.3"/>
  <cols>
    <col min="2" max="2" width="21.3984375" customWidth="1"/>
    <col min="5" max="5" width="11.3984375" bestFit="1" customWidth="1"/>
  </cols>
  <sheetData>
    <row r="1" spans="1:5" ht="25" x14ac:dyDescent="0.5">
      <c r="B1" s="46" t="s">
        <v>20</v>
      </c>
    </row>
    <row r="2" spans="1:5" ht="22.5" x14ac:dyDescent="0.45">
      <c r="B2" s="52" t="s">
        <v>32</v>
      </c>
    </row>
    <row r="4" spans="1:5" x14ac:dyDescent="0.3">
      <c r="A4" s="38" t="s">
        <v>33</v>
      </c>
      <c r="B4" s="55"/>
      <c r="C4" s="38"/>
      <c r="D4" s="376" t="s">
        <v>5</v>
      </c>
      <c r="E4" s="377" t="s">
        <v>6</v>
      </c>
    </row>
    <row r="5" spans="1:5" ht="17.5" x14ac:dyDescent="0.45">
      <c r="A5" s="54" t="s">
        <v>34</v>
      </c>
      <c r="B5" s="2" t="s">
        <v>22</v>
      </c>
      <c r="C5" s="3" t="s">
        <v>10</v>
      </c>
      <c r="D5" s="57">
        <v>0.15664900000000001</v>
      </c>
      <c r="E5" s="4">
        <v>0.15664900000000001</v>
      </c>
    </row>
    <row r="6" spans="1:5" ht="17.5" x14ac:dyDescent="0.45">
      <c r="A6" s="54" t="s">
        <v>34</v>
      </c>
      <c r="B6" s="2" t="s">
        <v>27</v>
      </c>
      <c r="C6" s="3" t="s">
        <v>11</v>
      </c>
      <c r="D6" s="57">
        <v>0.15664900000000001</v>
      </c>
      <c r="E6" s="4">
        <v>0.15664900000000001</v>
      </c>
    </row>
    <row r="7" spans="1:5" ht="17.5" x14ac:dyDescent="0.45">
      <c r="A7" s="54" t="s">
        <v>34</v>
      </c>
      <c r="B7" s="2" t="s">
        <v>0</v>
      </c>
      <c r="C7" s="3" t="s">
        <v>12</v>
      </c>
      <c r="D7" s="57">
        <v>0.49</v>
      </c>
      <c r="E7" s="4">
        <v>0.49</v>
      </c>
    </row>
    <row r="8" spans="1:5" ht="17.5" x14ac:dyDescent="0.45">
      <c r="A8" s="54" t="s">
        <v>34</v>
      </c>
      <c r="B8" s="2" t="s">
        <v>1</v>
      </c>
      <c r="C8" s="3" t="s">
        <v>13</v>
      </c>
      <c r="D8" s="58">
        <v>0.2</v>
      </c>
      <c r="E8" s="13">
        <v>0.2</v>
      </c>
    </row>
    <row r="9" spans="1:5" ht="15.5" x14ac:dyDescent="0.35">
      <c r="A9" s="38"/>
      <c r="B9" s="2" t="s">
        <v>17</v>
      </c>
      <c r="C9" s="3" t="s">
        <v>4</v>
      </c>
      <c r="D9" s="59">
        <v>9.81</v>
      </c>
      <c r="E9" s="4">
        <v>9.81</v>
      </c>
    </row>
    <row r="10" spans="1:5" ht="15.5" x14ac:dyDescent="0.35">
      <c r="A10" s="38"/>
      <c r="B10" s="2"/>
      <c r="C10" s="3"/>
      <c r="D10" s="60"/>
      <c r="E10" s="14"/>
    </row>
    <row r="11" spans="1:5" ht="12.5" customHeight="1" x14ac:dyDescent="0.35">
      <c r="A11" s="38"/>
      <c r="B11" s="2" t="s">
        <v>2</v>
      </c>
      <c r="C11" s="3" t="s">
        <v>3</v>
      </c>
      <c r="D11" s="61">
        <f>2*PI()*(D7/D9)^0.5*((1+D6/D5*D8^2/D7^2)/(1-D6/D5*D8/D7))^0.5</f>
        <v>1.9715278672073762</v>
      </c>
      <c r="E11" s="37">
        <f>D11/$D$11</f>
        <v>1</v>
      </c>
    </row>
    <row r="12" spans="1:5" hidden="1" x14ac:dyDescent="0.3">
      <c r="A12" s="38" t="s">
        <v>33</v>
      </c>
      <c r="B12" s="55"/>
      <c r="C12" s="38"/>
      <c r="D12" s="1"/>
      <c r="E12" s="1"/>
    </row>
    <row r="13" spans="1:5" x14ac:dyDescent="0.3">
      <c r="A13" s="38"/>
      <c r="B13" s="55"/>
      <c r="C13" s="38"/>
      <c r="D13" s="31"/>
      <c r="E13" s="32"/>
    </row>
    <row r="14" spans="1:5" x14ac:dyDescent="0.3">
      <c r="C14" s="1"/>
      <c r="D14" s="1"/>
      <c r="E14" s="1"/>
    </row>
    <row r="15" spans="1:5" x14ac:dyDescent="0.3">
      <c r="C15" s="1"/>
      <c r="D15" s="1"/>
      <c r="E15" s="1"/>
    </row>
    <row r="16" spans="1:5" x14ac:dyDescent="0.3">
      <c r="A16" s="21" t="s">
        <v>33</v>
      </c>
      <c r="B16" s="64"/>
      <c r="C16" s="65"/>
      <c r="D16" s="21" t="s">
        <v>5</v>
      </c>
      <c r="E16" s="21" t="s">
        <v>6</v>
      </c>
    </row>
    <row r="17" spans="1:10" ht="17.5" x14ac:dyDescent="0.45">
      <c r="A17" s="63" t="s">
        <v>34</v>
      </c>
      <c r="B17" s="5" t="s">
        <v>22</v>
      </c>
      <c r="C17" s="3" t="s">
        <v>10</v>
      </c>
      <c r="D17" s="39">
        <v>0.15664900000000001</v>
      </c>
      <c r="E17" s="3" t="s">
        <v>12</v>
      </c>
      <c r="F17" s="3" t="s">
        <v>13</v>
      </c>
    </row>
    <row r="18" spans="1:10" ht="17.5" x14ac:dyDescent="0.45">
      <c r="A18" s="63" t="s">
        <v>34</v>
      </c>
      <c r="B18" s="5" t="s">
        <v>23</v>
      </c>
      <c r="C18" s="3" t="s">
        <v>14</v>
      </c>
      <c r="D18" s="39">
        <v>0.15664900000000001</v>
      </c>
      <c r="E18" s="3" t="s">
        <v>12</v>
      </c>
      <c r="F18" s="3" t="s">
        <v>13</v>
      </c>
    </row>
    <row r="19" spans="1:10" ht="17.5" x14ac:dyDescent="0.45">
      <c r="A19" s="63" t="s">
        <v>34</v>
      </c>
      <c r="B19" s="5" t="s">
        <v>0</v>
      </c>
      <c r="C19" s="3" t="s">
        <v>15</v>
      </c>
      <c r="D19" s="39">
        <v>0.49</v>
      </c>
      <c r="E19" s="3" t="s">
        <v>12</v>
      </c>
      <c r="F19" s="3" t="s">
        <v>13</v>
      </c>
    </row>
    <row r="20" spans="1:10" ht="17.5" x14ac:dyDescent="0.45">
      <c r="A20" s="63" t="s">
        <v>34</v>
      </c>
      <c r="B20" s="5" t="s">
        <v>1</v>
      </c>
      <c r="C20" s="3" t="s">
        <v>16</v>
      </c>
      <c r="D20" s="13">
        <v>0</v>
      </c>
      <c r="E20" s="3" t="s">
        <v>12</v>
      </c>
      <c r="F20" s="3" t="s">
        <v>13</v>
      </c>
      <c r="J20" t="s">
        <v>9</v>
      </c>
    </row>
    <row r="21" spans="1:10" ht="15.5" x14ac:dyDescent="0.35">
      <c r="A21" s="21" t="s">
        <v>35</v>
      </c>
      <c r="B21" s="5" t="s">
        <v>17</v>
      </c>
      <c r="C21" s="6" t="s">
        <v>4</v>
      </c>
      <c r="D21" s="7">
        <v>9.81</v>
      </c>
      <c r="E21" s="7">
        <v>9.81</v>
      </c>
    </row>
    <row r="22" spans="1:10" ht="15.5" x14ac:dyDescent="0.35">
      <c r="A22" s="21"/>
      <c r="B22" s="5"/>
      <c r="C22" s="6"/>
      <c r="D22" s="6"/>
      <c r="E22" s="15"/>
    </row>
    <row r="23" spans="1:10" ht="15.5" x14ac:dyDescent="0.35">
      <c r="A23" s="21" t="s">
        <v>35</v>
      </c>
      <c r="B23" s="5" t="s">
        <v>2</v>
      </c>
      <c r="C23" s="6" t="s">
        <v>3</v>
      </c>
      <c r="D23" s="33">
        <f>2*PI()*(D19/D21)^0.5*((1+D18/D17*D20^2/D19^2)/(1-D18/D17*D20/D19))^0.5</f>
        <v>1.4042466764974531</v>
      </c>
      <c r="E23" s="35">
        <f>D23/$D$11</f>
        <v>0.71226316394225564</v>
      </c>
    </row>
    <row r="24" spans="1:10" ht="15.5" x14ac:dyDescent="0.35">
      <c r="A24" s="21"/>
      <c r="B24" s="23"/>
      <c r="C24" s="24"/>
      <c r="D24" s="25"/>
      <c r="E24" s="26"/>
    </row>
    <row r="25" spans="1:10" ht="15.5" x14ac:dyDescent="0.35">
      <c r="A25" s="1"/>
      <c r="B25" s="17"/>
      <c r="C25" s="18"/>
      <c r="D25" s="19"/>
      <c r="E25" s="20"/>
    </row>
    <row r="26" spans="1:10" ht="15.5" x14ac:dyDescent="0.35">
      <c r="B26" s="17"/>
      <c r="C26" s="18"/>
      <c r="D26" s="19"/>
      <c r="E26" s="20"/>
    </row>
    <row r="27" spans="1:10" x14ac:dyDescent="0.3">
      <c r="A27" s="22" t="s">
        <v>33</v>
      </c>
      <c r="B27" s="66"/>
      <c r="C27" s="67"/>
      <c r="D27" s="22" t="s">
        <v>5</v>
      </c>
      <c r="E27" s="22" t="s">
        <v>6</v>
      </c>
    </row>
    <row r="28" spans="1:10" ht="17.5" x14ac:dyDescent="0.45">
      <c r="A28" s="62" t="s">
        <v>34</v>
      </c>
      <c r="B28" s="8" t="s">
        <v>29</v>
      </c>
      <c r="C28" s="9" t="s">
        <v>10</v>
      </c>
      <c r="D28" s="41">
        <f t="shared" ref="D28:E30" si="0">D5</f>
        <v>0.15664900000000001</v>
      </c>
      <c r="E28" s="10">
        <f t="shared" si="0"/>
        <v>0.15664900000000001</v>
      </c>
    </row>
    <row r="29" spans="1:10" ht="17.5" x14ac:dyDescent="0.45">
      <c r="A29" s="62" t="s">
        <v>34</v>
      </c>
      <c r="B29" s="8" t="s">
        <v>30</v>
      </c>
      <c r="C29" s="9" t="s">
        <v>14</v>
      </c>
      <c r="D29" s="41">
        <f t="shared" si="0"/>
        <v>0.15664900000000001</v>
      </c>
      <c r="E29" s="10">
        <f t="shared" si="0"/>
        <v>0.15664900000000001</v>
      </c>
    </row>
    <row r="30" spans="1:10" ht="17.5" x14ac:dyDescent="0.45">
      <c r="A30" s="62" t="s">
        <v>34</v>
      </c>
      <c r="B30" s="8" t="s">
        <v>0</v>
      </c>
      <c r="C30" s="9" t="s">
        <v>12</v>
      </c>
      <c r="D30" s="41">
        <f>D7</f>
        <v>0.49</v>
      </c>
      <c r="E30" s="10">
        <f t="shared" si="0"/>
        <v>0.49</v>
      </c>
      <c r="I30" t="s">
        <v>7</v>
      </c>
    </row>
    <row r="31" spans="1:10" ht="17.5" x14ac:dyDescent="0.45">
      <c r="A31" s="62" t="s">
        <v>34</v>
      </c>
      <c r="B31" s="8" t="s">
        <v>1</v>
      </c>
      <c r="C31" s="9" t="s">
        <v>13</v>
      </c>
      <c r="D31" s="42">
        <v>0.2</v>
      </c>
      <c r="E31" s="12">
        <v>0.2</v>
      </c>
    </row>
    <row r="32" spans="1:10" ht="15.5" x14ac:dyDescent="0.35">
      <c r="A32" s="22" t="s">
        <v>35</v>
      </c>
      <c r="B32" s="8" t="s">
        <v>17</v>
      </c>
      <c r="C32" s="9" t="s">
        <v>4</v>
      </c>
      <c r="D32" s="10">
        <v>9.81</v>
      </c>
      <c r="E32" s="10">
        <v>9.81</v>
      </c>
    </row>
    <row r="33" spans="1:10" ht="15.5" x14ac:dyDescent="0.35">
      <c r="A33" s="22"/>
      <c r="B33" s="8"/>
      <c r="C33" s="9"/>
      <c r="D33" s="9"/>
      <c r="E33" s="16"/>
    </row>
    <row r="34" spans="1:10" ht="15.5" x14ac:dyDescent="0.35">
      <c r="A34" s="22" t="s">
        <v>35</v>
      </c>
      <c r="B34" s="8" t="s">
        <v>2</v>
      </c>
      <c r="C34" s="9" t="s">
        <v>3</v>
      </c>
      <c r="D34" s="11">
        <f>2*PI()*(D30/D32)^0.5*((1+D29/D28*D31^2/D30^2)/(1+D29/D28*D31/D30))^0.5</f>
        <v>1.2781369015835529</v>
      </c>
      <c r="E34" s="36">
        <f>D34/$D$11</f>
        <v>0.64829765931434913</v>
      </c>
      <c r="J34" t="s">
        <v>8</v>
      </c>
    </row>
    <row r="35" spans="1:10" x14ac:dyDescent="0.3">
      <c r="A35" s="22"/>
      <c r="B35" s="27"/>
      <c r="C35" s="28"/>
      <c r="D35" s="28"/>
      <c r="E35" s="29"/>
    </row>
    <row r="37" spans="1:10" ht="15.5" x14ac:dyDescent="0.35">
      <c r="B37" s="43" t="s">
        <v>18</v>
      </c>
      <c r="C37" s="44" t="s">
        <v>19</v>
      </c>
      <c r="E37" s="45" t="s">
        <v>36</v>
      </c>
    </row>
  </sheetData>
  <sheetProtection algorithmName="SHA-512" hashValue="g3SovJwEh5ShKPo+IuNHMiVL4e0xuS47/bwHEvezuHHhttj8nmB4womCTHgw3mKQkhpAxG72HMiltorshy3xug==" saltValue="W4CY9j9zEQemDkpNMftQ/Q==" spinCount="100000" sheet="1" objects="1" scenarios="1"/>
  <hyperlinks>
    <hyperlink ref="C37" r:id="rId1" xr:uid="{3A4B3334-5070-4DAB-8AB2-7F591D02A51B}"/>
  </hyperlinks>
  <pageMargins left="0.7" right="0.7" top="0.78740157499999996" bottom="0.78740157499999996" header="0.3" footer="0.3"/>
  <pageSetup paperSize="9" scale="83" fitToWidth="0" orientation="landscape" r:id="rId2"/>
  <headerFooter>
    <oddFooter xml:space="preserve">&amp;L
&amp;C&amp;P / &amp;N&amp;RK.-J. Bladt / Rostock 
28. 11.2020  / &amp;D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082A-29B4-471F-A3E7-2ABA5326DFCC}">
  <sheetPr>
    <tabColor rgb="FF0070C0"/>
    <pageSetUpPr fitToPage="1"/>
  </sheetPr>
  <dimension ref="A1:I24"/>
  <sheetViews>
    <sheetView showGridLines="0" view="pageLayout" topLeftCell="A12" zoomScaleNormal="100" workbookViewId="0">
      <selection activeCell="I23" sqref="I23"/>
    </sheetView>
  </sheetViews>
  <sheetFormatPr baseColWidth="10" defaultRowHeight="14" x14ac:dyDescent="0.3"/>
  <cols>
    <col min="2" max="2" width="19" customWidth="1"/>
  </cols>
  <sheetData>
    <row r="1" spans="1:9" ht="22.5" x14ac:dyDescent="0.45">
      <c r="B1" s="51" t="s">
        <v>38</v>
      </c>
      <c r="I1" s="68" t="s">
        <v>37</v>
      </c>
    </row>
    <row r="2" spans="1:9" ht="22.5" x14ac:dyDescent="0.45">
      <c r="B2" s="51" t="s">
        <v>31</v>
      </c>
    </row>
    <row r="4" spans="1:9" x14ac:dyDescent="0.3">
      <c r="A4" s="38" t="s">
        <v>33</v>
      </c>
      <c r="C4" s="1"/>
      <c r="D4" s="38" t="s">
        <v>5</v>
      </c>
      <c r="E4" s="38" t="s">
        <v>6</v>
      </c>
    </row>
    <row r="5" spans="1:9" ht="17.5" x14ac:dyDescent="0.45">
      <c r="A5" s="56" t="s">
        <v>34</v>
      </c>
      <c r="B5" s="53" t="s">
        <v>22</v>
      </c>
      <c r="C5" s="3" t="s">
        <v>10</v>
      </c>
      <c r="D5" s="39">
        <v>0.15664900000000001</v>
      </c>
      <c r="E5" s="4">
        <v>0.15664900000000001</v>
      </c>
    </row>
    <row r="6" spans="1:9" ht="17.5" x14ac:dyDescent="0.45">
      <c r="A6" s="56" t="s">
        <v>34</v>
      </c>
      <c r="B6" s="53" t="s">
        <v>23</v>
      </c>
      <c r="C6" s="3" t="s">
        <v>11</v>
      </c>
      <c r="D6" s="39">
        <v>0.08</v>
      </c>
      <c r="E6" s="4">
        <v>0.15664900000000001</v>
      </c>
    </row>
    <row r="7" spans="1:9" ht="17.5" x14ac:dyDescent="0.45">
      <c r="A7" s="56" t="s">
        <v>34</v>
      </c>
      <c r="B7" s="53" t="s">
        <v>28</v>
      </c>
      <c r="C7" s="3" t="s">
        <v>25</v>
      </c>
      <c r="D7" s="49">
        <v>0.08</v>
      </c>
      <c r="E7" s="50">
        <v>0.05</v>
      </c>
    </row>
    <row r="8" spans="1:9" ht="17.5" x14ac:dyDescent="0.45">
      <c r="A8" s="56" t="s">
        <v>34</v>
      </c>
      <c r="B8" s="53" t="s">
        <v>0</v>
      </c>
      <c r="C8" s="3" t="s">
        <v>12</v>
      </c>
      <c r="D8" s="39">
        <v>0.5</v>
      </c>
      <c r="E8" s="4">
        <v>0.49</v>
      </c>
    </row>
    <row r="9" spans="1:9" ht="17.5" x14ac:dyDescent="0.45">
      <c r="A9" s="56" t="s">
        <v>34</v>
      </c>
      <c r="B9" s="53" t="s">
        <v>1</v>
      </c>
      <c r="C9" s="3" t="s">
        <v>13</v>
      </c>
      <c r="D9" s="40">
        <v>0.3</v>
      </c>
      <c r="E9" s="13">
        <v>0.2</v>
      </c>
    </row>
    <row r="10" spans="1:9" ht="17.5" x14ac:dyDescent="0.45">
      <c r="A10" s="56" t="s">
        <v>34</v>
      </c>
      <c r="B10" s="53" t="s">
        <v>26</v>
      </c>
      <c r="C10" s="3" t="s">
        <v>24</v>
      </c>
      <c r="D10" s="47">
        <v>0.22</v>
      </c>
      <c r="E10" s="48">
        <v>0</v>
      </c>
    </row>
    <row r="11" spans="1:9" ht="15.5" x14ac:dyDescent="0.35">
      <c r="A11" s="55"/>
      <c r="B11" s="53" t="s">
        <v>17</v>
      </c>
      <c r="C11" s="3" t="s">
        <v>4</v>
      </c>
      <c r="D11" s="4">
        <v>9.81</v>
      </c>
      <c r="E11" s="4">
        <v>9.81</v>
      </c>
    </row>
    <row r="12" spans="1:9" ht="15.5" x14ac:dyDescent="0.35">
      <c r="A12" s="55"/>
      <c r="B12" s="53"/>
      <c r="C12" s="3"/>
      <c r="D12" s="3"/>
      <c r="E12" s="14"/>
    </row>
    <row r="13" spans="1:9" ht="15.5" x14ac:dyDescent="0.35">
      <c r="A13" s="55"/>
      <c r="B13" s="53" t="s">
        <v>2</v>
      </c>
      <c r="C13" s="3" t="s">
        <v>3</v>
      </c>
      <c r="D13" s="34">
        <f>2*PI()*(D8/D11)^0.5*((1+D6/D5*D9^2/D8^2+2*D7/D5*D10^2/D8^2)/(1-D6/D5*D9/D8))^0.5</f>
        <v>2.0020329143545621</v>
      </c>
      <c r="E13" s="34">
        <f>2*PI()*(E8/E11)^0.5*((1+E6/E5*E9^2/E8^2+2*E7/E5*E10^2/E8^2)/(1-E6/E5*E9/E8))^0.5</f>
        <v>1.9715278672073762</v>
      </c>
      <c r="G13" t="s">
        <v>21</v>
      </c>
    </row>
    <row r="14" spans="1:9" x14ac:dyDescent="0.3">
      <c r="C14" s="1"/>
      <c r="D14" s="1"/>
      <c r="E14" s="1"/>
    </row>
    <row r="15" spans="1:9" x14ac:dyDescent="0.3">
      <c r="B15" s="30"/>
      <c r="C15" s="31"/>
      <c r="D15" s="31"/>
      <c r="E15" s="32"/>
    </row>
    <row r="24" spans="1:4" ht="15.5" x14ac:dyDescent="0.35">
      <c r="A24" s="43" t="s">
        <v>18</v>
      </c>
      <c r="B24" s="44" t="s">
        <v>19</v>
      </c>
      <c r="D24" s="45" t="s">
        <v>36</v>
      </c>
    </row>
  </sheetData>
  <sheetProtection algorithmName="SHA-512" hashValue="X9IODy7rVE+GwNqgUSoU3JaA3hquqIgSTjt5xEcu3pl5yNmSPr8PnSCLqDLWVrdOlw2RHnJHqyTi90Fd0qpT+A==" saltValue="rsPgAt+718lGPCXcEoFaog==" spinCount="100000" sheet="1" objects="1" scenarios="1"/>
  <hyperlinks>
    <hyperlink ref="B24" r:id="rId1" xr:uid="{74EA83A6-47A9-4233-BB1B-9ABEBF209885}"/>
  </hyperlinks>
  <pageMargins left="0.7" right="0.7" top="0.78740157499999996" bottom="0.78740157499999996" header="0.3" footer="0.3"/>
  <pageSetup paperSize="9" fitToHeight="0" orientation="landscape" r:id="rId2"/>
  <headerFooter>
    <oddFooter>&amp;L&amp;F / &amp;A&amp;C&amp;P / &amp;N&amp;RK.-J. Bladt / Rostock
01.12.2022 / &amp;D</oddFooter>
  </headerFooter>
  <drawing r:id="rId3"/>
  <legacyDrawing r:id="rId4"/>
  <oleObjects>
    <mc:AlternateContent xmlns:mc="http://schemas.openxmlformats.org/markup-compatibility/2006">
      <mc:Choice Requires="x14">
        <oleObject progId="PBrush" shapeId="2052" r:id="rId5">
          <objectPr defaultSize="0" autoPict="0" r:id="rId6">
            <anchor moveWithCells="1">
              <from>
                <xdr:col>5</xdr:col>
                <xdr:colOff>273050</xdr:colOff>
                <xdr:row>3</xdr:row>
                <xdr:rowOff>19050</xdr:rowOff>
              </from>
              <to>
                <xdr:col>9</xdr:col>
                <xdr:colOff>285750</xdr:colOff>
                <xdr:row>20</xdr:row>
                <xdr:rowOff>146050</xdr:rowOff>
              </to>
            </anchor>
          </objectPr>
        </oleObject>
      </mc:Choice>
      <mc:Fallback>
        <oleObject progId="PBrush" shapeId="2052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73AD1-DAA3-422B-BF43-8002114B74CA}">
  <sheetPr>
    <tabColor rgb="FFFF0000"/>
    <pageSetUpPr fitToPage="1"/>
  </sheetPr>
  <dimension ref="J19:T31"/>
  <sheetViews>
    <sheetView showGridLines="0" view="pageLayout" topLeftCell="C9" zoomScaleNormal="100" workbookViewId="0">
      <selection activeCell="C32" sqref="C1:C1048576"/>
    </sheetView>
  </sheetViews>
  <sheetFormatPr baseColWidth="10" defaultRowHeight="14" x14ac:dyDescent="0.3"/>
  <sheetData>
    <row r="19" spans="10:20" ht="15.5" x14ac:dyDescent="0.35">
      <c r="J19" s="43" t="s">
        <v>59</v>
      </c>
      <c r="Q19" s="43" t="s">
        <v>54</v>
      </c>
    </row>
    <row r="20" spans="10:20" ht="15.5" x14ac:dyDescent="0.35">
      <c r="T20" s="43" t="s">
        <v>56</v>
      </c>
    </row>
    <row r="21" spans="10:20" ht="15.5" x14ac:dyDescent="0.35">
      <c r="M21" s="43" t="s">
        <v>103</v>
      </c>
    </row>
    <row r="24" spans="10:20" ht="14.5" x14ac:dyDescent="0.3">
      <c r="P24" s="69" t="s">
        <v>39</v>
      </c>
    </row>
    <row r="26" spans="10:20" ht="14.5" x14ac:dyDescent="0.3">
      <c r="J26" s="69" t="s">
        <v>40</v>
      </c>
    </row>
    <row r="29" spans="10:20" ht="18" x14ac:dyDescent="0.4">
      <c r="J29" s="379" t="s">
        <v>105</v>
      </c>
      <c r="K29" s="380"/>
      <c r="L29" s="380"/>
      <c r="M29" s="380"/>
      <c r="N29" s="381"/>
    </row>
    <row r="30" spans="10:20" ht="18" x14ac:dyDescent="0.4">
      <c r="J30" s="382" t="s">
        <v>104</v>
      </c>
      <c r="K30" s="383"/>
      <c r="L30" s="383"/>
      <c r="M30" s="383"/>
      <c r="N30" s="384"/>
    </row>
    <row r="31" spans="10:20" ht="18" x14ac:dyDescent="0.4">
      <c r="J31" s="378"/>
    </row>
  </sheetData>
  <sheetProtection algorithmName="SHA-512" hashValue="Ie2ob2D5z68ee73HR86I/oU1qIuJol1K2zb9HSjtOA22PlypmIlPRKr4GukN6H/2CakNTCo5QI1JLebNW9Onww==" saltValue="wn8JLFZBDJo8WCuP2ROPoQ==" spinCount="100000" sheet="1" objects="1" scenarios="1"/>
  <printOptions horizontalCentered="1" verticalCentered="1"/>
  <pageMargins left="0.39370078740157483" right="0.39370078740157483" top="0.78740157480314965" bottom="0.59055118110236227" header="0.31496062992125984" footer="0.31496062992125984"/>
  <pageSetup paperSize="9" scale="63" orientation="landscape" r:id="rId1"/>
  <headerFooter>
    <oddFooter>&amp;LKlaus-Jürgen Bladt / Rostock
www.jbladt.de&amp;C&amp;F&amp;R23.01.2023
&amp;D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r:id="rId5">
            <anchor moveWithCells="1">
              <from>
                <xdr:col>8</xdr:col>
                <xdr:colOff>476250</xdr:colOff>
                <xdr:row>3</xdr:row>
                <xdr:rowOff>6350</xdr:rowOff>
              </from>
              <to>
                <xdr:col>11</xdr:col>
                <xdr:colOff>501650</xdr:colOff>
                <xdr:row>14</xdr:row>
                <xdr:rowOff>146050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r:id="rId7">
            <anchor moveWithCells="1">
              <from>
                <xdr:col>11</xdr:col>
                <xdr:colOff>647700</xdr:colOff>
                <xdr:row>1</xdr:row>
                <xdr:rowOff>31750</xdr:rowOff>
              </from>
              <to>
                <xdr:col>14</xdr:col>
                <xdr:colOff>317500</xdr:colOff>
                <xdr:row>17</xdr:row>
                <xdr:rowOff>152400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8">
          <objectPr defaultSize="0" r:id="rId9">
            <anchor moveWithCells="1">
              <from>
                <xdr:col>14</xdr:col>
                <xdr:colOff>539750</xdr:colOff>
                <xdr:row>3</xdr:row>
                <xdr:rowOff>38100</xdr:rowOff>
              </from>
              <to>
                <xdr:col>17</xdr:col>
                <xdr:colOff>546100</xdr:colOff>
                <xdr:row>13</xdr:row>
                <xdr:rowOff>57150</xdr:rowOff>
              </to>
            </anchor>
          </objectPr>
        </oleObject>
      </mc:Choice>
      <mc:Fallback>
        <oleObject progId="PBrush" shapeId="3075" r:id="rId8"/>
      </mc:Fallback>
    </mc:AlternateContent>
    <mc:AlternateContent xmlns:mc="http://schemas.openxmlformats.org/markup-compatibility/2006">
      <mc:Choice Requires="x14">
        <oleObject progId="PBrush" shapeId="3076" r:id="rId10">
          <objectPr defaultSize="0" autoPict="0" r:id="rId11">
            <anchor moveWithCells="1">
              <from>
                <xdr:col>18</xdr:col>
                <xdr:colOff>19050</xdr:colOff>
                <xdr:row>1</xdr:row>
                <xdr:rowOff>31750</xdr:rowOff>
              </from>
              <to>
                <xdr:col>20</xdr:col>
                <xdr:colOff>501650</xdr:colOff>
                <xdr:row>16</xdr:row>
                <xdr:rowOff>95250</xdr:rowOff>
              </to>
            </anchor>
          </objectPr>
        </oleObject>
      </mc:Choice>
      <mc:Fallback>
        <oleObject progId="PBrush" shapeId="3076" r:id="rId10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D532-EB08-46EA-B46E-F97F86793881}">
  <sheetPr>
    <tabColor rgb="FFFF0000"/>
    <pageSetUpPr fitToPage="1"/>
  </sheetPr>
  <dimension ref="A1:AB55"/>
  <sheetViews>
    <sheetView showGridLines="0" view="pageLayout" topLeftCell="A59" zoomScale="50" zoomScaleNormal="80" zoomScalePageLayoutView="50" workbookViewId="0">
      <selection activeCell="R56" sqref="R56"/>
    </sheetView>
  </sheetViews>
  <sheetFormatPr baseColWidth="10" defaultRowHeight="14" x14ac:dyDescent="0.3"/>
  <cols>
    <col min="1" max="1" width="4.8984375" customWidth="1"/>
    <col min="2" max="2" width="2.59765625" hidden="1" customWidth="1"/>
    <col min="4" max="4" width="15" customWidth="1"/>
    <col min="5" max="5" width="17.796875" customWidth="1"/>
    <col min="6" max="6" width="14" customWidth="1"/>
    <col min="7" max="8" width="15" customWidth="1"/>
    <col min="9" max="9" width="7.796875" customWidth="1"/>
    <col min="11" max="11" width="9.8984375" customWidth="1"/>
    <col min="12" max="12" width="11.69921875" customWidth="1"/>
    <col min="13" max="13" width="11.5" customWidth="1"/>
    <col min="14" max="14" width="14.09765625" customWidth="1"/>
    <col min="15" max="15" width="13.296875" bestFit="1" customWidth="1"/>
    <col min="16" max="16" width="17.8984375" customWidth="1"/>
    <col min="17" max="19" width="16.3984375" customWidth="1"/>
  </cols>
  <sheetData>
    <row r="1" spans="1:28" ht="15.5" x14ac:dyDescent="0.3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8" ht="79" customHeight="1" x14ac:dyDescent="0.35">
      <c r="A2" s="255"/>
      <c r="B2" s="254"/>
      <c r="C2" s="250" t="s">
        <v>102</v>
      </c>
      <c r="D2" s="250" t="s">
        <v>101</v>
      </c>
      <c r="E2" s="250" t="s">
        <v>100</v>
      </c>
      <c r="F2" s="250" t="s">
        <v>99</v>
      </c>
      <c r="G2" s="250" t="s">
        <v>98</v>
      </c>
      <c r="H2" s="253" t="s">
        <v>97</v>
      </c>
      <c r="I2" s="252"/>
      <c r="J2" s="253" t="s">
        <v>96</v>
      </c>
      <c r="K2" s="252"/>
      <c r="L2" s="252" t="s">
        <v>95</v>
      </c>
      <c r="M2" s="252"/>
      <c r="N2" s="251" t="s">
        <v>94</v>
      </c>
      <c r="O2" s="250" t="s">
        <v>93</v>
      </c>
      <c r="P2" s="250" t="s">
        <v>92</v>
      </c>
      <c r="Q2" s="250" t="s">
        <v>91</v>
      </c>
      <c r="R2" s="249"/>
      <c r="S2" s="249"/>
      <c r="T2" s="249"/>
      <c r="U2" s="249"/>
      <c r="V2" s="249"/>
      <c r="W2" s="249"/>
      <c r="X2" s="249"/>
      <c r="Y2" s="249"/>
      <c r="Z2" s="18"/>
      <c r="AA2" s="1"/>
      <c r="AB2" s="1"/>
    </row>
    <row r="3" spans="1:28" ht="17.5" x14ac:dyDescent="0.45">
      <c r="B3" s="80"/>
      <c r="C3" s="248"/>
      <c r="D3" s="248"/>
      <c r="E3" s="248" t="s">
        <v>90</v>
      </c>
      <c r="F3" s="248" t="s">
        <v>89</v>
      </c>
      <c r="G3" s="248"/>
      <c r="H3" s="248"/>
      <c r="I3" s="248" t="s">
        <v>87</v>
      </c>
      <c r="J3" s="248"/>
      <c r="K3" s="248" t="s">
        <v>87</v>
      </c>
      <c r="L3" s="248" t="s">
        <v>88</v>
      </c>
      <c r="M3" s="248" t="s">
        <v>87</v>
      </c>
      <c r="N3" s="248" t="s">
        <v>86</v>
      </c>
      <c r="O3" s="248" t="s">
        <v>85</v>
      </c>
      <c r="P3" s="248" t="s">
        <v>84</v>
      </c>
      <c r="Q3" s="248" t="s">
        <v>83</v>
      </c>
      <c r="R3" s="18"/>
      <c r="S3" s="18"/>
      <c r="T3" s="18"/>
      <c r="U3" s="18"/>
      <c r="V3" s="18"/>
      <c r="W3" s="18"/>
      <c r="X3" s="18"/>
      <c r="Y3" s="18"/>
      <c r="Z3" s="18"/>
      <c r="AA3" s="1"/>
      <c r="AB3" s="1"/>
    </row>
    <row r="4" spans="1:28" ht="16" thickBot="1" x14ac:dyDescent="0.4">
      <c r="B4" s="80"/>
      <c r="C4" s="84"/>
      <c r="D4" s="79"/>
      <c r="E4" s="79"/>
      <c r="F4" s="79"/>
      <c r="G4" s="79"/>
      <c r="H4" s="79"/>
      <c r="I4" s="209"/>
      <c r="J4" s="79"/>
      <c r="K4" s="209"/>
      <c r="L4" s="79"/>
      <c r="M4" s="209"/>
      <c r="N4" s="79"/>
      <c r="O4" s="79"/>
      <c r="P4" s="79"/>
      <c r="Q4" s="247"/>
      <c r="R4" s="18"/>
      <c r="S4" s="69" t="s">
        <v>40</v>
      </c>
      <c r="T4" s="18"/>
      <c r="U4" s="18"/>
      <c r="V4" s="18"/>
      <c r="W4" s="18"/>
      <c r="X4" s="18"/>
      <c r="Y4" s="18"/>
      <c r="Z4" s="18"/>
      <c r="AA4" s="1"/>
      <c r="AB4" s="1"/>
    </row>
    <row r="5" spans="1:28" ht="17.5" x14ac:dyDescent="0.45">
      <c r="B5" s="176"/>
      <c r="C5" s="246">
        <v>1</v>
      </c>
      <c r="D5" s="245" t="s">
        <v>82</v>
      </c>
      <c r="E5" s="243">
        <v>0.75</v>
      </c>
      <c r="F5" s="244">
        <v>1</v>
      </c>
      <c r="G5" s="242" t="s">
        <v>59</v>
      </c>
      <c r="H5" s="242" t="s">
        <v>65</v>
      </c>
      <c r="I5" s="243">
        <v>0.03</v>
      </c>
      <c r="J5" s="242" t="s">
        <v>65</v>
      </c>
      <c r="K5" s="243">
        <f>I5</f>
        <v>0.03</v>
      </c>
      <c r="L5" s="242" t="s">
        <v>71</v>
      </c>
      <c r="M5" s="243">
        <v>0.05</v>
      </c>
      <c r="N5" s="310">
        <v>7800</v>
      </c>
      <c r="O5" s="311">
        <f>F5*N5*PI()/4*I5^2*M5</f>
        <v>0.27567475535250435</v>
      </c>
      <c r="P5" s="311">
        <f>O5/12*((M5^2+3*I5^2/4)+M5*I5^2/4)+O5*E5^2</f>
        <v>0.15514024727655387</v>
      </c>
      <c r="Q5" s="312">
        <f>-9.81*O5*E5</f>
        <v>-2.0282770125060505</v>
      </c>
      <c r="R5" s="18"/>
      <c r="S5" s="18"/>
      <c r="T5" s="18"/>
      <c r="U5" s="18"/>
      <c r="V5" s="18"/>
      <c r="W5" s="18"/>
      <c r="X5" s="18"/>
      <c r="Y5" s="18"/>
      <c r="Z5" s="18"/>
      <c r="AA5" s="1"/>
      <c r="AB5" s="1"/>
    </row>
    <row r="6" spans="1:28" ht="17.5" x14ac:dyDescent="0.45">
      <c r="B6" s="158"/>
      <c r="C6" s="225"/>
      <c r="D6" s="239" t="s">
        <v>79</v>
      </c>
      <c r="E6" s="235">
        <v>1</v>
      </c>
      <c r="F6" s="224">
        <v>0</v>
      </c>
      <c r="G6" s="221" t="s">
        <v>56</v>
      </c>
      <c r="H6" s="221" t="s">
        <v>69</v>
      </c>
      <c r="I6" s="235">
        <v>0.04</v>
      </c>
      <c r="J6" s="221" t="s">
        <v>69</v>
      </c>
      <c r="K6" s="235">
        <f>I6</f>
        <v>0.04</v>
      </c>
      <c r="L6" s="221" t="s">
        <v>69</v>
      </c>
      <c r="M6" s="235">
        <f>I6</f>
        <v>0.04</v>
      </c>
      <c r="N6" s="313">
        <v>7800</v>
      </c>
      <c r="O6" s="314">
        <f>F6*N6*4/3*PI()*I6^3/8</f>
        <v>0</v>
      </c>
      <c r="P6" s="314">
        <f>2/5*O6*I6^2/4+O6*E6^2</f>
        <v>0</v>
      </c>
      <c r="Q6" s="315">
        <f>-9.81*O6*E6</f>
        <v>0</v>
      </c>
      <c r="R6" s="18"/>
      <c r="S6" s="18"/>
      <c r="U6" s="18"/>
      <c r="V6" s="18"/>
      <c r="W6" s="18"/>
      <c r="X6" s="18"/>
      <c r="Y6" s="18"/>
      <c r="Z6" s="18"/>
      <c r="AA6" s="1"/>
      <c r="AB6" s="1"/>
    </row>
    <row r="7" spans="1:28" ht="17.5" x14ac:dyDescent="0.45">
      <c r="B7" s="158"/>
      <c r="C7" s="225"/>
      <c r="D7" s="221"/>
      <c r="E7" s="235">
        <v>0.5</v>
      </c>
      <c r="F7" s="224">
        <v>0</v>
      </c>
      <c r="G7" s="221" t="s">
        <v>63</v>
      </c>
      <c r="H7" s="238" t="s">
        <v>75</v>
      </c>
      <c r="I7" s="235">
        <v>0.04</v>
      </c>
      <c r="J7" s="221" t="s">
        <v>74</v>
      </c>
      <c r="K7" s="235">
        <f>I7</f>
        <v>0.04</v>
      </c>
      <c r="L7" s="221" t="s">
        <v>66</v>
      </c>
      <c r="M7" s="235">
        <v>0.08</v>
      </c>
      <c r="N7" s="313">
        <v>7800</v>
      </c>
      <c r="O7" s="314">
        <f>F7*N7*I7*K7*M7</f>
        <v>0</v>
      </c>
      <c r="P7" s="314">
        <f>O7/12*(I7^2+M7^2)+O7*E7^2</f>
        <v>0</v>
      </c>
      <c r="Q7" s="315">
        <f>-9.81*O7*E7</f>
        <v>0</v>
      </c>
      <c r="R7" s="18"/>
      <c r="S7" s="18"/>
      <c r="T7" s="237" t="s">
        <v>40</v>
      </c>
      <c r="U7" s="18"/>
      <c r="V7" s="18"/>
      <c r="W7" s="18"/>
      <c r="X7" s="18"/>
      <c r="Y7" s="18"/>
      <c r="Z7" s="18"/>
      <c r="AA7" s="1"/>
      <c r="AB7" s="1"/>
    </row>
    <row r="8" spans="1:28" ht="17.5" x14ac:dyDescent="0.45">
      <c r="B8" s="158"/>
      <c r="C8" s="225"/>
      <c r="D8" s="221"/>
      <c r="E8" s="235">
        <v>0.5</v>
      </c>
      <c r="F8" s="236">
        <v>0</v>
      </c>
      <c r="G8" s="221" t="s">
        <v>50</v>
      </c>
      <c r="H8" s="221" t="s">
        <v>65</v>
      </c>
      <c r="I8" s="235">
        <v>0.04</v>
      </c>
      <c r="J8" s="221" t="s">
        <v>81</v>
      </c>
      <c r="K8" s="235">
        <f>I8</f>
        <v>0.04</v>
      </c>
      <c r="L8" s="221" t="s">
        <v>65</v>
      </c>
      <c r="M8" s="235">
        <v>0.04</v>
      </c>
      <c r="N8" s="313">
        <v>7800</v>
      </c>
      <c r="O8" s="314">
        <f>F8*N8*PI()/4*I8^2*K8</f>
        <v>0</v>
      </c>
      <c r="P8" s="314">
        <f>O8/2*I8^2/4+O8*E8^2</f>
        <v>0</v>
      </c>
      <c r="Q8" s="315">
        <f>-9.81*O8*E8</f>
        <v>0</v>
      </c>
      <c r="R8" s="18"/>
      <c r="S8" s="18"/>
      <c r="T8" s="18"/>
      <c r="U8" s="18"/>
      <c r="V8" s="18"/>
      <c r="W8" s="18"/>
      <c r="X8" s="18"/>
      <c r="Y8" s="18"/>
      <c r="Z8" s="18"/>
      <c r="AA8" s="1"/>
      <c r="AB8" s="1"/>
    </row>
    <row r="9" spans="1:28" ht="15.5" x14ac:dyDescent="0.35">
      <c r="B9" s="158"/>
      <c r="C9" s="234"/>
      <c r="D9" s="230"/>
      <c r="E9" s="232"/>
      <c r="F9" s="233"/>
      <c r="G9" s="230"/>
      <c r="H9" s="230"/>
      <c r="I9" s="232"/>
      <c r="J9" s="230"/>
      <c r="K9" s="232"/>
      <c r="L9" s="230"/>
      <c r="M9" s="232"/>
      <c r="N9" s="316"/>
      <c r="O9" s="317"/>
      <c r="P9" s="316"/>
      <c r="Q9" s="318"/>
      <c r="R9" s="18"/>
      <c r="S9" s="18"/>
      <c r="U9" s="18"/>
      <c r="V9" s="18"/>
      <c r="W9" s="18"/>
      <c r="X9" s="18"/>
      <c r="Y9" s="18"/>
      <c r="Z9" s="18"/>
      <c r="AA9" s="1"/>
      <c r="AB9" s="1"/>
    </row>
    <row r="10" spans="1:28" ht="17.5" x14ac:dyDescent="0.45">
      <c r="A10" s="228"/>
      <c r="B10" s="158"/>
      <c r="C10" s="225">
        <v>2</v>
      </c>
      <c r="D10" s="227" t="s">
        <v>80</v>
      </c>
      <c r="E10" s="235">
        <f>M10/2</f>
        <v>0.36249999999999999</v>
      </c>
      <c r="F10" s="226">
        <v>1</v>
      </c>
      <c r="G10" s="221" t="s">
        <v>59</v>
      </c>
      <c r="H10" s="221" t="s">
        <v>65</v>
      </c>
      <c r="I10" s="222">
        <v>5.0000000000000001E-3</v>
      </c>
      <c r="J10" s="221" t="s">
        <v>65</v>
      </c>
      <c r="K10" s="222">
        <f>I10</f>
        <v>5.0000000000000001E-3</v>
      </c>
      <c r="L10" s="221" t="s">
        <v>71</v>
      </c>
      <c r="M10" s="235">
        <f>F10*(F5*$E$5+F6*E6+F7*E7+F8*E8-(F5*$M$5/2+F6*M6/2+F7*M7/2+F8*M8/2))</f>
        <v>0.72499999999999998</v>
      </c>
      <c r="N10" s="313">
        <v>7800</v>
      </c>
      <c r="O10" s="314">
        <f>F10*N10*PI()/4*I10^2*M10</f>
        <v>0.11103566535031427</v>
      </c>
      <c r="P10" s="319">
        <f>O10/12*((M10^2+3*I10^2/4)+M10*I10^2/4)+O10*E10^2</f>
        <v>1.945458928734331E-2</v>
      </c>
      <c r="Q10" s="315">
        <f>-9.81*O10*E10</f>
        <v>-0.39485670544388635</v>
      </c>
      <c r="R10" s="18"/>
      <c r="S10" s="18"/>
      <c r="T10" s="18"/>
      <c r="U10" s="18"/>
      <c r="V10" s="18"/>
      <c r="W10" s="18"/>
      <c r="X10" s="18"/>
      <c r="Y10" s="18"/>
      <c r="Z10" s="18"/>
      <c r="AA10" s="1"/>
      <c r="AB10" s="1"/>
    </row>
    <row r="11" spans="1:28" ht="17.5" hidden="1" x14ac:dyDescent="0.45">
      <c r="B11" s="158"/>
      <c r="C11" s="225"/>
      <c r="D11" s="221"/>
      <c r="E11" s="235">
        <v>0</v>
      </c>
      <c r="F11" s="224"/>
      <c r="G11" s="223" t="s">
        <v>56</v>
      </c>
      <c r="H11" s="221" t="s">
        <v>69</v>
      </c>
      <c r="I11" s="222">
        <v>0</v>
      </c>
      <c r="J11" s="221" t="s">
        <v>69</v>
      </c>
      <c r="K11" s="222">
        <v>0</v>
      </c>
      <c r="L11" s="221"/>
      <c r="M11" s="235">
        <v>0</v>
      </c>
      <c r="N11" s="313">
        <v>7800</v>
      </c>
      <c r="O11" s="314"/>
      <c r="P11" s="319"/>
      <c r="Q11" s="315"/>
      <c r="R11" s="18"/>
      <c r="S11" s="18"/>
      <c r="T11" s="18"/>
      <c r="U11" s="18"/>
      <c r="V11" s="18"/>
      <c r="W11" s="18"/>
      <c r="X11" s="18"/>
      <c r="Y11" s="18"/>
      <c r="Z11" s="18"/>
      <c r="AA11" s="1"/>
      <c r="AB11" s="1"/>
    </row>
    <row r="12" spans="1:28" ht="18" thickBot="1" x14ac:dyDescent="0.5">
      <c r="B12" s="150"/>
      <c r="C12" s="217"/>
      <c r="D12" s="214" t="s">
        <v>79</v>
      </c>
      <c r="E12" s="263">
        <f>M12/2</f>
        <v>0</v>
      </c>
      <c r="F12" s="216">
        <v>0</v>
      </c>
      <c r="G12" s="214" t="s">
        <v>63</v>
      </c>
      <c r="H12" s="214" t="s">
        <v>68</v>
      </c>
      <c r="I12" s="215">
        <v>5.0000000000000001E-3</v>
      </c>
      <c r="J12" s="214" t="s">
        <v>67</v>
      </c>
      <c r="K12" s="215">
        <v>5.0000000000000001E-3</v>
      </c>
      <c r="L12" s="214" t="s">
        <v>66</v>
      </c>
      <c r="M12" s="263">
        <f>F12*(F5*E5+F6*E6+F7*E7+E8*F8-(F5*M5/2+F6*M6/2+F7*M7/2+F8*M8/2))</f>
        <v>0</v>
      </c>
      <c r="N12" s="320">
        <v>7800</v>
      </c>
      <c r="O12" s="321">
        <f>F12*N12*I12*K12*M12</f>
        <v>0</v>
      </c>
      <c r="P12" s="322">
        <f>O12/12*(I12^2+M12^2)+O12*E12^2</f>
        <v>0</v>
      </c>
      <c r="Q12" s="323">
        <f>-9.81*O12*E12</f>
        <v>0</v>
      </c>
      <c r="R12" s="18"/>
      <c r="S12" s="18"/>
      <c r="T12" s="18"/>
      <c r="U12" s="18"/>
      <c r="V12" s="18"/>
      <c r="W12" s="18"/>
      <c r="X12" s="18"/>
      <c r="Y12" s="18"/>
      <c r="Z12" s="18"/>
      <c r="AA12" s="1"/>
      <c r="AB12" s="1"/>
    </row>
    <row r="13" spans="1:28" ht="17.5" hidden="1" x14ac:dyDescent="0.45">
      <c r="B13" s="80"/>
      <c r="C13" s="79"/>
      <c r="D13" s="79"/>
      <c r="E13" s="177">
        <v>0</v>
      </c>
      <c r="F13" s="177"/>
      <c r="G13" s="210" t="s">
        <v>50</v>
      </c>
      <c r="H13" s="79" t="s">
        <v>65</v>
      </c>
      <c r="I13" s="209">
        <v>0</v>
      </c>
      <c r="J13" s="79" t="s">
        <v>49</v>
      </c>
      <c r="K13" s="209">
        <v>1.4999999999999999E-2</v>
      </c>
      <c r="L13" s="79" t="s">
        <v>65</v>
      </c>
      <c r="M13" s="209">
        <v>0</v>
      </c>
      <c r="N13" s="286">
        <v>7800</v>
      </c>
      <c r="O13" s="305">
        <v>0</v>
      </c>
      <c r="P13" s="305"/>
      <c r="Q13" s="305"/>
      <c r="R13" s="18"/>
      <c r="S13" s="18"/>
      <c r="T13" s="18"/>
      <c r="U13" s="18"/>
      <c r="V13" s="18"/>
      <c r="W13" s="18"/>
      <c r="X13" s="18"/>
      <c r="Y13" s="18"/>
      <c r="Z13" s="18"/>
      <c r="AA13" s="1"/>
      <c r="AB13" s="1"/>
    </row>
    <row r="14" spans="1:28" ht="16" thickBot="1" x14ac:dyDescent="0.4">
      <c r="B14" s="80"/>
      <c r="C14" s="79"/>
      <c r="D14" s="79"/>
      <c r="E14" s="177"/>
      <c r="F14" s="177"/>
      <c r="G14" s="79"/>
      <c r="H14" s="79"/>
      <c r="I14" s="209"/>
      <c r="J14" s="79"/>
      <c r="K14" s="209"/>
      <c r="L14" s="79"/>
      <c r="M14" s="209"/>
      <c r="N14" s="286"/>
      <c r="O14" s="305"/>
      <c r="P14" s="305"/>
      <c r="Q14" s="305"/>
      <c r="R14" s="18"/>
      <c r="S14" s="18"/>
      <c r="T14" s="18"/>
      <c r="U14" s="18"/>
      <c r="V14" s="18"/>
      <c r="W14" s="18"/>
      <c r="X14" s="18"/>
      <c r="Y14" s="18"/>
      <c r="Z14" s="18"/>
      <c r="AA14" s="1"/>
      <c r="AB14" s="1"/>
    </row>
    <row r="15" spans="1:28" ht="17.5" x14ac:dyDescent="0.45">
      <c r="B15" s="208"/>
      <c r="C15" s="207">
        <v>3</v>
      </c>
      <c r="D15" s="206" t="s">
        <v>78</v>
      </c>
      <c r="E15" s="264">
        <v>0.3</v>
      </c>
      <c r="F15" s="205">
        <v>0</v>
      </c>
      <c r="G15" s="203" t="s">
        <v>59</v>
      </c>
      <c r="H15" s="203" t="s">
        <v>65</v>
      </c>
      <c r="I15" s="204">
        <v>2.5000000000000001E-2</v>
      </c>
      <c r="J15" s="203" t="s">
        <v>65</v>
      </c>
      <c r="K15" s="204">
        <f>I15</f>
        <v>2.5000000000000001E-2</v>
      </c>
      <c r="L15" s="203" t="s">
        <v>71</v>
      </c>
      <c r="M15" s="204">
        <v>2.5000000000000001E-2</v>
      </c>
      <c r="N15" s="324">
        <v>7800</v>
      </c>
      <c r="O15" s="325">
        <f>F15*N15*PI()/4*I15^2*M15</f>
        <v>0</v>
      </c>
      <c r="P15" s="326">
        <f>O15/12*((M15^2+3*I15^2/4)+M15*I15^2/4)+O15*E15^2</f>
        <v>0</v>
      </c>
      <c r="Q15" s="327">
        <f>-9.81*O15*E15</f>
        <v>0</v>
      </c>
      <c r="R15" s="18"/>
      <c r="S15" s="18"/>
      <c r="T15" s="18"/>
      <c r="U15" s="18"/>
      <c r="V15" s="18"/>
      <c r="W15" s="18"/>
      <c r="X15" s="18"/>
      <c r="Y15" s="18"/>
      <c r="Z15" s="18"/>
      <c r="AA15" s="1"/>
      <c r="AB15" s="1"/>
    </row>
    <row r="16" spans="1:28" ht="17.5" x14ac:dyDescent="0.45">
      <c r="B16" s="194"/>
      <c r="C16" s="192"/>
      <c r="D16" s="196" t="s">
        <v>76</v>
      </c>
      <c r="E16" s="189">
        <v>0.2</v>
      </c>
      <c r="F16" s="195">
        <v>1</v>
      </c>
      <c r="G16" s="187" t="s">
        <v>56</v>
      </c>
      <c r="H16" s="187" t="s">
        <v>69</v>
      </c>
      <c r="I16" s="189">
        <v>0.03</v>
      </c>
      <c r="J16" s="187" t="s">
        <v>69</v>
      </c>
      <c r="K16" s="189">
        <f>I16</f>
        <v>0.03</v>
      </c>
      <c r="L16" s="187" t="s">
        <v>69</v>
      </c>
      <c r="M16" s="189">
        <f>I16</f>
        <v>0.03</v>
      </c>
      <c r="N16" s="328">
        <v>7800</v>
      </c>
      <c r="O16" s="329">
        <f>F16*N16*4/3*PI()*I16^3/8</f>
        <v>0.11026990214100173</v>
      </c>
      <c r="P16" s="329">
        <f>2/5*O16*I16^2/4+O16*E16^2</f>
        <v>4.4207203768327607E-3</v>
      </c>
      <c r="Q16" s="330">
        <f>-9.81*O16*E16</f>
        <v>-0.2163495480006454</v>
      </c>
      <c r="R16" s="18"/>
      <c r="S16" s="18"/>
      <c r="T16" s="18"/>
      <c r="U16" s="18"/>
      <c r="V16" s="18"/>
      <c r="W16" s="18"/>
      <c r="X16" s="18"/>
      <c r="Y16" s="18"/>
      <c r="Z16" s="18"/>
      <c r="AA16" s="1"/>
      <c r="AB16" s="1"/>
    </row>
    <row r="17" spans="2:28" ht="17.5" x14ac:dyDescent="0.45">
      <c r="B17" s="194"/>
      <c r="C17" s="192"/>
      <c r="D17" s="187"/>
      <c r="E17" s="189">
        <v>0.2</v>
      </c>
      <c r="F17" s="191">
        <v>0</v>
      </c>
      <c r="G17" s="187" t="s">
        <v>63</v>
      </c>
      <c r="H17" s="187" t="s">
        <v>68</v>
      </c>
      <c r="I17" s="189">
        <v>0.02</v>
      </c>
      <c r="J17" s="187" t="s">
        <v>67</v>
      </c>
      <c r="K17" s="188">
        <v>0.02</v>
      </c>
      <c r="L17" s="187" t="s">
        <v>66</v>
      </c>
      <c r="M17" s="189">
        <v>0.02</v>
      </c>
      <c r="N17" s="328">
        <v>7800</v>
      </c>
      <c r="O17" s="329">
        <f>F17*N17*PI()/4*I17^2*M17</f>
        <v>0</v>
      </c>
      <c r="P17" s="329">
        <f>O17/12*(I17^2+M17^2)+O17*E17^2</f>
        <v>0</v>
      </c>
      <c r="Q17" s="330">
        <f>-9.81*O17*E17</f>
        <v>0</v>
      </c>
      <c r="R17" s="18"/>
      <c r="S17" s="18"/>
      <c r="T17" s="18"/>
      <c r="U17" s="18"/>
      <c r="V17" s="18"/>
      <c r="W17" s="18"/>
      <c r="X17" s="18"/>
      <c r="Y17" s="18"/>
      <c r="Z17" s="18"/>
      <c r="AA17" s="1"/>
      <c r="AB17" s="1"/>
    </row>
    <row r="18" spans="2:28" ht="17.5" x14ac:dyDescent="0.45">
      <c r="B18" s="194"/>
      <c r="C18" s="192"/>
      <c r="D18" s="187"/>
      <c r="E18" s="265">
        <v>0.2</v>
      </c>
      <c r="F18" s="191">
        <v>0</v>
      </c>
      <c r="G18" s="187" t="s">
        <v>50</v>
      </c>
      <c r="H18" s="187" t="s">
        <v>65</v>
      </c>
      <c r="I18" s="189">
        <v>0.02</v>
      </c>
      <c r="J18" s="187" t="s">
        <v>49</v>
      </c>
      <c r="K18" s="188">
        <v>0.02</v>
      </c>
      <c r="L18" s="187" t="s">
        <v>65</v>
      </c>
      <c r="M18" s="189">
        <f>I18</f>
        <v>0.02</v>
      </c>
      <c r="N18" s="328">
        <v>7800</v>
      </c>
      <c r="O18" s="329">
        <f>F18*N18*PI()/4*I18^2*M18</f>
        <v>0</v>
      </c>
      <c r="P18" s="329">
        <f>O18/2*I18^2/4+O18*E18^2</f>
        <v>0</v>
      </c>
      <c r="Q18" s="330">
        <f>-9.81*O18*E18</f>
        <v>0</v>
      </c>
      <c r="R18" s="18"/>
      <c r="S18" s="18"/>
      <c r="T18" s="18"/>
      <c r="U18" s="18"/>
      <c r="V18" s="18"/>
      <c r="W18" s="18"/>
      <c r="X18" s="18"/>
      <c r="Y18" s="18"/>
      <c r="Z18" s="18"/>
      <c r="AA18" s="1"/>
      <c r="AB18" s="1"/>
    </row>
    <row r="19" spans="2:28" ht="15.5" x14ac:dyDescent="0.35">
      <c r="B19" s="194"/>
      <c r="C19" s="166"/>
      <c r="D19" s="163"/>
      <c r="E19" s="164"/>
      <c r="F19" s="198"/>
      <c r="G19" s="163"/>
      <c r="H19" s="163"/>
      <c r="I19" s="164"/>
      <c r="J19" s="163"/>
      <c r="K19" s="273"/>
      <c r="L19" s="163"/>
      <c r="M19" s="164"/>
      <c r="N19" s="331"/>
      <c r="O19" s="332"/>
      <c r="P19" s="332"/>
      <c r="Q19" s="333"/>
      <c r="R19" s="18"/>
      <c r="S19" s="18"/>
      <c r="T19" s="18"/>
      <c r="U19" s="18"/>
      <c r="V19" s="18"/>
      <c r="W19" s="18"/>
      <c r="X19" s="18"/>
      <c r="Y19" s="18"/>
      <c r="Z19" s="18"/>
      <c r="AA19" s="1"/>
      <c r="AB19" s="1"/>
    </row>
    <row r="20" spans="2:28" ht="17.5" x14ac:dyDescent="0.45">
      <c r="B20" s="194"/>
      <c r="C20" s="192">
        <v>4</v>
      </c>
      <c r="D20" s="196" t="s">
        <v>77</v>
      </c>
      <c r="E20" s="189">
        <f>M20/2</f>
        <v>9.2499999999999999E-2</v>
      </c>
      <c r="F20" s="195">
        <v>1</v>
      </c>
      <c r="G20" s="187" t="s">
        <v>59</v>
      </c>
      <c r="H20" s="187" t="s">
        <v>65</v>
      </c>
      <c r="I20" s="189">
        <v>5.0000000000000001E-3</v>
      </c>
      <c r="J20" s="187" t="s">
        <v>65</v>
      </c>
      <c r="K20" s="188">
        <v>5.0000000000000001E-3</v>
      </c>
      <c r="L20" s="187" t="s">
        <v>71</v>
      </c>
      <c r="M20" s="189">
        <f>F20*(F15*$E$5+F16*E16+F17*E17+F18*E18-(F15*$M$5/2+F16*M16/2+F17*M17/2+F18*M18/2))</f>
        <v>0.185</v>
      </c>
      <c r="N20" s="328">
        <v>7800</v>
      </c>
      <c r="O20" s="329">
        <f>F20*N20*PI()/4*I20^2*M20</f>
        <v>2.833323874456295E-2</v>
      </c>
      <c r="P20" s="334">
        <f>O20/12*((M20^2+3*I20^2/4)+M20*I20^2/4)+O20*E20^2</f>
        <v>3.2328203272203557E-4</v>
      </c>
      <c r="Q20" s="330">
        <f>-9.81*O20*E20</f>
        <v>-2.5710289167785033E-2</v>
      </c>
      <c r="R20" s="18"/>
      <c r="S20" s="18"/>
      <c r="T20" s="18"/>
      <c r="U20" s="18"/>
      <c r="V20" s="18"/>
      <c r="W20" s="18"/>
      <c r="X20" s="18"/>
      <c r="Y20" s="18"/>
      <c r="Z20" s="18"/>
      <c r="AA20" s="1"/>
      <c r="AB20" s="1"/>
    </row>
    <row r="21" spans="2:28" ht="17.5" hidden="1" x14ac:dyDescent="0.45">
      <c r="B21" s="194"/>
      <c r="C21" s="192"/>
      <c r="D21" s="187"/>
      <c r="E21" s="189">
        <v>0</v>
      </c>
      <c r="F21" s="191"/>
      <c r="G21" s="187" t="s">
        <v>56</v>
      </c>
      <c r="H21" s="187" t="s">
        <v>69</v>
      </c>
      <c r="I21" s="189">
        <v>0</v>
      </c>
      <c r="J21" s="187" t="s">
        <v>69</v>
      </c>
      <c r="K21" s="188">
        <v>0.02</v>
      </c>
      <c r="L21" s="187" t="s">
        <v>69</v>
      </c>
      <c r="M21" s="189">
        <v>0</v>
      </c>
      <c r="N21" s="328">
        <v>7800</v>
      </c>
      <c r="O21" s="329">
        <f>N21*4/3*PI()*I21^3/8</f>
        <v>0</v>
      </c>
      <c r="P21" s="334">
        <f>O21/12*((M21^2+3*I21^2/4)+M21*I21^2/4)+O21*E21^2</f>
        <v>0</v>
      </c>
      <c r="Q21" s="330">
        <f>9.81*O21*E21</f>
        <v>0</v>
      </c>
      <c r="R21" s="18"/>
      <c r="S21" s="18"/>
      <c r="T21" s="18"/>
      <c r="U21" s="18"/>
      <c r="V21" s="18"/>
      <c r="W21" s="18"/>
      <c r="X21" s="18"/>
      <c r="Y21" s="18"/>
      <c r="Z21" s="18"/>
      <c r="AA21" s="1"/>
      <c r="AB21" s="1"/>
    </row>
    <row r="22" spans="2:28" ht="18" thickBot="1" x14ac:dyDescent="0.5">
      <c r="B22" s="193"/>
      <c r="C22" s="192"/>
      <c r="D22" s="187" t="s">
        <v>76</v>
      </c>
      <c r="E22" s="189">
        <f>M22/2</f>
        <v>0</v>
      </c>
      <c r="F22" s="191">
        <v>0</v>
      </c>
      <c r="G22" s="187" t="s">
        <v>54</v>
      </c>
      <c r="H22" s="190" t="s">
        <v>75</v>
      </c>
      <c r="I22" s="189">
        <v>5.0000000000000001E-3</v>
      </c>
      <c r="J22" s="187" t="s">
        <v>74</v>
      </c>
      <c r="K22" s="188">
        <v>5.0000000000000001E-3</v>
      </c>
      <c r="L22" s="187" t="s">
        <v>66</v>
      </c>
      <c r="M22" s="189">
        <f>F22*(F15*E15+F16*E16+F17*E17+E18*F18-(F15*M15/2+F16*M16/2+F17*M17/2+F18*M18/2))</f>
        <v>0</v>
      </c>
      <c r="N22" s="328">
        <v>7800</v>
      </c>
      <c r="O22" s="329">
        <f>F22*N22*I22*K22*M22</f>
        <v>0</v>
      </c>
      <c r="P22" s="334">
        <f>O22/12*(I22^2+M22^2)+O22*E22^2</f>
        <v>0</v>
      </c>
      <c r="Q22" s="330">
        <f>-9.81*O22*E22</f>
        <v>0</v>
      </c>
      <c r="R22" s="18"/>
      <c r="S22" s="18"/>
      <c r="T22" s="18"/>
      <c r="U22" s="18"/>
      <c r="V22" s="18"/>
      <c r="W22" s="18"/>
      <c r="X22" s="18"/>
      <c r="Y22" s="18"/>
      <c r="Z22" s="18"/>
      <c r="AA22" s="1"/>
      <c r="AB22" s="1"/>
    </row>
    <row r="23" spans="2:28" ht="18" hidden="1" thickBot="1" x14ac:dyDescent="0.5">
      <c r="B23" s="80"/>
      <c r="C23" s="184"/>
      <c r="D23" s="181"/>
      <c r="E23" s="182">
        <f>E18-M23/2</f>
        <v>0.2</v>
      </c>
      <c r="F23" s="183">
        <v>1</v>
      </c>
      <c r="G23" s="181" t="s">
        <v>50</v>
      </c>
      <c r="H23" s="181" t="s">
        <v>65</v>
      </c>
      <c r="I23" s="182">
        <v>5.0000000000000001E-3</v>
      </c>
      <c r="J23" s="181" t="s">
        <v>49</v>
      </c>
      <c r="K23" s="274">
        <v>0.02</v>
      </c>
      <c r="L23" s="181" t="s">
        <v>65</v>
      </c>
      <c r="M23" s="274">
        <v>0</v>
      </c>
      <c r="N23" s="335">
        <v>7800</v>
      </c>
      <c r="O23" s="336">
        <f>F23*PI()/4*I23^2*K23</f>
        <v>3.9269908169872417E-7</v>
      </c>
      <c r="P23" s="334">
        <f>O23/2*I23^2/4</f>
        <v>1.227184630308513E-12</v>
      </c>
      <c r="Q23" s="337">
        <f>-9.81*O23*E23</f>
        <v>-7.7047559829289687E-7</v>
      </c>
      <c r="R23" s="18"/>
      <c r="S23" s="18"/>
      <c r="T23" s="18"/>
      <c r="U23" s="18"/>
      <c r="V23" s="18"/>
      <c r="W23" s="18"/>
      <c r="X23" s="18"/>
      <c r="Y23" s="18"/>
      <c r="Z23" s="18"/>
      <c r="AA23" s="1"/>
      <c r="AB23" s="1"/>
    </row>
    <row r="24" spans="2:28" ht="16" thickBot="1" x14ac:dyDescent="0.4">
      <c r="B24" s="80"/>
      <c r="C24" s="79"/>
      <c r="D24" s="79"/>
      <c r="E24" s="177"/>
      <c r="F24" s="177"/>
      <c r="G24" s="79"/>
      <c r="H24" s="79"/>
      <c r="I24" s="177"/>
      <c r="J24" s="79"/>
      <c r="K24" s="209"/>
      <c r="L24" s="79"/>
      <c r="M24" s="209"/>
      <c r="N24" s="286"/>
      <c r="O24" s="305"/>
      <c r="P24" s="305"/>
      <c r="Q24" s="305"/>
      <c r="R24" s="18"/>
      <c r="S24" s="18"/>
      <c r="T24" s="18"/>
      <c r="U24" s="18"/>
      <c r="V24" s="18"/>
      <c r="W24" s="18"/>
      <c r="X24" s="18"/>
      <c r="Y24" s="18"/>
      <c r="Z24" s="18"/>
      <c r="AA24" s="1"/>
      <c r="AB24" s="1"/>
    </row>
    <row r="25" spans="2:28" ht="17.5" x14ac:dyDescent="0.45">
      <c r="B25" s="176"/>
      <c r="C25" s="175">
        <v>5</v>
      </c>
      <c r="D25" s="174" t="s">
        <v>73</v>
      </c>
      <c r="E25" s="172">
        <v>0.3</v>
      </c>
      <c r="F25" s="173">
        <v>0</v>
      </c>
      <c r="G25" s="171" t="s">
        <v>59</v>
      </c>
      <c r="H25" s="171" t="s">
        <v>65</v>
      </c>
      <c r="I25" s="172">
        <v>2.5000000000000001E-2</v>
      </c>
      <c r="J25" s="171" t="s">
        <v>65</v>
      </c>
      <c r="K25" s="172">
        <f>I25</f>
        <v>2.5000000000000001E-2</v>
      </c>
      <c r="L25" s="171" t="s">
        <v>71</v>
      </c>
      <c r="M25" s="172">
        <v>2.5000000000000001E-2</v>
      </c>
      <c r="N25" s="338">
        <v>7800</v>
      </c>
      <c r="O25" s="339">
        <f>F25*N25*PI()/4*I25^2*M25</f>
        <v>0</v>
      </c>
      <c r="P25" s="339">
        <f>O25/12*((M25^2+3*I25^2/4)+M25*I25^2/4)+O25*E25^2</f>
        <v>0</v>
      </c>
      <c r="Q25" s="340">
        <f>9.81*O25*E25</f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"/>
      <c r="AB25" s="1"/>
    </row>
    <row r="26" spans="2:28" ht="17.5" x14ac:dyDescent="0.45">
      <c r="B26" s="158"/>
      <c r="C26" s="157"/>
      <c r="D26" s="168" t="s">
        <v>70</v>
      </c>
      <c r="E26" s="155">
        <v>0.35</v>
      </c>
      <c r="F26" s="159">
        <v>1</v>
      </c>
      <c r="G26" s="154" t="s">
        <v>56</v>
      </c>
      <c r="H26" s="154" t="s">
        <v>69</v>
      </c>
      <c r="I26" s="155">
        <v>0.03</v>
      </c>
      <c r="J26" s="154" t="s">
        <v>69</v>
      </c>
      <c r="K26" s="155">
        <f>I26</f>
        <v>0.03</v>
      </c>
      <c r="L26" s="154" t="s">
        <v>69</v>
      </c>
      <c r="M26" s="155">
        <f>I26</f>
        <v>0.03</v>
      </c>
      <c r="N26" s="341">
        <v>7800</v>
      </c>
      <c r="O26" s="342">
        <f>F26*N26*4/3*PI()*I26^3/8</f>
        <v>0.11026990214100173</v>
      </c>
      <c r="P26" s="342">
        <f>2/5*O26*I26^2/4+O26*E26^2</f>
        <v>1.3517987303465399E-2</v>
      </c>
      <c r="Q26" s="343">
        <f>9.81*O26*E26</f>
        <v>0.37861170900112939</v>
      </c>
      <c r="R26" s="18"/>
      <c r="S26" s="18"/>
      <c r="T26" s="18"/>
      <c r="U26" s="18"/>
      <c r="V26" s="18"/>
      <c r="W26" s="18"/>
      <c r="X26" s="18"/>
      <c r="Y26" s="18"/>
      <c r="Z26" s="18"/>
      <c r="AA26" s="1"/>
      <c r="AB26" s="1"/>
    </row>
    <row r="27" spans="2:28" ht="17.5" x14ac:dyDescent="0.45">
      <c r="B27" s="158"/>
      <c r="C27" s="157"/>
      <c r="D27" s="154"/>
      <c r="E27" s="155">
        <v>0.35</v>
      </c>
      <c r="F27" s="156">
        <v>0</v>
      </c>
      <c r="G27" s="154" t="s">
        <v>63</v>
      </c>
      <c r="H27" s="154" t="s">
        <v>68</v>
      </c>
      <c r="I27" s="155">
        <v>0.03</v>
      </c>
      <c r="J27" s="154" t="s">
        <v>67</v>
      </c>
      <c r="K27" s="155">
        <v>0.03</v>
      </c>
      <c r="L27" s="154" t="s">
        <v>66</v>
      </c>
      <c r="M27" s="155">
        <v>0.03</v>
      </c>
      <c r="N27" s="341">
        <v>7800</v>
      </c>
      <c r="O27" s="342">
        <f>F27*N27*I27*K27*M27</f>
        <v>0</v>
      </c>
      <c r="P27" s="342">
        <f>O27/12*(I27^2+M27^2)+O27*E27^2</f>
        <v>0</v>
      </c>
      <c r="Q27" s="343">
        <f>9.81*O27*E27</f>
        <v>0</v>
      </c>
      <c r="R27" s="18"/>
      <c r="S27" s="18"/>
      <c r="T27" s="18"/>
      <c r="U27" s="18"/>
      <c r="V27" s="18"/>
      <c r="W27" s="18"/>
      <c r="X27" s="18"/>
      <c r="Y27" s="18"/>
      <c r="Z27" s="18"/>
      <c r="AA27" s="1"/>
      <c r="AB27" s="1"/>
    </row>
    <row r="28" spans="2:28" ht="17.5" x14ac:dyDescent="0.45">
      <c r="B28" s="158"/>
      <c r="C28" s="157"/>
      <c r="D28" s="154"/>
      <c r="E28" s="155">
        <v>0.3</v>
      </c>
      <c r="F28" s="156">
        <v>0</v>
      </c>
      <c r="G28" s="154" t="s">
        <v>50</v>
      </c>
      <c r="H28" s="154" t="s">
        <v>65</v>
      </c>
      <c r="I28" s="155">
        <v>0.06</v>
      </c>
      <c r="J28" s="154" t="s">
        <v>49</v>
      </c>
      <c r="K28" s="167">
        <v>1.4999999999999999E-2</v>
      </c>
      <c r="L28" s="154" t="s">
        <v>65</v>
      </c>
      <c r="M28" s="155">
        <f>I28</f>
        <v>0.06</v>
      </c>
      <c r="N28" s="341">
        <v>7800</v>
      </c>
      <c r="O28" s="342">
        <f>F28*N28*PI()/4*I28^2*K28</f>
        <v>0</v>
      </c>
      <c r="P28" s="342">
        <f>O28/2*I28^2/4+O28*E28^2</f>
        <v>0</v>
      </c>
      <c r="Q28" s="343">
        <f>9.81*O28*E28</f>
        <v>0</v>
      </c>
      <c r="R28" s="18"/>
      <c r="S28" s="18"/>
      <c r="T28" s="18"/>
      <c r="U28" s="18"/>
      <c r="V28" s="18"/>
      <c r="W28" s="18"/>
      <c r="X28" s="18"/>
      <c r="Y28" s="18"/>
      <c r="Z28" s="18"/>
      <c r="AA28" s="1"/>
      <c r="AB28" s="1"/>
    </row>
    <row r="29" spans="2:28" ht="15.5" x14ac:dyDescent="0.35">
      <c r="B29" s="158"/>
      <c r="C29" s="166"/>
      <c r="D29" s="163"/>
      <c r="E29" s="164"/>
      <c r="F29" s="165"/>
      <c r="G29" s="163"/>
      <c r="H29" s="163"/>
      <c r="I29" s="164"/>
      <c r="J29" s="163"/>
      <c r="K29" s="275"/>
      <c r="L29" s="163"/>
      <c r="M29" s="164"/>
      <c r="N29" s="331"/>
      <c r="O29" s="332"/>
      <c r="P29" s="332"/>
      <c r="Q29" s="333"/>
      <c r="R29" s="18"/>
      <c r="S29" s="18"/>
      <c r="T29" s="18"/>
      <c r="U29" s="18"/>
      <c r="V29" s="18"/>
      <c r="W29" s="18"/>
      <c r="X29" s="18"/>
      <c r="Y29" s="18"/>
      <c r="Z29" s="18"/>
      <c r="AA29" s="1"/>
      <c r="AB29" s="1"/>
    </row>
    <row r="30" spans="2:28" ht="17.5" x14ac:dyDescent="0.45">
      <c r="B30" s="158"/>
      <c r="C30" s="157">
        <v>6</v>
      </c>
      <c r="D30" s="160" t="s">
        <v>72</v>
      </c>
      <c r="E30" s="155">
        <f>M30/2</f>
        <v>0.16749999999999998</v>
      </c>
      <c r="F30" s="159">
        <v>1</v>
      </c>
      <c r="G30" s="154" t="s">
        <v>59</v>
      </c>
      <c r="H30" s="154" t="s">
        <v>65</v>
      </c>
      <c r="I30" s="155">
        <v>5.0000000000000001E-3</v>
      </c>
      <c r="J30" s="154" t="s">
        <v>65</v>
      </c>
      <c r="K30" s="167">
        <v>5.0000000000000001E-3</v>
      </c>
      <c r="L30" s="154" t="s">
        <v>71</v>
      </c>
      <c r="M30" s="155">
        <f>F40*(F25*$E$5+F26*E26+F27*E27+F28*E28-(F25*$M$5/2+F26*M26/2+F27*M27/2+F28*M28/2))</f>
        <v>0.33499999999999996</v>
      </c>
      <c r="N30" s="341">
        <v>7800</v>
      </c>
      <c r="O30" s="342">
        <f>N30*PI()/4*I30^2*M30</f>
        <v>5.1306135023938312E-2</v>
      </c>
      <c r="P30" s="344">
        <f>F30*O30/12*((M30^2+3*I30^2/4)+M30*I30^2/4)+O30*E30^2</f>
        <v>1.9193661187081508E-3</v>
      </c>
      <c r="Q30" s="343">
        <f>9.81*O30*E30</f>
        <v>8.4304958417959833E-2</v>
      </c>
      <c r="R30" s="18"/>
      <c r="S30" s="18"/>
      <c r="T30" s="18"/>
      <c r="U30" s="18"/>
      <c r="V30" s="18"/>
      <c r="W30" s="18"/>
      <c r="X30" s="18"/>
      <c r="Y30" s="18"/>
      <c r="Z30" s="18"/>
      <c r="AA30" s="1"/>
      <c r="AB30" s="1"/>
    </row>
    <row r="31" spans="2:28" ht="17.5" hidden="1" x14ac:dyDescent="0.45">
      <c r="B31" s="158"/>
      <c r="C31" s="157"/>
      <c r="D31" s="154" t="s">
        <v>70</v>
      </c>
      <c r="E31" s="155">
        <v>0</v>
      </c>
      <c r="F31" s="156"/>
      <c r="G31" s="154" t="s">
        <v>56</v>
      </c>
      <c r="H31" s="154" t="s">
        <v>69</v>
      </c>
      <c r="I31" s="155">
        <v>0</v>
      </c>
      <c r="J31" s="154" t="s">
        <v>69</v>
      </c>
      <c r="K31" s="167">
        <v>5.0000000000000001E-3</v>
      </c>
      <c r="L31" s="154" t="s">
        <v>69</v>
      </c>
      <c r="M31" s="155">
        <v>0</v>
      </c>
      <c r="N31" s="341">
        <v>7800</v>
      </c>
      <c r="O31" s="342">
        <f>N31*4/3*PI()*I31^3/8</f>
        <v>0</v>
      </c>
      <c r="P31" s="344">
        <f>2/5*O31*I31^2/4+O31*E31^2</f>
        <v>0</v>
      </c>
      <c r="Q31" s="343">
        <f>9.81*O31*E31</f>
        <v>0</v>
      </c>
      <c r="R31" s="18"/>
      <c r="S31" s="18"/>
      <c r="T31" s="18"/>
      <c r="U31" s="18"/>
      <c r="V31" s="18"/>
      <c r="W31" s="18"/>
      <c r="X31" s="18"/>
      <c r="Y31" s="18"/>
      <c r="Z31" s="18"/>
      <c r="AA31" s="1"/>
      <c r="AB31" s="1"/>
    </row>
    <row r="32" spans="2:28" ht="18" thickBot="1" x14ac:dyDescent="0.5">
      <c r="B32" s="150"/>
      <c r="C32" s="149"/>
      <c r="D32" s="148"/>
      <c r="E32" s="146">
        <f>M32/2</f>
        <v>0</v>
      </c>
      <c r="F32" s="147">
        <v>0</v>
      </c>
      <c r="G32" s="145" t="s">
        <v>63</v>
      </c>
      <c r="H32" s="145" t="s">
        <v>68</v>
      </c>
      <c r="I32" s="146">
        <v>5.0000000000000001E-3</v>
      </c>
      <c r="J32" s="145" t="s">
        <v>67</v>
      </c>
      <c r="K32" s="276">
        <v>5.0000000000000001E-3</v>
      </c>
      <c r="L32" s="145" t="s">
        <v>66</v>
      </c>
      <c r="M32" s="146">
        <f>F32*(F25*E25+F26*E26+F27*E27+E28*F28-(F25*M25/2+F26*M26/2+F27*M27/2+F28*M28/2))</f>
        <v>0</v>
      </c>
      <c r="N32" s="345">
        <v>7800</v>
      </c>
      <c r="O32" s="346">
        <f>N32*I32*K32*M32</f>
        <v>0</v>
      </c>
      <c r="P32" s="347">
        <f>F32*O32/12*(I32^2+M32^2)+O32*E32^2</f>
        <v>0</v>
      </c>
      <c r="Q32" s="348">
        <f>9.81*O32*E32</f>
        <v>0</v>
      </c>
      <c r="R32" s="18"/>
      <c r="S32" s="18"/>
      <c r="T32" s="18"/>
      <c r="U32" s="18"/>
      <c r="V32" s="18"/>
      <c r="W32" s="18"/>
      <c r="X32" s="18"/>
      <c r="Y32" s="18"/>
      <c r="Z32" s="18"/>
      <c r="AA32" s="1"/>
      <c r="AB32" s="1"/>
    </row>
    <row r="33" spans="2:28" ht="17.5" hidden="1" x14ac:dyDescent="0.45">
      <c r="B33" s="80"/>
      <c r="C33" s="79"/>
      <c r="D33" s="79"/>
      <c r="E33" s="177">
        <v>0</v>
      </c>
      <c r="F33" s="256"/>
      <c r="G33" s="79" t="s">
        <v>50</v>
      </c>
      <c r="H33" s="79" t="s">
        <v>65</v>
      </c>
      <c r="I33" s="177">
        <v>0</v>
      </c>
      <c r="J33" s="79" t="s">
        <v>49</v>
      </c>
      <c r="K33" s="209">
        <v>5.0000000000000001E-3</v>
      </c>
      <c r="L33" s="79" t="s">
        <v>65</v>
      </c>
      <c r="M33" s="209">
        <v>0</v>
      </c>
      <c r="N33" s="286">
        <v>7800</v>
      </c>
      <c r="O33" s="305">
        <f>N33*PI()/4*I33^2*K33</f>
        <v>0</v>
      </c>
      <c r="P33" s="305">
        <f>O33/2*I33^2/4+O33*E33^2</f>
        <v>0</v>
      </c>
      <c r="Q33" s="305">
        <f>9.81*O33*E33</f>
        <v>0</v>
      </c>
      <c r="R33" s="18"/>
      <c r="S33" s="18"/>
      <c r="T33" s="18"/>
      <c r="U33" s="18"/>
      <c r="V33" s="18"/>
      <c r="W33" s="18"/>
      <c r="X33" s="18"/>
      <c r="Y33" s="18"/>
      <c r="Z33" s="18"/>
      <c r="AA33" s="1"/>
      <c r="AB33" s="1"/>
    </row>
    <row r="34" spans="2:28" ht="16" thickBot="1" x14ac:dyDescent="0.4">
      <c r="B34" s="80"/>
      <c r="C34" s="79"/>
      <c r="D34" s="79"/>
      <c r="E34" s="177"/>
      <c r="F34" s="256"/>
      <c r="G34" s="79"/>
      <c r="H34" s="79"/>
      <c r="I34" s="177"/>
      <c r="J34" s="79"/>
      <c r="K34" s="209"/>
      <c r="L34" s="79"/>
      <c r="M34" s="209"/>
      <c r="N34" s="286"/>
      <c r="O34" s="305"/>
      <c r="P34" s="305"/>
      <c r="Q34" s="305"/>
      <c r="R34" s="18"/>
      <c r="S34" s="18"/>
      <c r="T34" s="18"/>
      <c r="U34" s="18"/>
      <c r="V34" s="18"/>
      <c r="W34" s="18"/>
      <c r="X34" s="18"/>
      <c r="Y34" s="18"/>
      <c r="Z34" s="18"/>
      <c r="AA34" s="1"/>
      <c r="AB34" s="1"/>
    </row>
    <row r="35" spans="2:28" ht="17.5" x14ac:dyDescent="0.45">
      <c r="B35" s="140"/>
      <c r="C35" s="139">
        <v>7</v>
      </c>
      <c r="D35" s="138" t="s">
        <v>64</v>
      </c>
      <c r="E35" s="266">
        <f>E15</f>
        <v>0.3</v>
      </c>
      <c r="F35" s="257">
        <f>F15</f>
        <v>0</v>
      </c>
      <c r="G35" s="136" t="s">
        <v>59</v>
      </c>
      <c r="H35" s="136" t="s">
        <v>48</v>
      </c>
      <c r="I35" s="266">
        <f>I15</f>
        <v>2.5000000000000001E-2</v>
      </c>
      <c r="J35" s="136" t="s">
        <v>48</v>
      </c>
      <c r="K35" s="277">
        <f>K15</f>
        <v>2.5000000000000001E-2</v>
      </c>
      <c r="L35" s="136" t="s">
        <v>58</v>
      </c>
      <c r="M35" s="266">
        <f>M15</f>
        <v>2.5000000000000001E-2</v>
      </c>
      <c r="N35" s="349">
        <f>N15</f>
        <v>7800</v>
      </c>
      <c r="O35" s="350">
        <f>O15</f>
        <v>0</v>
      </c>
      <c r="P35" s="350">
        <f>O35/12*((M35^2+3*I35^2/4)+M35*I35^2/4)+O35*E35^2</f>
        <v>0</v>
      </c>
      <c r="Q35" s="351">
        <f>9.81*O35*E35</f>
        <v>0</v>
      </c>
      <c r="R35" s="18"/>
      <c r="S35" s="18"/>
      <c r="T35" s="18"/>
      <c r="U35" s="18"/>
      <c r="V35" s="18"/>
      <c r="W35" s="18"/>
      <c r="X35" s="18"/>
      <c r="Y35" s="18"/>
      <c r="Z35" s="18"/>
      <c r="AA35" s="1"/>
      <c r="AB35" s="1"/>
    </row>
    <row r="36" spans="2:28" ht="15.5" x14ac:dyDescent="0.35">
      <c r="B36" s="116"/>
      <c r="C36" s="115"/>
      <c r="D36" s="133" t="s">
        <v>57</v>
      </c>
      <c r="E36" s="267">
        <f>E16</f>
        <v>0.2</v>
      </c>
      <c r="F36" s="258">
        <f>F16</f>
        <v>1</v>
      </c>
      <c r="G36" s="113" t="s">
        <v>56</v>
      </c>
      <c r="H36" s="113" t="s">
        <v>55</v>
      </c>
      <c r="I36" s="267">
        <f>I16</f>
        <v>0.03</v>
      </c>
      <c r="J36" s="113" t="s">
        <v>55</v>
      </c>
      <c r="K36" s="278">
        <f>K16</f>
        <v>0.03</v>
      </c>
      <c r="L36" s="113" t="s">
        <v>55</v>
      </c>
      <c r="M36" s="267">
        <f>M16</f>
        <v>0.03</v>
      </c>
      <c r="N36" s="352">
        <f>N16</f>
        <v>7800</v>
      </c>
      <c r="O36" s="353">
        <f>O16</f>
        <v>0.11026990214100173</v>
      </c>
      <c r="P36" s="353">
        <f>2/5*O36*I36^2/4+O36*E36^2</f>
        <v>4.4207203768327607E-3</v>
      </c>
      <c r="Q36" s="354">
        <f>9.81*O36*E36</f>
        <v>0.2163495480006454</v>
      </c>
      <c r="R36" s="18"/>
      <c r="S36" s="18"/>
      <c r="T36" s="18"/>
      <c r="U36" s="18"/>
      <c r="V36" s="18"/>
      <c r="W36" s="18"/>
      <c r="X36" s="18"/>
      <c r="Y36" s="18"/>
      <c r="Z36" s="18"/>
      <c r="AA36" s="1"/>
      <c r="AB36" s="1"/>
    </row>
    <row r="37" spans="2:28" ht="15.5" x14ac:dyDescent="0.35">
      <c r="B37" s="116"/>
      <c r="C37" s="115"/>
      <c r="D37" s="113"/>
      <c r="E37" s="267">
        <f>E17</f>
        <v>0.2</v>
      </c>
      <c r="F37" s="258">
        <f>F17</f>
        <v>0</v>
      </c>
      <c r="G37" s="113" t="s">
        <v>63</v>
      </c>
      <c r="H37" s="113" t="s">
        <v>62</v>
      </c>
      <c r="I37" s="267">
        <f>I17</f>
        <v>0.02</v>
      </c>
      <c r="J37" s="113" t="s">
        <v>61</v>
      </c>
      <c r="K37" s="278">
        <f>K17</f>
        <v>0.02</v>
      </c>
      <c r="L37" s="113" t="s">
        <v>51</v>
      </c>
      <c r="M37" s="267">
        <f>M17</f>
        <v>0.02</v>
      </c>
      <c r="N37" s="352">
        <f>N17</f>
        <v>7800</v>
      </c>
      <c r="O37" s="353">
        <f>O17</f>
        <v>0</v>
      </c>
      <c r="P37" s="353">
        <f>O37/12*(I37^2+M37^2)+O37*E37^2</f>
        <v>0</v>
      </c>
      <c r="Q37" s="354">
        <f>9.81*O37*E37</f>
        <v>0</v>
      </c>
      <c r="R37" s="18"/>
      <c r="S37" s="18"/>
      <c r="T37" s="18"/>
      <c r="U37" s="18"/>
      <c r="V37" s="18"/>
      <c r="W37" s="18"/>
      <c r="X37" s="18"/>
      <c r="Y37" s="18"/>
      <c r="Z37" s="18"/>
      <c r="AA37" s="1"/>
      <c r="AB37" s="1"/>
    </row>
    <row r="38" spans="2:28" ht="15.5" x14ac:dyDescent="0.35">
      <c r="B38" s="116"/>
      <c r="C38" s="131"/>
      <c r="D38" s="130"/>
      <c r="E38" s="268">
        <f>E18</f>
        <v>0.2</v>
      </c>
      <c r="F38" s="259">
        <f>F18</f>
        <v>0</v>
      </c>
      <c r="G38" s="130" t="s">
        <v>50</v>
      </c>
      <c r="H38" s="130" t="s">
        <v>48</v>
      </c>
      <c r="I38" s="268">
        <f>I18</f>
        <v>0.02</v>
      </c>
      <c r="J38" s="130" t="s">
        <v>49</v>
      </c>
      <c r="K38" s="279">
        <f>K18</f>
        <v>0.02</v>
      </c>
      <c r="L38" s="130" t="s">
        <v>48</v>
      </c>
      <c r="M38" s="268">
        <f>M18</f>
        <v>0.02</v>
      </c>
      <c r="N38" s="355">
        <f>N18</f>
        <v>7800</v>
      </c>
      <c r="O38" s="353">
        <f>O18</f>
        <v>0</v>
      </c>
      <c r="P38" s="356">
        <f>O38/2*I38^2/4+O38*E38^2</f>
        <v>0</v>
      </c>
      <c r="Q38" s="357">
        <f>9.81*O38*E38</f>
        <v>0</v>
      </c>
      <c r="R38" s="18"/>
      <c r="S38" s="18"/>
      <c r="T38" s="18"/>
      <c r="U38" s="18"/>
      <c r="V38" s="18"/>
      <c r="W38" s="18"/>
      <c r="X38" s="18"/>
      <c r="Y38" s="18"/>
      <c r="Z38" s="18"/>
      <c r="AA38" s="1"/>
      <c r="AB38" s="1"/>
    </row>
    <row r="39" spans="2:28" ht="15.5" x14ac:dyDescent="0.35">
      <c r="B39" s="116"/>
      <c r="C39" s="127"/>
      <c r="D39" s="125"/>
      <c r="E39" s="269"/>
      <c r="F39" s="260"/>
      <c r="G39" s="125"/>
      <c r="H39" s="125"/>
      <c r="I39" s="269"/>
      <c r="J39" s="125"/>
      <c r="K39" s="280"/>
      <c r="L39" s="125"/>
      <c r="M39" s="269"/>
      <c r="N39" s="358"/>
      <c r="O39" s="359"/>
      <c r="P39" s="359"/>
      <c r="Q39" s="360"/>
      <c r="R39" s="18"/>
      <c r="S39" s="18"/>
      <c r="T39" s="18"/>
      <c r="U39" s="18"/>
      <c r="V39" s="18"/>
      <c r="W39" s="18"/>
      <c r="X39" s="18"/>
      <c r="Y39" s="18"/>
      <c r="Z39" s="18"/>
      <c r="AA39" s="1"/>
      <c r="AB39" s="1"/>
    </row>
    <row r="40" spans="2:28" ht="17.5" x14ac:dyDescent="0.45">
      <c r="B40" s="116"/>
      <c r="C40" s="122">
        <v>8</v>
      </c>
      <c r="D40" s="121" t="s">
        <v>60</v>
      </c>
      <c r="E40" s="270">
        <f>E20</f>
        <v>9.2499999999999999E-2</v>
      </c>
      <c r="F40" s="259">
        <f>F20</f>
        <v>1</v>
      </c>
      <c r="G40" s="120" t="s">
        <v>59</v>
      </c>
      <c r="H40" s="120" t="s">
        <v>48</v>
      </c>
      <c r="I40" s="270">
        <v>5.0000000000000001E-3</v>
      </c>
      <c r="J40" s="120" t="s">
        <v>48</v>
      </c>
      <c r="K40" s="281">
        <f>K20</f>
        <v>5.0000000000000001E-3</v>
      </c>
      <c r="L40" s="120" t="s">
        <v>58</v>
      </c>
      <c r="M40" s="270">
        <f>M20</f>
        <v>0.185</v>
      </c>
      <c r="N40" s="361">
        <f>N20</f>
        <v>7800</v>
      </c>
      <c r="O40" s="362">
        <f>O20</f>
        <v>2.833323874456295E-2</v>
      </c>
      <c r="P40" s="363">
        <f>O40/12*((M40^2+3*I40^2/4)+M40*I40^2/4)+O40*E40^2</f>
        <v>3.2328203272203557E-4</v>
      </c>
      <c r="Q40" s="364">
        <f>9.81*O40*E40</f>
        <v>2.5710289167785033E-2</v>
      </c>
      <c r="R40" s="18"/>
      <c r="S40" s="18"/>
      <c r="T40" s="18"/>
      <c r="U40" s="18"/>
      <c r="V40" s="18"/>
      <c r="W40" s="18"/>
      <c r="X40" s="18"/>
      <c r="Y40" s="18"/>
      <c r="Z40" s="18"/>
      <c r="AA40" s="1"/>
      <c r="AB40" s="1"/>
    </row>
    <row r="41" spans="2:28" ht="15.5" hidden="1" x14ac:dyDescent="0.35">
      <c r="B41" s="116"/>
      <c r="C41" s="115"/>
      <c r="D41" s="113" t="s">
        <v>57</v>
      </c>
      <c r="E41" s="267">
        <f>E21</f>
        <v>0</v>
      </c>
      <c r="F41" s="259">
        <f>F21</f>
        <v>0</v>
      </c>
      <c r="G41" s="113" t="s">
        <v>56</v>
      </c>
      <c r="H41" s="113" t="s">
        <v>55</v>
      </c>
      <c r="I41" s="267">
        <f>I21</f>
        <v>0</v>
      </c>
      <c r="J41" s="113" t="s">
        <v>55</v>
      </c>
      <c r="K41" s="278">
        <f>K21</f>
        <v>0.02</v>
      </c>
      <c r="L41" s="113" t="s">
        <v>55</v>
      </c>
      <c r="M41" s="267">
        <f>M21</f>
        <v>0</v>
      </c>
      <c r="N41" s="352">
        <f>N21</f>
        <v>7800</v>
      </c>
      <c r="O41" s="353">
        <f>N41*4/3*PI()*I41^3/8</f>
        <v>0</v>
      </c>
      <c r="P41" s="365">
        <f>2/5*O41*I41^2/4+O41*E41^2</f>
        <v>0</v>
      </c>
      <c r="Q41" s="354">
        <f>9.81*O41*E41</f>
        <v>0</v>
      </c>
      <c r="R41" s="18"/>
      <c r="S41" s="18"/>
      <c r="T41" s="18"/>
      <c r="U41" s="18"/>
      <c r="V41" s="18"/>
      <c r="W41" s="18"/>
      <c r="X41" s="18"/>
      <c r="Y41" s="18"/>
      <c r="Z41" s="18"/>
      <c r="AA41" s="1"/>
      <c r="AB41" s="1"/>
    </row>
    <row r="42" spans="2:28" ht="16" thickBot="1" x14ac:dyDescent="0.4">
      <c r="B42" s="109"/>
      <c r="C42" s="108"/>
      <c r="D42" s="106"/>
      <c r="E42" s="271">
        <v>0</v>
      </c>
      <c r="F42" s="261">
        <f>F22</f>
        <v>0</v>
      </c>
      <c r="G42" s="106" t="s">
        <v>54</v>
      </c>
      <c r="H42" s="106" t="s">
        <v>53</v>
      </c>
      <c r="I42" s="271">
        <f>I22</f>
        <v>5.0000000000000001E-3</v>
      </c>
      <c r="J42" s="106" t="s">
        <v>52</v>
      </c>
      <c r="K42" s="282">
        <f>K22</f>
        <v>5.0000000000000001E-3</v>
      </c>
      <c r="L42" s="106" t="s">
        <v>51</v>
      </c>
      <c r="M42" s="271">
        <f>M22</f>
        <v>0</v>
      </c>
      <c r="N42" s="366">
        <f>N22</f>
        <v>7800</v>
      </c>
      <c r="O42" s="367">
        <f>O22</f>
        <v>0</v>
      </c>
      <c r="P42" s="368">
        <f>O42/12*(I42^2+M42^2)+O42*E42^2</f>
        <v>0</v>
      </c>
      <c r="Q42" s="369">
        <f>9.81*O42*E42</f>
        <v>0</v>
      </c>
      <c r="R42" s="18"/>
      <c r="S42" s="18"/>
      <c r="T42" s="18"/>
      <c r="U42" s="18"/>
      <c r="V42" s="18"/>
      <c r="W42" s="18"/>
      <c r="X42" s="18"/>
      <c r="Y42" s="18"/>
      <c r="Z42" s="18"/>
      <c r="AA42" s="1"/>
      <c r="AB42" s="1"/>
    </row>
    <row r="43" spans="2:28" ht="15.5" hidden="1" x14ac:dyDescent="0.35">
      <c r="B43" s="80"/>
      <c r="C43" s="102"/>
      <c r="D43" s="102"/>
      <c r="E43" s="262">
        <f>E23</f>
        <v>0.2</v>
      </c>
      <c r="F43" s="262"/>
      <c r="G43" s="102" t="s">
        <v>50</v>
      </c>
      <c r="H43" s="102" t="s">
        <v>48</v>
      </c>
      <c r="I43" s="272">
        <f>I23</f>
        <v>5.0000000000000001E-3</v>
      </c>
      <c r="J43" s="102" t="s">
        <v>49</v>
      </c>
      <c r="K43" s="272">
        <f>K23</f>
        <v>0.02</v>
      </c>
      <c r="L43" s="102" t="s">
        <v>48</v>
      </c>
      <c r="M43" s="272">
        <f>M23</f>
        <v>0</v>
      </c>
      <c r="N43" s="102">
        <f>N23</f>
        <v>7800</v>
      </c>
      <c r="O43" s="101">
        <f>N43*PI()/4*I43^2*K43</f>
        <v>3.0630528372500489E-3</v>
      </c>
      <c r="P43" s="101">
        <f>O43/2*I43^2/4+O43*E43^2</f>
        <v>1.2253168553011837E-4</v>
      </c>
      <c r="Q43" s="101">
        <f>9.81*O43*E43</f>
        <v>6.0097096666845966E-3</v>
      </c>
      <c r="R43" s="18"/>
      <c r="S43" s="18"/>
      <c r="T43" s="18"/>
      <c r="U43" s="18"/>
      <c r="V43" s="18"/>
      <c r="W43" s="18"/>
      <c r="X43" s="18"/>
      <c r="Y43" s="18"/>
      <c r="Z43" s="18"/>
      <c r="AA43" s="1"/>
      <c r="AB43" s="1"/>
    </row>
    <row r="44" spans="2:28" ht="16" thickBot="1" x14ac:dyDescent="0.4">
      <c r="B44" s="80"/>
      <c r="C44" s="79"/>
      <c r="D44" s="79"/>
      <c r="E44" s="209"/>
      <c r="F44" s="209"/>
      <c r="G44" s="79"/>
      <c r="H44" s="79"/>
      <c r="I44" s="209"/>
      <c r="J44" s="79"/>
      <c r="K44" s="209"/>
      <c r="L44" s="79"/>
      <c r="M44" s="209"/>
      <c r="N44" s="79"/>
      <c r="O44" s="79"/>
      <c r="P44" s="79"/>
      <c r="Q44" s="100"/>
      <c r="R44" s="18"/>
      <c r="S44" s="18"/>
      <c r="T44" s="18"/>
      <c r="U44" s="18"/>
      <c r="V44" s="18"/>
      <c r="W44" s="18"/>
      <c r="X44" s="18"/>
      <c r="Y44" s="18"/>
      <c r="Z44" s="18"/>
      <c r="AA44" s="1"/>
      <c r="AB44" s="1"/>
    </row>
    <row r="45" spans="2:28" ht="15.5" x14ac:dyDescent="0.35">
      <c r="B45" s="80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99"/>
      <c r="N45" s="98"/>
      <c r="O45" s="98"/>
      <c r="P45" s="98"/>
      <c r="Q45" s="370"/>
      <c r="R45" s="18"/>
      <c r="S45" s="18"/>
      <c r="T45" s="18"/>
      <c r="U45" s="18"/>
      <c r="V45" s="18"/>
      <c r="W45" s="18"/>
      <c r="X45" s="18"/>
      <c r="Y45" s="18"/>
      <c r="Z45" s="18"/>
      <c r="AA45" s="1"/>
      <c r="AB45" s="1"/>
    </row>
    <row r="46" spans="2:28" ht="23" x14ac:dyDescent="0.5">
      <c r="B46" s="80"/>
      <c r="C46" s="385" t="s">
        <v>105</v>
      </c>
      <c r="D46" s="387"/>
      <c r="E46" s="387"/>
      <c r="F46" s="387"/>
      <c r="G46" s="388"/>
      <c r="H46" s="79"/>
      <c r="I46" s="79"/>
      <c r="J46" s="79"/>
      <c r="K46" s="79"/>
      <c r="L46" s="79"/>
      <c r="M46" s="96"/>
      <c r="N46" s="95" t="s">
        <v>47</v>
      </c>
      <c r="O46" s="95" t="s">
        <v>46</v>
      </c>
      <c r="P46" s="94" t="s">
        <v>44</v>
      </c>
      <c r="Q46" s="371">
        <f>2*PI()*($E$5/9.81)^0.5</f>
        <v>1.7373047071809469</v>
      </c>
      <c r="R46" s="18"/>
      <c r="S46" s="385" t="s">
        <v>105</v>
      </c>
      <c r="T46" s="391"/>
      <c r="U46" s="391"/>
      <c r="V46" s="391"/>
      <c r="W46" s="391"/>
      <c r="X46" s="392"/>
      <c r="Y46" s="18"/>
      <c r="Z46" s="18"/>
      <c r="AA46" s="1"/>
      <c r="AB46" s="1"/>
    </row>
    <row r="47" spans="2:28" ht="22.5" x14ac:dyDescent="0.45">
      <c r="B47" s="80"/>
      <c r="C47" s="386" t="s">
        <v>104</v>
      </c>
      <c r="D47" s="389"/>
      <c r="E47" s="389"/>
      <c r="F47" s="389"/>
      <c r="G47" s="390"/>
      <c r="H47" s="79"/>
      <c r="I47" s="79"/>
      <c r="J47" s="79"/>
      <c r="K47" s="79"/>
      <c r="L47" s="79"/>
      <c r="M47" s="84"/>
      <c r="N47" s="79"/>
      <c r="O47" s="79"/>
      <c r="P47" s="79"/>
      <c r="Q47" s="372"/>
      <c r="R47" s="18"/>
      <c r="S47" s="386" t="s">
        <v>104</v>
      </c>
      <c r="T47" s="393"/>
      <c r="U47" s="393"/>
      <c r="V47" s="393"/>
      <c r="W47" s="393"/>
      <c r="X47" s="394"/>
      <c r="Y47" s="18"/>
      <c r="Z47" s="18"/>
      <c r="AA47" s="1"/>
      <c r="AB47" s="1"/>
    </row>
    <row r="48" spans="2:28" ht="20" x14ac:dyDescent="0.5">
      <c r="B48" s="80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91"/>
      <c r="N48" s="90" t="s">
        <v>43</v>
      </c>
      <c r="O48" s="89" t="s">
        <v>45</v>
      </c>
      <c r="P48" s="88" t="s">
        <v>44</v>
      </c>
      <c r="Q48" s="373">
        <f>2*PI()*(P5/(ABS(Q5)*1))^0.5</f>
        <v>1.737714694887514</v>
      </c>
      <c r="R48" s="86"/>
      <c r="S48" s="85"/>
      <c r="T48" s="18"/>
      <c r="U48" s="18"/>
      <c r="V48" s="18"/>
      <c r="W48" s="18"/>
      <c r="X48" s="18"/>
      <c r="Y48" s="18"/>
      <c r="Z48" s="18"/>
      <c r="AA48" s="1"/>
      <c r="AB48" s="1"/>
    </row>
    <row r="49" spans="2:28" ht="18" x14ac:dyDescent="0.4"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4"/>
      <c r="N49" s="83"/>
      <c r="O49" s="79"/>
      <c r="P49" s="82"/>
      <c r="Q49" s="374"/>
      <c r="R49" s="18"/>
      <c r="S49" s="18"/>
      <c r="T49" s="18"/>
      <c r="U49" s="18"/>
      <c r="V49" s="18"/>
      <c r="W49" s="18"/>
      <c r="X49" s="18"/>
      <c r="Y49" s="18"/>
      <c r="Z49" s="18"/>
      <c r="AA49" s="1"/>
      <c r="AB49" s="1"/>
    </row>
    <row r="50" spans="2:28" ht="20" x14ac:dyDescent="0.5"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8"/>
      <c r="N50" s="77" t="s">
        <v>43</v>
      </c>
      <c r="O50" s="76" t="s">
        <v>42</v>
      </c>
      <c r="P50" s="75" t="s">
        <v>41</v>
      </c>
      <c r="Q50" s="375">
        <f>2*PI()*(SUM(P5:P42)/ABS(SUM(Q5:Q42)))^0.5</f>
        <v>2.0045695630780003</v>
      </c>
      <c r="R50" s="18"/>
      <c r="S50" s="18"/>
      <c r="T50" s="18"/>
      <c r="U50" s="18"/>
      <c r="V50" s="18"/>
      <c r="W50" s="18"/>
      <c r="X50" s="18"/>
      <c r="Y50" s="18"/>
      <c r="Z50" s="18"/>
      <c r="AA50" s="1"/>
      <c r="AB50" s="1"/>
    </row>
    <row r="51" spans="2:28" ht="16" thickBot="1" x14ac:dyDescent="0.4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73"/>
      <c r="N51" s="72"/>
      <c r="O51" s="72"/>
      <c r="P51" s="72"/>
      <c r="Q51" s="304"/>
      <c r="R51" s="18"/>
      <c r="S51" s="18"/>
      <c r="T51" s="18"/>
      <c r="U51" s="18"/>
      <c r="V51" s="18"/>
      <c r="W51" s="18"/>
      <c r="X51" s="18"/>
      <c r="Y51" s="18"/>
      <c r="Z51" s="18"/>
      <c r="AA51" s="1"/>
      <c r="AB51" s="1"/>
    </row>
    <row r="52" spans="2:28" ht="15.5" x14ac:dyDescent="0.3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71"/>
      <c r="R52" s="18"/>
      <c r="S52" s="18"/>
      <c r="T52" s="18"/>
      <c r="U52" s="18"/>
      <c r="V52" s="18"/>
      <c r="W52" s="18"/>
      <c r="X52" s="18"/>
      <c r="Y52" s="18"/>
      <c r="Z52" s="18"/>
      <c r="AA52" s="1"/>
      <c r="AB52" s="1"/>
    </row>
    <row r="53" spans="2:28" ht="15.5" x14ac:dyDescent="0.3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71"/>
      <c r="R53" s="18"/>
      <c r="S53" s="18"/>
      <c r="T53" s="18"/>
      <c r="U53" s="18"/>
      <c r="V53" s="18"/>
      <c r="W53" s="18"/>
      <c r="X53" s="18"/>
      <c r="Y53" s="18"/>
      <c r="Z53" s="18"/>
      <c r="AA53" s="1"/>
      <c r="AB53" s="1"/>
    </row>
    <row r="54" spans="2:28" ht="15.5" x14ac:dyDescent="0.3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70"/>
      <c r="R54" s="17"/>
      <c r="S54" s="17"/>
      <c r="T54" s="17"/>
      <c r="U54" s="17"/>
      <c r="V54" s="17"/>
      <c r="W54" s="17"/>
      <c r="X54" s="17"/>
      <c r="Y54" s="17"/>
      <c r="Z54" s="17"/>
    </row>
    <row r="55" spans="2:28" ht="15.5" x14ac:dyDescent="0.3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70"/>
      <c r="R55" s="17"/>
      <c r="S55" s="17"/>
      <c r="T55" s="17"/>
      <c r="U55" s="17"/>
      <c r="V55" s="17"/>
      <c r="W55" s="17"/>
      <c r="X55" s="17"/>
      <c r="Y55" s="17"/>
      <c r="Z55" s="17"/>
    </row>
  </sheetData>
  <sheetProtection algorithmName="SHA-512" hashValue="lF3C0q1Yx2dTdsK+8uswEcKD3KwuklH3WMRtxmlv8ezCQkF/BHlGz3wfTfCdi4FZzlLUcEIbkKLEET0+92vJbw==" saltValue="nZwbfvlg3ho5cDlzstKs0g==" spinCount="100000" sheet="1" objects="1" scenarios="1"/>
  <mergeCells count="3">
    <mergeCell ref="H2:I2"/>
    <mergeCell ref="J2:K2"/>
    <mergeCell ref="L2:M2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headerFooter>
    <oddFooter>&amp;L&amp;"Arial Narrow,Fett"&amp;14
Klaus-Jürgen Bladt
www.jbladt.de
&amp;C&amp;"Arial Narrow,Fett"&amp;16&amp;K000000&amp;A
&amp;R&amp;"Arial Narrow,Fett"&amp;16 23.02.2023&amp;K000000
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F1DD3-3EFC-4D60-A89C-42801F4F7C89}">
  <sheetPr>
    <tabColor rgb="FFFF0000"/>
    <pageSetUpPr fitToPage="1"/>
  </sheetPr>
  <dimension ref="A1:AB55"/>
  <sheetViews>
    <sheetView showGridLines="0" tabSelected="1" view="pageLayout" zoomScale="50" zoomScaleNormal="80" zoomScalePageLayoutView="50" workbookViewId="0">
      <selection activeCell="S56" sqref="S56"/>
    </sheetView>
  </sheetViews>
  <sheetFormatPr baseColWidth="10" defaultRowHeight="14" x14ac:dyDescent="0.3"/>
  <cols>
    <col min="1" max="1" width="11.796875" customWidth="1"/>
    <col min="2" max="2" width="2.59765625" customWidth="1"/>
    <col min="4" max="4" width="15" customWidth="1"/>
    <col min="5" max="5" width="17.796875" customWidth="1"/>
    <col min="6" max="6" width="14" customWidth="1"/>
    <col min="7" max="8" width="15" customWidth="1"/>
    <col min="9" max="9" width="7.796875" customWidth="1"/>
    <col min="11" max="11" width="9.8984375" customWidth="1"/>
    <col min="12" max="12" width="11.69921875" customWidth="1"/>
    <col min="13" max="13" width="11.5" customWidth="1"/>
    <col min="14" max="14" width="14.09765625" customWidth="1"/>
    <col min="15" max="15" width="13.296875" bestFit="1" customWidth="1"/>
    <col min="16" max="16" width="17.8984375" customWidth="1"/>
    <col min="17" max="19" width="16.3984375" customWidth="1"/>
  </cols>
  <sheetData>
    <row r="1" spans="1:28" ht="15.5" x14ac:dyDescent="0.35">
      <c r="A1" s="283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7"/>
      <c r="T1" s="17"/>
      <c r="U1" s="17"/>
      <c r="V1" s="17"/>
      <c r="W1" s="17"/>
      <c r="X1" s="17"/>
      <c r="Y1" s="17"/>
      <c r="Z1" s="17"/>
    </row>
    <row r="2" spans="1:28" ht="79" customHeight="1" x14ac:dyDescent="0.35">
      <c r="A2" s="285"/>
      <c r="B2" s="254"/>
      <c r="C2" s="250" t="s">
        <v>102</v>
      </c>
      <c r="D2" s="250" t="s">
        <v>101</v>
      </c>
      <c r="E2" s="250" t="s">
        <v>100</v>
      </c>
      <c r="F2" s="250" t="s">
        <v>99</v>
      </c>
      <c r="G2" s="250" t="s">
        <v>98</v>
      </c>
      <c r="H2" s="253" t="s">
        <v>97</v>
      </c>
      <c r="I2" s="252"/>
      <c r="J2" s="253" t="s">
        <v>96</v>
      </c>
      <c r="K2" s="252"/>
      <c r="L2" s="252" t="s">
        <v>95</v>
      </c>
      <c r="M2" s="252"/>
      <c r="N2" s="251" t="s">
        <v>94</v>
      </c>
      <c r="O2" s="250" t="s">
        <v>93</v>
      </c>
      <c r="P2" s="250" t="s">
        <v>92</v>
      </c>
      <c r="Q2" s="250" t="s">
        <v>91</v>
      </c>
      <c r="R2" s="254"/>
      <c r="S2" s="249"/>
      <c r="T2" s="249"/>
      <c r="U2" s="249"/>
      <c r="V2" s="249"/>
      <c r="W2" s="249"/>
      <c r="X2" s="249"/>
      <c r="Y2" s="249"/>
      <c r="Z2" s="18"/>
      <c r="AA2" s="1"/>
      <c r="AB2" s="1"/>
    </row>
    <row r="3" spans="1:28" ht="17.5" x14ac:dyDescent="0.45">
      <c r="A3" s="283"/>
      <c r="B3" s="80"/>
      <c r="C3" s="248"/>
      <c r="D3" s="248"/>
      <c r="E3" s="248" t="s">
        <v>90</v>
      </c>
      <c r="F3" s="248" t="s">
        <v>89</v>
      </c>
      <c r="G3" s="248"/>
      <c r="H3" s="248"/>
      <c r="I3" s="248" t="s">
        <v>87</v>
      </c>
      <c r="J3" s="248"/>
      <c r="K3" s="248" t="s">
        <v>87</v>
      </c>
      <c r="L3" s="248" t="s">
        <v>88</v>
      </c>
      <c r="M3" s="248" t="s">
        <v>87</v>
      </c>
      <c r="N3" s="248" t="s">
        <v>86</v>
      </c>
      <c r="O3" s="248" t="s">
        <v>85</v>
      </c>
      <c r="P3" s="248" t="s">
        <v>84</v>
      </c>
      <c r="Q3" s="248" t="s">
        <v>83</v>
      </c>
      <c r="R3" s="79"/>
      <c r="S3" s="18"/>
      <c r="T3" s="18"/>
      <c r="U3" s="18"/>
      <c r="V3" s="18"/>
      <c r="W3" s="18"/>
      <c r="X3" s="18"/>
      <c r="Y3" s="18"/>
      <c r="Z3" s="18"/>
      <c r="AA3" s="1"/>
      <c r="AB3" s="1"/>
    </row>
    <row r="4" spans="1:28" ht="16" thickBot="1" x14ac:dyDescent="0.4">
      <c r="A4" s="283"/>
      <c r="B4" s="80"/>
      <c r="C4" s="8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247"/>
      <c r="R4" s="79"/>
      <c r="S4" s="69" t="s">
        <v>40</v>
      </c>
      <c r="T4" s="18"/>
      <c r="U4" s="18"/>
      <c r="V4" s="18"/>
      <c r="W4" s="18"/>
      <c r="X4" s="18"/>
      <c r="Y4" s="18"/>
      <c r="Z4" s="18"/>
      <c r="AA4" s="1"/>
      <c r="AB4" s="1"/>
    </row>
    <row r="5" spans="1:28" ht="17.5" x14ac:dyDescent="0.45">
      <c r="A5" s="283"/>
      <c r="B5" s="176"/>
      <c r="C5" s="246">
        <v>1</v>
      </c>
      <c r="D5" s="245" t="s">
        <v>82</v>
      </c>
      <c r="E5" s="241">
        <v>0.75</v>
      </c>
      <c r="F5" s="287">
        <v>1</v>
      </c>
      <c r="G5" s="242" t="s">
        <v>59</v>
      </c>
      <c r="H5" s="242" t="s">
        <v>65</v>
      </c>
      <c r="I5" s="241">
        <v>0.03</v>
      </c>
      <c r="J5" s="242" t="s">
        <v>65</v>
      </c>
      <c r="K5" s="241">
        <f>I5</f>
        <v>0.03</v>
      </c>
      <c r="L5" s="242" t="s">
        <v>71</v>
      </c>
      <c r="M5" s="241">
        <v>0.05</v>
      </c>
      <c r="N5" s="242">
        <v>7800</v>
      </c>
      <c r="O5" s="241">
        <f>F5*N5*PI()/4*I5^2*M5</f>
        <v>0.27567475535250435</v>
      </c>
      <c r="P5" s="241">
        <f>O5/12*((M5^2+3*I5^2/4)+M5*I5^2/4)+O5*E5^2</f>
        <v>0.15514024727655387</v>
      </c>
      <c r="Q5" s="240">
        <f>-9.81*O5*E5</f>
        <v>-2.0282770125060505</v>
      </c>
      <c r="R5" s="79"/>
      <c r="S5" s="18"/>
      <c r="T5" s="18"/>
      <c r="U5" s="18"/>
      <c r="V5" s="18"/>
      <c r="W5" s="18"/>
      <c r="X5" s="18"/>
      <c r="Y5" s="18"/>
      <c r="Z5" s="18"/>
      <c r="AA5" s="1"/>
      <c r="AB5" s="1"/>
    </row>
    <row r="6" spans="1:28" ht="17.5" x14ac:dyDescent="0.45">
      <c r="A6" s="283"/>
      <c r="B6" s="158"/>
      <c r="C6" s="225"/>
      <c r="D6" s="239" t="s">
        <v>79</v>
      </c>
      <c r="E6" s="220">
        <v>1</v>
      </c>
      <c r="F6" s="288">
        <v>0</v>
      </c>
      <c r="G6" s="221" t="s">
        <v>56</v>
      </c>
      <c r="H6" s="221" t="s">
        <v>69</v>
      </c>
      <c r="I6" s="220">
        <v>0.04</v>
      </c>
      <c r="J6" s="221" t="s">
        <v>69</v>
      </c>
      <c r="K6" s="220">
        <f>I6</f>
        <v>0.04</v>
      </c>
      <c r="L6" s="221" t="s">
        <v>69</v>
      </c>
      <c r="M6" s="220">
        <f>I6</f>
        <v>0.04</v>
      </c>
      <c r="N6" s="221">
        <v>7800</v>
      </c>
      <c r="O6" s="220">
        <f>F6*N6*4/3*PI()*I6^3/8</f>
        <v>0</v>
      </c>
      <c r="P6" s="220">
        <f>2/5*O6*I6^2/4+O6*E6^2</f>
        <v>0</v>
      </c>
      <c r="Q6" s="218">
        <f>-9.81*O6*E6</f>
        <v>0</v>
      </c>
      <c r="R6" s="79"/>
      <c r="S6" s="18"/>
      <c r="U6" s="18"/>
      <c r="V6" s="18"/>
      <c r="W6" s="18"/>
      <c r="X6" s="18"/>
      <c r="Y6" s="18"/>
      <c r="Z6" s="18"/>
      <c r="AA6" s="1"/>
      <c r="AB6" s="1"/>
    </row>
    <row r="7" spans="1:28" ht="17.5" x14ac:dyDescent="0.45">
      <c r="A7" s="283"/>
      <c r="B7" s="158"/>
      <c r="C7" s="225"/>
      <c r="D7" s="221"/>
      <c r="E7" s="220">
        <v>0.5</v>
      </c>
      <c r="F7" s="288">
        <v>0</v>
      </c>
      <c r="G7" s="221" t="s">
        <v>63</v>
      </c>
      <c r="H7" s="238" t="s">
        <v>75</v>
      </c>
      <c r="I7" s="220">
        <v>0.04</v>
      </c>
      <c r="J7" s="221" t="s">
        <v>74</v>
      </c>
      <c r="K7" s="220">
        <f>I7</f>
        <v>0.04</v>
      </c>
      <c r="L7" s="221" t="s">
        <v>66</v>
      </c>
      <c r="M7" s="220">
        <v>0.08</v>
      </c>
      <c r="N7" s="221">
        <v>7800</v>
      </c>
      <c r="O7" s="220">
        <f>F7*N7*I7*K7*M7</f>
        <v>0</v>
      </c>
      <c r="P7" s="220">
        <f>O7/12*(I7^2+M7^2)+O7*E7^2</f>
        <v>0</v>
      </c>
      <c r="Q7" s="218">
        <f>-9.81*O7*E7</f>
        <v>0</v>
      </c>
      <c r="R7" s="79"/>
      <c r="S7" s="18"/>
      <c r="T7" s="237" t="s">
        <v>40</v>
      </c>
      <c r="U7" s="18"/>
      <c r="V7" s="18"/>
      <c r="W7" s="18"/>
      <c r="X7" s="18"/>
      <c r="Y7" s="18"/>
      <c r="Z7" s="18"/>
      <c r="AA7" s="1"/>
      <c r="AB7" s="1"/>
    </row>
    <row r="8" spans="1:28" ht="17.5" x14ac:dyDescent="0.45">
      <c r="A8" s="283"/>
      <c r="B8" s="158"/>
      <c r="C8" s="225"/>
      <c r="D8" s="221"/>
      <c r="E8" s="220">
        <v>0.5</v>
      </c>
      <c r="F8" s="289">
        <v>0</v>
      </c>
      <c r="G8" s="221" t="s">
        <v>50</v>
      </c>
      <c r="H8" s="221" t="s">
        <v>65</v>
      </c>
      <c r="I8" s="220">
        <v>0.04</v>
      </c>
      <c r="J8" s="221" t="s">
        <v>81</v>
      </c>
      <c r="K8" s="220">
        <f>I8</f>
        <v>0.04</v>
      </c>
      <c r="L8" s="221" t="s">
        <v>65</v>
      </c>
      <c r="M8" s="220">
        <v>0.04</v>
      </c>
      <c r="N8" s="221">
        <v>7800</v>
      </c>
      <c r="O8" s="220">
        <f>F8*N8*PI()/4*I8^2*K8</f>
        <v>0</v>
      </c>
      <c r="P8" s="220">
        <f>O8/2*I8^2/4+O8*E8^2</f>
        <v>0</v>
      </c>
      <c r="Q8" s="218">
        <f>-9.81*O8*E8</f>
        <v>0</v>
      </c>
      <c r="R8" s="79"/>
      <c r="S8" s="18"/>
      <c r="T8" s="18"/>
      <c r="U8" s="18"/>
      <c r="V8" s="18"/>
      <c r="W8" s="18"/>
      <c r="X8" s="18"/>
      <c r="Y8" s="18"/>
      <c r="Z8" s="18"/>
      <c r="AA8" s="1"/>
      <c r="AB8" s="1"/>
    </row>
    <row r="9" spans="1:28" ht="15.5" x14ac:dyDescent="0.35">
      <c r="A9" s="283"/>
      <c r="B9" s="158"/>
      <c r="C9" s="234"/>
      <c r="D9" s="230"/>
      <c r="E9" s="230"/>
      <c r="F9" s="290"/>
      <c r="G9" s="230"/>
      <c r="H9" s="230"/>
      <c r="I9" s="230"/>
      <c r="J9" s="230"/>
      <c r="K9" s="230"/>
      <c r="L9" s="230"/>
      <c r="M9" s="230"/>
      <c r="N9" s="230"/>
      <c r="O9" s="231"/>
      <c r="P9" s="230"/>
      <c r="Q9" s="229"/>
      <c r="R9" s="79"/>
      <c r="S9" s="18"/>
      <c r="U9" s="18"/>
      <c r="V9" s="18"/>
      <c r="W9" s="18"/>
      <c r="X9" s="18"/>
      <c r="Y9" s="18"/>
      <c r="Z9" s="18"/>
      <c r="AA9" s="1"/>
      <c r="AB9" s="1"/>
    </row>
    <row r="10" spans="1:28" ht="17.5" x14ac:dyDescent="0.45">
      <c r="A10" s="291"/>
      <c r="B10" s="158"/>
      <c r="C10" s="225">
        <v>2</v>
      </c>
      <c r="D10" s="227" t="s">
        <v>80</v>
      </c>
      <c r="E10" s="220">
        <f>M10/2</f>
        <v>0.36249999999999999</v>
      </c>
      <c r="F10" s="292">
        <v>1</v>
      </c>
      <c r="G10" s="221" t="s">
        <v>59</v>
      </c>
      <c r="H10" s="221" t="s">
        <v>65</v>
      </c>
      <c r="I10" s="221">
        <v>5.0000000000000001E-3</v>
      </c>
      <c r="J10" s="221" t="s">
        <v>65</v>
      </c>
      <c r="K10" s="221">
        <f>I10</f>
        <v>5.0000000000000001E-3</v>
      </c>
      <c r="L10" s="221" t="s">
        <v>71</v>
      </c>
      <c r="M10" s="220">
        <f>F10*(F5*$E$5+F6*E6+F7*E7+F8*E8-(F5*$M$5/2+F6*M6/2+F7*M7/2+F8*M8/2))</f>
        <v>0.72499999999999998</v>
      </c>
      <c r="N10" s="221">
        <v>7800</v>
      </c>
      <c r="O10" s="220">
        <f>F10*N10*PI()/4*I10^2*M10</f>
        <v>0.11103566535031427</v>
      </c>
      <c r="P10" s="219">
        <f>O10/12*((M10^2+3*I10^2/4)+M10*I10^2/4)+O10*E10^2</f>
        <v>1.945458928734331E-2</v>
      </c>
      <c r="Q10" s="218">
        <f>-9.81*O10*E10</f>
        <v>-0.39485670544388635</v>
      </c>
      <c r="R10" s="79"/>
      <c r="S10" s="18"/>
      <c r="T10" s="18"/>
      <c r="U10" s="18"/>
      <c r="V10" s="18"/>
      <c r="W10" s="18"/>
      <c r="X10" s="18"/>
      <c r="Y10" s="18"/>
      <c r="Z10" s="18"/>
      <c r="AA10" s="1"/>
      <c r="AB10" s="1"/>
    </row>
    <row r="11" spans="1:28" ht="17.5" hidden="1" x14ac:dyDescent="0.45">
      <c r="A11" s="283"/>
      <c r="B11" s="158"/>
      <c r="C11" s="225"/>
      <c r="D11" s="221"/>
      <c r="E11" s="220">
        <v>0</v>
      </c>
      <c r="F11" s="288"/>
      <c r="G11" s="223" t="s">
        <v>56</v>
      </c>
      <c r="H11" s="221" t="s">
        <v>69</v>
      </c>
      <c r="I11" s="221">
        <v>0</v>
      </c>
      <c r="J11" s="221" t="s">
        <v>69</v>
      </c>
      <c r="K11" s="221">
        <v>0</v>
      </c>
      <c r="L11" s="221"/>
      <c r="M11" s="220">
        <v>0</v>
      </c>
      <c r="N11" s="221">
        <v>7800</v>
      </c>
      <c r="O11" s="220"/>
      <c r="P11" s="219"/>
      <c r="Q11" s="218"/>
      <c r="R11" s="79"/>
      <c r="S11" s="18"/>
      <c r="T11" s="18"/>
      <c r="U11" s="18"/>
      <c r="V11" s="18"/>
      <c r="W11" s="18"/>
      <c r="X11" s="18"/>
      <c r="Y11" s="18"/>
      <c r="Z11" s="18"/>
      <c r="AA11" s="1"/>
      <c r="AB11" s="1"/>
    </row>
    <row r="12" spans="1:28" ht="18" thickBot="1" x14ac:dyDescent="0.5">
      <c r="A12" s="283"/>
      <c r="B12" s="150"/>
      <c r="C12" s="217"/>
      <c r="D12" s="214" t="s">
        <v>79</v>
      </c>
      <c r="E12" s="213">
        <f>M12/2</f>
        <v>0</v>
      </c>
      <c r="F12" s="293">
        <v>0</v>
      </c>
      <c r="G12" s="214" t="s">
        <v>63</v>
      </c>
      <c r="H12" s="214" t="s">
        <v>68</v>
      </c>
      <c r="I12" s="214">
        <v>5.0000000000000001E-3</v>
      </c>
      <c r="J12" s="214" t="s">
        <v>67</v>
      </c>
      <c r="K12" s="214">
        <v>5.0000000000000001E-3</v>
      </c>
      <c r="L12" s="214" t="s">
        <v>66</v>
      </c>
      <c r="M12" s="213">
        <f>F12*(F5*E5+F6*E6+F7*E7+E8*F8-(F5*M5/2+F6*M6/2+F7*M7/2+F8*M8/2))</f>
        <v>0</v>
      </c>
      <c r="N12" s="214">
        <v>7800</v>
      </c>
      <c r="O12" s="213">
        <f>F12*N12*I12*K12*M12</f>
        <v>0</v>
      </c>
      <c r="P12" s="212">
        <f>O12/12*(I12^2+M12^2)+O12*E12^2</f>
        <v>0</v>
      </c>
      <c r="Q12" s="211">
        <f>-9.81*O12*E12</f>
        <v>0</v>
      </c>
      <c r="R12" s="79"/>
      <c r="S12" s="18"/>
      <c r="T12" s="18"/>
      <c r="U12" s="18"/>
      <c r="V12" s="18"/>
      <c r="W12" s="18"/>
      <c r="X12" s="18"/>
      <c r="Y12" s="18"/>
      <c r="Z12" s="18"/>
      <c r="AA12" s="1"/>
      <c r="AB12" s="1"/>
    </row>
    <row r="13" spans="1:28" ht="17.5" hidden="1" x14ac:dyDescent="0.45">
      <c r="A13" s="283"/>
      <c r="B13" s="80"/>
      <c r="C13" s="79"/>
      <c r="D13" s="79"/>
      <c r="E13" s="100">
        <v>0</v>
      </c>
      <c r="F13" s="100"/>
      <c r="G13" s="210" t="s">
        <v>50</v>
      </c>
      <c r="H13" s="79" t="s">
        <v>65</v>
      </c>
      <c r="I13" s="79">
        <v>0</v>
      </c>
      <c r="J13" s="79" t="s">
        <v>49</v>
      </c>
      <c r="K13" s="79">
        <v>1.4999999999999999E-2</v>
      </c>
      <c r="L13" s="79" t="s">
        <v>65</v>
      </c>
      <c r="M13" s="79">
        <v>0</v>
      </c>
      <c r="N13" s="79">
        <v>7800</v>
      </c>
      <c r="O13" s="100">
        <v>0</v>
      </c>
      <c r="P13" s="100"/>
      <c r="Q13" s="100"/>
      <c r="R13" s="79"/>
      <c r="S13" s="18"/>
      <c r="T13" s="18"/>
      <c r="U13" s="18"/>
      <c r="V13" s="18"/>
      <c r="W13" s="18"/>
      <c r="X13" s="18"/>
      <c r="Y13" s="18"/>
      <c r="Z13" s="18"/>
      <c r="AA13" s="1"/>
      <c r="AB13" s="1"/>
    </row>
    <row r="14" spans="1:28" ht="16" thickBot="1" x14ac:dyDescent="0.4">
      <c r="A14" s="283"/>
      <c r="B14" s="80"/>
      <c r="C14" s="79"/>
      <c r="D14" s="79"/>
      <c r="E14" s="100"/>
      <c r="F14" s="100"/>
      <c r="G14" s="79"/>
      <c r="H14" s="79"/>
      <c r="I14" s="79"/>
      <c r="J14" s="79"/>
      <c r="K14" s="79"/>
      <c r="L14" s="79"/>
      <c r="M14" s="79"/>
      <c r="N14" s="79"/>
      <c r="O14" s="100"/>
      <c r="P14" s="100"/>
      <c r="Q14" s="100"/>
      <c r="R14" s="79"/>
      <c r="S14" s="18"/>
      <c r="T14" s="18"/>
      <c r="U14" s="18"/>
      <c r="V14" s="18"/>
      <c r="W14" s="18"/>
      <c r="X14" s="18"/>
      <c r="Y14" s="18"/>
      <c r="Z14" s="18"/>
      <c r="AA14" s="1"/>
      <c r="AB14" s="1"/>
    </row>
    <row r="15" spans="1:28" ht="17.5" x14ac:dyDescent="0.45">
      <c r="A15" s="283"/>
      <c r="B15" s="208"/>
      <c r="C15" s="207">
        <v>3</v>
      </c>
      <c r="D15" s="206" t="s">
        <v>78</v>
      </c>
      <c r="E15" s="202">
        <v>0.3</v>
      </c>
      <c r="F15" s="294">
        <v>0</v>
      </c>
      <c r="G15" s="203" t="s">
        <v>59</v>
      </c>
      <c r="H15" s="203" t="s">
        <v>65</v>
      </c>
      <c r="I15" s="201">
        <v>2.5000000000000001E-2</v>
      </c>
      <c r="J15" s="203" t="s">
        <v>65</v>
      </c>
      <c r="K15" s="201">
        <f>I15</f>
        <v>2.5000000000000001E-2</v>
      </c>
      <c r="L15" s="203" t="s">
        <v>71</v>
      </c>
      <c r="M15" s="201">
        <v>2.5000000000000001E-2</v>
      </c>
      <c r="N15" s="203">
        <v>7800</v>
      </c>
      <c r="O15" s="202">
        <f>F15*N15*PI()/4*I15^2*M15</f>
        <v>0</v>
      </c>
      <c r="P15" s="201">
        <f>O15/12*((M15^2+3*I15^2/4)+M15*I15^2/4)+O15*E15^2</f>
        <v>0</v>
      </c>
      <c r="Q15" s="200">
        <f>-9.81*O15*E15</f>
        <v>0</v>
      </c>
      <c r="R15" s="79"/>
      <c r="S15" s="18"/>
      <c r="T15" s="18"/>
      <c r="U15" s="18"/>
      <c r="V15" s="18"/>
      <c r="W15" s="18"/>
      <c r="X15" s="18"/>
      <c r="Y15" s="18"/>
      <c r="Z15" s="18"/>
      <c r="AA15" s="1"/>
      <c r="AB15" s="1"/>
    </row>
    <row r="16" spans="1:28" ht="17.5" x14ac:dyDescent="0.45">
      <c r="A16" s="283"/>
      <c r="B16" s="194"/>
      <c r="C16" s="192"/>
      <c r="D16" s="196" t="s">
        <v>76</v>
      </c>
      <c r="E16" s="186">
        <v>0.2</v>
      </c>
      <c r="F16" s="295">
        <v>1</v>
      </c>
      <c r="G16" s="187" t="s">
        <v>56</v>
      </c>
      <c r="H16" s="187" t="s">
        <v>69</v>
      </c>
      <c r="I16" s="186">
        <v>0.03</v>
      </c>
      <c r="J16" s="187" t="s">
        <v>69</v>
      </c>
      <c r="K16" s="186">
        <f>I16</f>
        <v>0.03</v>
      </c>
      <c r="L16" s="187" t="s">
        <v>69</v>
      </c>
      <c r="M16" s="186">
        <f>I16</f>
        <v>0.03</v>
      </c>
      <c r="N16" s="187">
        <v>7800</v>
      </c>
      <c r="O16" s="186">
        <f>F16*N16*4/3*PI()*I16^3/8</f>
        <v>0.11026990214100173</v>
      </c>
      <c r="P16" s="186">
        <f>2/5*O16*I16^2/4+O16*E16^2</f>
        <v>4.4207203768327607E-3</v>
      </c>
      <c r="Q16" s="185">
        <f>-9.81*O16*E16</f>
        <v>-0.2163495480006454</v>
      </c>
      <c r="R16" s="79"/>
      <c r="S16" s="18"/>
      <c r="T16" s="18"/>
      <c r="U16" s="18"/>
      <c r="V16" s="18"/>
      <c r="W16" s="18"/>
      <c r="X16" s="18"/>
      <c r="Y16" s="18"/>
      <c r="Z16" s="18"/>
      <c r="AA16" s="1"/>
      <c r="AB16" s="1"/>
    </row>
    <row r="17" spans="1:28" ht="17.5" x14ac:dyDescent="0.45">
      <c r="A17" s="283"/>
      <c r="B17" s="194"/>
      <c r="C17" s="192"/>
      <c r="D17" s="187"/>
      <c r="E17" s="186">
        <v>0.2</v>
      </c>
      <c r="F17" s="296">
        <v>0</v>
      </c>
      <c r="G17" s="187" t="s">
        <v>63</v>
      </c>
      <c r="H17" s="187" t="s">
        <v>68</v>
      </c>
      <c r="I17" s="186">
        <v>0.02</v>
      </c>
      <c r="J17" s="187" t="s">
        <v>67</v>
      </c>
      <c r="K17" s="187">
        <v>0.02</v>
      </c>
      <c r="L17" s="187" t="s">
        <v>66</v>
      </c>
      <c r="M17" s="186">
        <v>0.02</v>
      </c>
      <c r="N17" s="187">
        <v>7800</v>
      </c>
      <c r="O17" s="186">
        <f>F17*N17*PI()/4*I17^2*M17</f>
        <v>0</v>
      </c>
      <c r="P17" s="186">
        <f>O17/12*(I17^2+M17^2)+O17*E17^2</f>
        <v>0</v>
      </c>
      <c r="Q17" s="185">
        <f>-9.81*O17*E17</f>
        <v>0</v>
      </c>
      <c r="R17" s="79"/>
      <c r="S17" s="18"/>
      <c r="T17" s="18"/>
      <c r="U17" s="18"/>
      <c r="V17" s="18"/>
      <c r="W17" s="18"/>
      <c r="X17" s="18"/>
      <c r="Y17" s="18"/>
      <c r="Z17" s="18"/>
      <c r="AA17" s="1"/>
      <c r="AB17" s="1"/>
    </row>
    <row r="18" spans="1:28" ht="17.5" x14ac:dyDescent="0.45">
      <c r="A18" s="283"/>
      <c r="B18" s="194"/>
      <c r="C18" s="192"/>
      <c r="D18" s="187"/>
      <c r="E18" s="199">
        <v>0.2</v>
      </c>
      <c r="F18" s="296">
        <v>0</v>
      </c>
      <c r="G18" s="187" t="s">
        <v>50</v>
      </c>
      <c r="H18" s="187" t="s">
        <v>65</v>
      </c>
      <c r="I18" s="186">
        <v>0.02</v>
      </c>
      <c r="J18" s="187" t="s">
        <v>49</v>
      </c>
      <c r="K18" s="187">
        <v>0.02</v>
      </c>
      <c r="L18" s="187" t="s">
        <v>65</v>
      </c>
      <c r="M18" s="186">
        <f>I18</f>
        <v>0.02</v>
      </c>
      <c r="N18" s="187">
        <v>7800</v>
      </c>
      <c r="O18" s="186">
        <f>F18*N18*PI()/4*I18^2*M18</f>
        <v>0</v>
      </c>
      <c r="P18" s="186">
        <f>O18/2*I18^2/4+O18*E18^2</f>
        <v>0</v>
      </c>
      <c r="Q18" s="185">
        <f>-9.81*O18*E18</f>
        <v>0</v>
      </c>
      <c r="R18" s="79"/>
      <c r="S18" s="18"/>
      <c r="T18" s="18"/>
      <c r="U18" s="18"/>
      <c r="V18" s="18"/>
      <c r="W18" s="18"/>
      <c r="X18" s="18"/>
      <c r="Y18" s="18"/>
      <c r="Z18" s="18"/>
      <c r="AA18" s="1"/>
      <c r="AB18" s="1"/>
    </row>
    <row r="19" spans="1:28" ht="15.5" x14ac:dyDescent="0.35">
      <c r="A19" s="283"/>
      <c r="B19" s="194"/>
      <c r="C19" s="166"/>
      <c r="D19" s="163"/>
      <c r="E19" s="162"/>
      <c r="F19" s="297"/>
      <c r="G19" s="163"/>
      <c r="H19" s="163"/>
      <c r="I19" s="162"/>
      <c r="J19" s="163"/>
      <c r="K19" s="197"/>
      <c r="L19" s="163"/>
      <c r="M19" s="162"/>
      <c r="N19" s="163"/>
      <c r="O19" s="162"/>
      <c r="P19" s="162"/>
      <c r="Q19" s="161"/>
      <c r="R19" s="79"/>
      <c r="S19" s="18"/>
      <c r="T19" s="18"/>
      <c r="U19" s="18"/>
      <c r="V19" s="18"/>
      <c r="W19" s="18"/>
      <c r="X19" s="18"/>
      <c r="Y19" s="18"/>
      <c r="Z19" s="18"/>
      <c r="AA19" s="1"/>
      <c r="AB19" s="1"/>
    </row>
    <row r="20" spans="1:28" ht="17.5" x14ac:dyDescent="0.45">
      <c r="A20" s="283"/>
      <c r="B20" s="194"/>
      <c r="C20" s="192">
        <v>4</v>
      </c>
      <c r="D20" s="196" t="s">
        <v>77</v>
      </c>
      <c r="E20" s="186">
        <f>M20/2</f>
        <v>9.2499999999999999E-2</v>
      </c>
      <c r="F20" s="295">
        <v>1</v>
      </c>
      <c r="G20" s="187" t="s">
        <v>59</v>
      </c>
      <c r="H20" s="187" t="s">
        <v>65</v>
      </c>
      <c r="I20" s="186">
        <v>5.0000000000000001E-3</v>
      </c>
      <c r="J20" s="187" t="s">
        <v>65</v>
      </c>
      <c r="K20" s="187">
        <v>5.0000000000000001E-3</v>
      </c>
      <c r="L20" s="187" t="s">
        <v>71</v>
      </c>
      <c r="M20" s="186">
        <f>F20*(F15*$E$5+F16*E16+F17*E17+F18*E18-(F15*$M$5/2+F16*M16/2+F17*M17/2+F18*M18/2))</f>
        <v>0.185</v>
      </c>
      <c r="N20" s="187">
        <v>7800</v>
      </c>
      <c r="O20" s="186">
        <f>F20*N20*PI()/4*I20^2*M20</f>
        <v>2.833323874456295E-2</v>
      </c>
      <c r="P20" s="179">
        <f>O20/12*((M20^2+3*I20^2/4)+M20*I20^2/4)+O20*E20^2</f>
        <v>3.2328203272203557E-4</v>
      </c>
      <c r="Q20" s="185">
        <f>-9.81*O20*E20</f>
        <v>-2.5710289167785033E-2</v>
      </c>
      <c r="R20" s="79"/>
      <c r="S20" s="18"/>
      <c r="T20" s="18"/>
      <c r="U20" s="18"/>
      <c r="V20" s="18"/>
      <c r="W20" s="18"/>
      <c r="X20" s="18"/>
      <c r="Y20" s="18"/>
      <c r="Z20" s="18"/>
      <c r="AA20" s="1"/>
      <c r="AB20" s="1"/>
    </row>
    <row r="21" spans="1:28" ht="17.5" hidden="1" x14ac:dyDescent="0.45">
      <c r="A21" s="283"/>
      <c r="B21" s="194"/>
      <c r="C21" s="192"/>
      <c r="D21" s="187"/>
      <c r="E21" s="186">
        <v>0</v>
      </c>
      <c r="F21" s="296"/>
      <c r="G21" s="187" t="s">
        <v>56</v>
      </c>
      <c r="H21" s="187" t="s">
        <v>69</v>
      </c>
      <c r="I21" s="186">
        <v>0</v>
      </c>
      <c r="J21" s="187" t="s">
        <v>69</v>
      </c>
      <c r="K21" s="187">
        <v>0.02</v>
      </c>
      <c r="L21" s="187" t="s">
        <v>69</v>
      </c>
      <c r="M21" s="186">
        <v>0</v>
      </c>
      <c r="N21" s="187">
        <v>7800</v>
      </c>
      <c r="O21" s="186">
        <f>N21*4/3*PI()*I21^3/8</f>
        <v>0</v>
      </c>
      <c r="P21" s="179">
        <f>O21/12*((M21^2+3*I21^2/4)+M21*I21^2/4)+O21*E21^2</f>
        <v>0</v>
      </c>
      <c r="Q21" s="185">
        <f>9.81*O21*E21</f>
        <v>0</v>
      </c>
      <c r="R21" s="79"/>
      <c r="S21" s="18"/>
      <c r="T21" s="18"/>
      <c r="U21" s="18"/>
      <c r="V21" s="18"/>
      <c r="W21" s="18"/>
      <c r="X21" s="18"/>
      <c r="Y21" s="18"/>
      <c r="Z21" s="18"/>
      <c r="AA21" s="1"/>
      <c r="AB21" s="1"/>
    </row>
    <row r="22" spans="1:28" ht="18" thickBot="1" x14ac:dyDescent="0.5">
      <c r="A22" s="283"/>
      <c r="B22" s="193"/>
      <c r="C22" s="192"/>
      <c r="D22" s="187" t="s">
        <v>76</v>
      </c>
      <c r="E22" s="186">
        <f>M22/2</f>
        <v>0</v>
      </c>
      <c r="F22" s="296">
        <v>0</v>
      </c>
      <c r="G22" s="187" t="s">
        <v>54</v>
      </c>
      <c r="H22" s="190" t="s">
        <v>75</v>
      </c>
      <c r="I22" s="186">
        <v>5.0000000000000001E-3</v>
      </c>
      <c r="J22" s="187" t="s">
        <v>74</v>
      </c>
      <c r="K22" s="187">
        <v>5.0000000000000001E-3</v>
      </c>
      <c r="L22" s="187" t="s">
        <v>66</v>
      </c>
      <c r="M22" s="186">
        <f>F22*(F15*E15+F16*E16+F17*E17+E18*F18-(F15*M15/2+F16*M16/2+F17*M17/2+F18*M18/2))</f>
        <v>0</v>
      </c>
      <c r="N22" s="187">
        <v>7800</v>
      </c>
      <c r="O22" s="186">
        <f>F22*N22*I22*K22*M22</f>
        <v>0</v>
      </c>
      <c r="P22" s="179">
        <f>O22/12*(I22^2+M22^2)+O22*E22^2</f>
        <v>0</v>
      </c>
      <c r="Q22" s="185">
        <f>-9.81*O22*E22</f>
        <v>0</v>
      </c>
      <c r="R22" s="79"/>
      <c r="S22" s="18"/>
      <c r="T22" s="18"/>
      <c r="U22" s="18"/>
      <c r="V22" s="18"/>
      <c r="W22" s="18"/>
      <c r="X22" s="18"/>
      <c r="Y22" s="18"/>
      <c r="Z22" s="18"/>
      <c r="AA22" s="1"/>
      <c r="AB22" s="1"/>
    </row>
    <row r="23" spans="1:28" ht="18" hidden="1" thickBot="1" x14ac:dyDescent="0.5">
      <c r="A23" s="283"/>
      <c r="B23" s="80"/>
      <c r="C23" s="184"/>
      <c r="D23" s="181"/>
      <c r="E23" s="180">
        <f>E18-M23/2</f>
        <v>0.2</v>
      </c>
      <c r="F23" s="298">
        <v>1</v>
      </c>
      <c r="G23" s="181" t="s">
        <v>50</v>
      </c>
      <c r="H23" s="181" t="s">
        <v>65</v>
      </c>
      <c r="I23" s="180">
        <v>5.0000000000000001E-3</v>
      </c>
      <c r="J23" s="181" t="s">
        <v>49</v>
      </c>
      <c r="K23" s="181">
        <v>0.02</v>
      </c>
      <c r="L23" s="181" t="s">
        <v>65</v>
      </c>
      <c r="M23" s="181">
        <v>0</v>
      </c>
      <c r="N23" s="181">
        <v>7800</v>
      </c>
      <c r="O23" s="180">
        <f>F23*PI()/4*I23^2*K23</f>
        <v>3.9269908169872417E-7</v>
      </c>
      <c r="P23" s="179">
        <f>O23/2*I23^2/4</f>
        <v>1.227184630308513E-12</v>
      </c>
      <c r="Q23" s="178">
        <f>-9.81*O23*E23</f>
        <v>-7.7047559829289687E-7</v>
      </c>
      <c r="R23" s="79"/>
      <c r="S23" s="18"/>
      <c r="T23" s="18"/>
      <c r="U23" s="18"/>
      <c r="V23" s="18"/>
      <c r="W23" s="18"/>
      <c r="X23" s="18"/>
      <c r="Y23" s="18"/>
      <c r="Z23" s="18"/>
      <c r="AA23" s="1"/>
      <c r="AB23" s="1"/>
    </row>
    <row r="24" spans="1:28" ht="16" thickBot="1" x14ac:dyDescent="0.4">
      <c r="A24" s="283"/>
      <c r="B24" s="80"/>
      <c r="C24" s="79"/>
      <c r="D24" s="79"/>
      <c r="E24" s="100"/>
      <c r="F24" s="100"/>
      <c r="G24" s="79"/>
      <c r="H24" s="79"/>
      <c r="I24" s="100"/>
      <c r="J24" s="79"/>
      <c r="K24" s="79"/>
      <c r="L24" s="79"/>
      <c r="M24" s="79"/>
      <c r="N24" s="79"/>
      <c r="O24" s="100"/>
      <c r="P24" s="100"/>
      <c r="Q24" s="100"/>
      <c r="R24" s="79"/>
      <c r="S24" s="18"/>
      <c r="T24" s="18"/>
      <c r="U24" s="18"/>
      <c r="V24" s="18"/>
      <c r="W24" s="18"/>
      <c r="X24" s="18"/>
      <c r="Y24" s="18"/>
      <c r="Z24" s="18"/>
      <c r="AA24" s="1"/>
      <c r="AB24" s="1"/>
    </row>
    <row r="25" spans="1:28" ht="17.5" x14ac:dyDescent="0.45">
      <c r="A25" s="283"/>
      <c r="B25" s="176"/>
      <c r="C25" s="175">
        <v>5</v>
      </c>
      <c r="D25" s="174" t="s">
        <v>73</v>
      </c>
      <c r="E25" s="170">
        <v>0.3</v>
      </c>
      <c r="F25" s="299">
        <v>0</v>
      </c>
      <c r="G25" s="171" t="s">
        <v>59</v>
      </c>
      <c r="H25" s="171" t="s">
        <v>65</v>
      </c>
      <c r="I25" s="170">
        <v>2.5000000000000001E-2</v>
      </c>
      <c r="J25" s="171" t="s">
        <v>65</v>
      </c>
      <c r="K25" s="170">
        <f>I25</f>
        <v>2.5000000000000001E-2</v>
      </c>
      <c r="L25" s="171" t="s">
        <v>71</v>
      </c>
      <c r="M25" s="170">
        <v>2.5000000000000001E-2</v>
      </c>
      <c r="N25" s="171">
        <v>7800</v>
      </c>
      <c r="O25" s="170">
        <f>F25*N25*PI()/4*I25^2*M25</f>
        <v>0</v>
      </c>
      <c r="P25" s="170">
        <f>O25/12*((M25^2+3*I25^2/4)+M25*I25^2/4)+O25*E25^2</f>
        <v>0</v>
      </c>
      <c r="Q25" s="169">
        <f>9.81*O25*E25</f>
        <v>0</v>
      </c>
      <c r="R25" s="79"/>
      <c r="S25" s="18"/>
      <c r="T25" s="18"/>
      <c r="U25" s="18"/>
      <c r="V25" s="18"/>
      <c r="W25" s="18"/>
      <c r="X25" s="18"/>
      <c r="Y25" s="18"/>
      <c r="Z25" s="18"/>
      <c r="AA25" s="1"/>
      <c r="AB25" s="1"/>
    </row>
    <row r="26" spans="1:28" ht="17.5" x14ac:dyDescent="0.45">
      <c r="A26" s="283"/>
      <c r="B26" s="158"/>
      <c r="C26" s="157"/>
      <c r="D26" s="168" t="s">
        <v>70</v>
      </c>
      <c r="E26" s="153">
        <v>0.35</v>
      </c>
      <c r="F26" s="300">
        <v>1</v>
      </c>
      <c r="G26" s="154" t="s">
        <v>56</v>
      </c>
      <c r="H26" s="154" t="s">
        <v>69</v>
      </c>
      <c r="I26" s="153">
        <v>0.03</v>
      </c>
      <c r="J26" s="154" t="s">
        <v>69</v>
      </c>
      <c r="K26" s="153">
        <f>I26</f>
        <v>0.03</v>
      </c>
      <c r="L26" s="154" t="s">
        <v>69</v>
      </c>
      <c r="M26" s="153">
        <f>I26</f>
        <v>0.03</v>
      </c>
      <c r="N26" s="154">
        <v>7800</v>
      </c>
      <c r="O26" s="153">
        <f>F26*N26*4/3*PI()*I26^3/8</f>
        <v>0.11026990214100173</v>
      </c>
      <c r="P26" s="153">
        <f>2/5*O26*I26^2/4+O26*E26^2</f>
        <v>1.3517987303465399E-2</v>
      </c>
      <c r="Q26" s="151">
        <f>9.81*O26*E26</f>
        <v>0.37861170900112939</v>
      </c>
      <c r="R26" s="79"/>
      <c r="S26" s="18"/>
      <c r="T26" s="18"/>
      <c r="U26" s="18"/>
      <c r="V26" s="18"/>
      <c r="W26" s="18"/>
      <c r="X26" s="18"/>
      <c r="Y26" s="18"/>
      <c r="Z26" s="18"/>
      <c r="AA26" s="1"/>
      <c r="AB26" s="1"/>
    </row>
    <row r="27" spans="1:28" ht="17.5" x14ac:dyDescent="0.45">
      <c r="A27" s="283"/>
      <c r="B27" s="158"/>
      <c r="C27" s="157"/>
      <c r="D27" s="154"/>
      <c r="E27" s="153">
        <v>0.35</v>
      </c>
      <c r="F27" s="301">
        <v>0</v>
      </c>
      <c r="G27" s="154" t="s">
        <v>63</v>
      </c>
      <c r="H27" s="154" t="s">
        <v>68</v>
      </c>
      <c r="I27" s="153">
        <v>0.03</v>
      </c>
      <c r="J27" s="154" t="s">
        <v>67</v>
      </c>
      <c r="K27" s="153">
        <v>0.03</v>
      </c>
      <c r="L27" s="154" t="s">
        <v>66</v>
      </c>
      <c r="M27" s="153">
        <v>0.03</v>
      </c>
      <c r="N27" s="154">
        <v>7800</v>
      </c>
      <c r="O27" s="153">
        <f>F27*N27*I27*K27*M27</f>
        <v>0</v>
      </c>
      <c r="P27" s="153">
        <f>O27/12*(I27^2+M27^2)+O27*E27^2</f>
        <v>0</v>
      </c>
      <c r="Q27" s="151">
        <f>9.81*O27*E27</f>
        <v>0</v>
      </c>
      <c r="R27" s="79"/>
      <c r="S27" s="18"/>
      <c r="T27" s="18"/>
      <c r="U27" s="18"/>
      <c r="V27" s="18"/>
      <c r="W27" s="18"/>
      <c r="X27" s="18"/>
      <c r="Y27" s="18"/>
      <c r="Z27" s="18"/>
      <c r="AA27" s="1"/>
      <c r="AB27" s="1"/>
    </row>
    <row r="28" spans="1:28" ht="17.5" x14ac:dyDescent="0.45">
      <c r="A28" s="283"/>
      <c r="B28" s="158"/>
      <c r="C28" s="157"/>
      <c r="D28" s="154"/>
      <c r="E28" s="153">
        <v>0.3</v>
      </c>
      <c r="F28" s="301">
        <v>0</v>
      </c>
      <c r="G28" s="154" t="s">
        <v>50</v>
      </c>
      <c r="H28" s="154" t="s">
        <v>65</v>
      </c>
      <c r="I28" s="153">
        <v>0.06</v>
      </c>
      <c r="J28" s="154" t="s">
        <v>49</v>
      </c>
      <c r="K28" s="154">
        <v>1.4999999999999999E-2</v>
      </c>
      <c r="L28" s="154" t="s">
        <v>65</v>
      </c>
      <c r="M28" s="153">
        <f>I28</f>
        <v>0.06</v>
      </c>
      <c r="N28" s="154">
        <v>7800</v>
      </c>
      <c r="O28" s="153">
        <f>F28*N28*PI()/4*I28^2*K28</f>
        <v>0</v>
      </c>
      <c r="P28" s="153">
        <f>O28/2*I28^2/4+O28*E28^2</f>
        <v>0</v>
      </c>
      <c r="Q28" s="151">
        <f>9.81*O28*E28</f>
        <v>0</v>
      </c>
      <c r="R28" s="79"/>
      <c r="S28" s="18"/>
      <c r="T28" s="18"/>
      <c r="U28" s="18"/>
      <c r="V28" s="18"/>
      <c r="W28" s="18"/>
      <c r="X28" s="18"/>
      <c r="Y28" s="18"/>
      <c r="Z28" s="18"/>
      <c r="AA28" s="1"/>
      <c r="AB28" s="1"/>
    </row>
    <row r="29" spans="1:28" ht="15.5" x14ac:dyDescent="0.35">
      <c r="A29" s="283"/>
      <c r="B29" s="158"/>
      <c r="C29" s="166"/>
      <c r="D29" s="163"/>
      <c r="E29" s="162"/>
      <c r="F29" s="302"/>
      <c r="G29" s="163"/>
      <c r="H29" s="163"/>
      <c r="I29" s="162"/>
      <c r="J29" s="163"/>
      <c r="K29" s="163"/>
      <c r="L29" s="163"/>
      <c r="M29" s="162"/>
      <c r="N29" s="163"/>
      <c r="O29" s="162"/>
      <c r="P29" s="162"/>
      <c r="Q29" s="161"/>
      <c r="R29" s="79"/>
      <c r="S29" s="18"/>
      <c r="T29" s="18"/>
      <c r="U29" s="18"/>
      <c r="V29" s="18"/>
      <c r="W29" s="18"/>
      <c r="X29" s="18"/>
      <c r="Y29" s="18"/>
      <c r="Z29" s="18"/>
      <c r="AA29" s="1"/>
      <c r="AB29" s="1"/>
    </row>
    <row r="30" spans="1:28" ht="17.5" x14ac:dyDescent="0.45">
      <c r="A30" s="283"/>
      <c r="B30" s="158"/>
      <c r="C30" s="157">
        <v>6</v>
      </c>
      <c r="D30" s="160" t="s">
        <v>72</v>
      </c>
      <c r="E30" s="153">
        <f>M30/2</f>
        <v>0.16749999999999998</v>
      </c>
      <c r="F30" s="300">
        <v>1</v>
      </c>
      <c r="G30" s="154" t="s">
        <v>59</v>
      </c>
      <c r="H30" s="154" t="s">
        <v>65</v>
      </c>
      <c r="I30" s="153">
        <v>5.0000000000000001E-3</v>
      </c>
      <c r="J30" s="154" t="s">
        <v>65</v>
      </c>
      <c r="K30" s="154">
        <v>5.0000000000000001E-3</v>
      </c>
      <c r="L30" s="154" t="s">
        <v>71</v>
      </c>
      <c r="M30" s="153">
        <f>F40*(F25*$E$5+F26*E26+F27*E27+F28*E28-(F25*$M$5/2+F26*M26/2+F27*M27/2+F28*M28/2))</f>
        <v>0.33499999999999996</v>
      </c>
      <c r="N30" s="154">
        <v>7800</v>
      </c>
      <c r="O30" s="153">
        <f>N30*PI()/4*I30^2*M30</f>
        <v>5.1306135023938312E-2</v>
      </c>
      <c r="P30" s="152">
        <f>F30*O30/12*((M30^2+3*I30^2/4)+M30*I30^2/4)+O30*E30^2</f>
        <v>1.9193661187081508E-3</v>
      </c>
      <c r="Q30" s="151">
        <f>9.81*O30*E30</f>
        <v>8.4304958417959833E-2</v>
      </c>
      <c r="R30" s="79"/>
      <c r="S30" s="18"/>
      <c r="T30" s="18"/>
      <c r="U30" s="18"/>
      <c r="V30" s="18"/>
      <c r="W30" s="18"/>
      <c r="X30" s="18"/>
      <c r="Y30" s="18"/>
      <c r="Z30" s="18"/>
      <c r="AA30" s="1"/>
      <c r="AB30" s="1"/>
    </row>
    <row r="31" spans="1:28" ht="17.5" hidden="1" x14ac:dyDescent="0.45">
      <c r="A31" s="283"/>
      <c r="B31" s="158"/>
      <c r="C31" s="157"/>
      <c r="D31" s="154" t="s">
        <v>70</v>
      </c>
      <c r="E31" s="153">
        <v>0</v>
      </c>
      <c r="F31" s="301"/>
      <c r="G31" s="154" t="s">
        <v>56</v>
      </c>
      <c r="H31" s="154" t="s">
        <v>69</v>
      </c>
      <c r="I31" s="153">
        <v>0</v>
      </c>
      <c r="J31" s="154" t="s">
        <v>69</v>
      </c>
      <c r="K31" s="154">
        <v>5.0000000000000001E-3</v>
      </c>
      <c r="L31" s="154" t="s">
        <v>69</v>
      </c>
      <c r="M31" s="153">
        <v>0</v>
      </c>
      <c r="N31" s="154">
        <v>7800</v>
      </c>
      <c r="O31" s="153">
        <f>N31*4/3*PI()*I31^3/8</f>
        <v>0</v>
      </c>
      <c r="P31" s="152">
        <f>2/5*O31*I31^2/4+O31*E31^2</f>
        <v>0</v>
      </c>
      <c r="Q31" s="151">
        <f>9.81*O31*E31</f>
        <v>0</v>
      </c>
      <c r="R31" s="79"/>
      <c r="S31" s="18"/>
      <c r="T31" s="18"/>
      <c r="U31" s="18"/>
      <c r="V31" s="18"/>
      <c r="W31" s="18"/>
      <c r="X31" s="18"/>
      <c r="Y31" s="18"/>
      <c r="Z31" s="18"/>
      <c r="AA31" s="1"/>
      <c r="AB31" s="1"/>
    </row>
    <row r="32" spans="1:28" ht="18" thickBot="1" x14ac:dyDescent="0.5">
      <c r="A32" s="283"/>
      <c r="B32" s="150"/>
      <c r="C32" s="149"/>
      <c r="D32" s="148"/>
      <c r="E32" s="144">
        <f>M32/2</f>
        <v>0</v>
      </c>
      <c r="F32" s="303">
        <v>0</v>
      </c>
      <c r="G32" s="145" t="s">
        <v>63</v>
      </c>
      <c r="H32" s="145" t="s">
        <v>68</v>
      </c>
      <c r="I32" s="144">
        <v>5.0000000000000001E-3</v>
      </c>
      <c r="J32" s="145" t="s">
        <v>67</v>
      </c>
      <c r="K32" s="145">
        <v>5.0000000000000001E-3</v>
      </c>
      <c r="L32" s="145" t="s">
        <v>66</v>
      </c>
      <c r="M32" s="144">
        <f>F32*(F25*E25+F26*E26+F27*E27+E28*F28-(F25*M25/2+F26*M26/2+F27*M27/2+F28*M28/2))</f>
        <v>0</v>
      </c>
      <c r="N32" s="145">
        <v>7800</v>
      </c>
      <c r="O32" s="144">
        <f>N32*I32*K32*M32</f>
        <v>0</v>
      </c>
      <c r="P32" s="143">
        <f>F32*O32/12*(I32^2+M32^2)+O32*E32^2</f>
        <v>0</v>
      </c>
      <c r="Q32" s="142">
        <f>9.81*O32*E32</f>
        <v>0</v>
      </c>
      <c r="R32" s="79"/>
      <c r="S32" s="18"/>
      <c r="T32" s="18"/>
      <c r="U32" s="18"/>
      <c r="V32" s="18"/>
      <c r="W32" s="18"/>
      <c r="X32" s="18"/>
      <c r="Y32" s="18"/>
      <c r="Z32" s="18"/>
      <c r="AA32" s="1"/>
      <c r="AB32" s="1"/>
    </row>
    <row r="33" spans="1:28" ht="17.5" hidden="1" x14ac:dyDescent="0.45">
      <c r="A33" s="283"/>
      <c r="B33" s="80"/>
      <c r="C33" s="79"/>
      <c r="D33" s="79"/>
      <c r="E33" s="100">
        <v>0</v>
      </c>
      <c r="F33" s="141"/>
      <c r="G33" s="79" t="s">
        <v>50</v>
      </c>
      <c r="H33" s="79" t="s">
        <v>65</v>
      </c>
      <c r="I33" s="100">
        <v>0</v>
      </c>
      <c r="J33" s="79" t="s">
        <v>49</v>
      </c>
      <c r="K33" s="79">
        <v>5.0000000000000001E-3</v>
      </c>
      <c r="L33" s="79" t="s">
        <v>65</v>
      </c>
      <c r="M33" s="79">
        <v>0</v>
      </c>
      <c r="N33" s="79">
        <v>7800</v>
      </c>
      <c r="O33" s="100">
        <f>N33*PI()/4*I33^2*K33</f>
        <v>0</v>
      </c>
      <c r="P33" s="100">
        <f>O33/2*I33^2/4+O33*E33^2</f>
        <v>0</v>
      </c>
      <c r="Q33" s="100">
        <f>9.81*O33*E33</f>
        <v>0</v>
      </c>
      <c r="R33" s="79"/>
      <c r="S33" s="18"/>
      <c r="T33" s="18"/>
      <c r="U33" s="18"/>
      <c r="V33" s="18"/>
      <c r="W33" s="18"/>
      <c r="X33" s="18"/>
      <c r="Y33" s="18"/>
      <c r="Z33" s="18"/>
      <c r="AA33" s="1"/>
      <c r="AB33" s="1"/>
    </row>
    <row r="34" spans="1:28" ht="16" thickBot="1" x14ac:dyDescent="0.4">
      <c r="A34" s="283"/>
      <c r="B34" s="80"/>
      <c r="C34" s="79"/>
      <c r="D34" s="79"/>
      <c r="E34" s="100"/>
      <c r="F34" s="141"/>
      <c r="G34" s="79"/>
      <c r="H34" s="79"/>
      <c r="I34" s="100"/>
      <c r="J34" s="79"/>
      <c r="K34" s="79"/>
      <c r="L34" s="79"/>
      <c r="M34" s="79"/>
      <c r="N34" s="79"/>
      <c r="O34" s="100"/>
      <c r="P34" s="100"/>
      <c r="Q34" s="100"/>
      <c r="R34" s="79"/>
      <c r="S34" s="18"/>
      <c r="T34" s="18"/>
      <c r="U34" s="18"/>
      <c r="V34" s="18"/>
      <c r="W34" s="18"/>
      <c r="X34" s="18"/>
      <c r="Y34" s="18"/>
      <c r="Z34" s="18"/>
      <c r="AA34" s="1"/>
      <c r="AB34" s="1"/>
    </row>
    <row r="35" spans="1:28" ht="17.5" x14ac:dyDescent="0.45">
      <c r="A35" s="283"/>
      <c r="B35" s="140"/>
      <c r="C35" s="139">
        <v>7</v>
      </c>
      <c r="D35" s="138" t="s">
        <v>64</v>
      </c>
      <c r="E35" s="135">
        <f>E15</f>
        <v>0.3</v>
      </c>
      <c r="F35" s="137">
        <f>F15</f>
        <v>0</v>
      </c>
      <c r="G35" s="136" t="s">
        <v>59</v>
      </c>
      <c r="H35" s="136" t="s">
        <v>48</v>
      </c>
      <c r="I35" s="135">
        <f>I15</f>
        <v>2.5000000000000001E-2</v>
      </c>
      <c r="J35" s="136" t="s">
        <v>48</v>
      </c>
      <c r="K35" s="136">
        <f>K15</f>
        <v>2.5000000000000001E-2</v>
      </c>
      <c r="L35" s="136" t="s">
        <v>58</v>
      </c>
      <c r="M35" s="135">
        <f>M15</f>
        <v>2.5000000000000001E-2</v>
      </c>
      <c r="N35" s="136">
        <f>N15</f>
        <v>7800</v>
      </c>
      <c r="O35" s="135">
        <f>O15</f>
        <v>0</v>
      </c>
      <c r="P35" s="135">
        <f>O35/12*((M35^2+3*I35^2/4)+M35*I35^2/4)+O35*E35^2</f>
        <v>0</v>
      </c>
      <c r="Q35" s="134">
        <f>9.81*O35*E35</f>
        <v>0</v>
      </c>
      <c r="R35" s="79"/>
      <c r="S35" s="18"/>
      <c r="T35" s="18"/>
      <c r="U35" s="18"/>
      <c r="V35" s="18"/>
      <c r="W35" s="18"/>
      <c r="X35" s="18"/>
      <c r="Y35" s="18"/>
      <c r="Z35" s="18"/>
      <c r="AA35" s="1"/>
      <c r="AB35" s="1"/>
    </row>
    <row r="36" spans="1:28" ht="15.5" x14ac:dyDescent="0.35">
      <c r="A36" s="283"/>
      <c r="B36" s="116"/>
      <c r="C36" s="115"/>
      <c r="D36" s="133" t="s">
        <v>57</v>
      </c>
      <c r="E36" s="112">
        <f>E16</f>
        <v>0.2</v>
      </c>
      <c r="F36" s="132">
        <f>F16</f>
        <v>1</v>
      </c>
      <c r="G36" s="113" t="s">
        <v>56</v>
      </c>
      <c r="H36" s="113" t="s">
        <v>55</v>
      </c>
      <c r="I36" s="112">
        <f>I16</f>
        <v>0.03</v>
      </c>
      <c r="J36" s="113" t="s">
        <v>55</v>
      </c>
      <c r="K36" s="113">
        <f>K16</f>
        <v>0.03</v>
      </c>
      <c r="L36" s="113" t="s">
        <v>55</v>
      </c>
      <c r="M36" s="112">
        <f>M16</f>
        <v>0.03</v>
      </c>
      <c r="N36" s="113">
        <f>N16</f>
        <v>7800</v>
      </c>
      <c r="O36" s="112">
        <f>O16</f>
        <v>0.11026990214100173</v>
      </c>
      <c r="P36" s="112">
        <f>2/5*O36*I36^2/4+O36*E36^2</f>
        <v>4.4207203768327607E-3</v>
      </c>
      <c r="Q36" s="110">
        <f>9.81*O36*E36</f>
        <v>0.2163495480006454</v>
      </c>
      <c r="R36" s="79"/>
      <c r="S36" s="18"/>
      <c r="T36" s="18"/>
      <c r="U36" s="18"/>
      <c r="V36" s="18"/>
      <c r="W36" s="18"/>
      <c r="X36" s="18"/>
      <c r="Y36" s="18"/>
      <c r="Z36" s="18"/>
      <c r="AA36" s="1"/>
      <c r="AB36" s="1"/>
    </row>
    <row r="37" spans="1:28" ht="15.5" x14ac:dyDescent="0.35">
      <c r="A37" s="283"/>
      <c r="B37" s="116"/>
      <c r="C37" s="115"/>
      <c r="D37" s="113"/>
      <c r="E37" s="112">
        <f>E17</f>
        <v>0.2</v>
      </c>
      <c r="F37" s="132">
        <f>F17</f>
        <v>0</v>
      </c>
      <c r="G37" s="113" t="s">
        <v>63</v>
      </c>
      <c r="H37" s="113" t="s">
        <v>62</v>
      </c>
      <c r="I37" s="112">
        <f>I17</f>
        <v>0.02</v>
      </c>
      <c r="J37" s="113" t="s">
        <v>61</v>
      </c>
      <c r="K37" s="113">
        <f>K17</f>
        <v>0.02</v>
      </c>
      <c r="L37" s="113" t="s">
        <v>51</v>
      </c>
      <c r="M37" s="112">
        <f>M17</f>
        <v>0.02</v>
      </c>
      <c r="N37" s="113">
        <f>N17</f>
        <v>7800</v>
      </c>
      <c r="O37" s="112">
        <f>O17</f>
        <v>0</v>
      </c>
      <c r="P37" s="112">
        <f>O37/12*(I37^2+M37^2)+O37*E37^2</f>
        <v>0</v>
      </c>
      <c r="Q37" s="110">
        <f>9.81*O37*E37</f>
        <v>0</v>
      </c>
      <c r="R37" s="79"/>
      <c r="S37" s="18"/>
      <c r="T37" s="18"/>
      <c r="U37" s="18"/>
      <c r="V37" s="18"/>
      <c r="W37" s="18"/>
      <c r="X37" s="18"/>
      <c r="Y37" s="18"/>
      <c r="Z37" s="18"/>
      <c r="AA37" s="1"/>
      <c r="AB37" s="1"/>
    </row>
    <row r="38" spans="1:28" ht="15.5" x14ac:dyDescent="0.35">
      <c r="A38" s="283"/>
      <c r="B38" s="116"/>
      <c r="C38" s="131"/>
      <c r="D38" s="130"/>
      <c r="E38" s="129">
        <f>E18</f>
        <v>0.2</v>
      </c>
      <c r="F38" s="114">
        <f>F18</f>
        <v>0</v>
      </c>
      <c r="G38" s="130" t="s">
        <v>50</v>
      </c>
      <c r="H38" s="130" t="s">
        <v>48</v>
      </c>
      <c r="I38" s="129">
        <f>I18</f>
        <v>0.02</v>
      </c>
      <c r="J38" s="130" t="s">
        <v>49</v>
      </c>
      <c r="K38" s="130">
        <f>K18</f>
        <v>0.02</v>
      </c>
      <c r="L38" s="130" t="s">
        <v>48</v>
      </c>
      <c r="M38" s="129">
        <f>M18</f>
        <v>0.02</v>
      </c>
      <c r="N38" s="130">
        <f>N18</f>
        <v>7800</v>
      </c>
      <c r="O38" s="112">
        <f>O18</f>
        <v>0</v>
      </c>
      <c r="P38" s="129">
        <f>O38/2*I38^2/4+O38*E38^2</f>
        <v>0</v>
      </c>
      <c r="Q38" s="128">
        <f>9.81*O38*E38</f>
        <v>0</v>
      </c>
      <c r="R38" s="79"/>
      <c r="S38" s="18"/>
      <c r="T38" s="18"/>
      <c r="U38" s="18"/>
      <c r="V38" s="18"/>
      <c r="W38" s="18"/>
      <c r="X38" s="18"/>
      <c r="Y38" s="18"/>
      <c r="Z38" s="18"/>
      <c r="AA38" s="1"/>
      <c r="AB38" s="1"/>
    </row>
    <row r="39" spans="1:28" ht="15.5" x14ac:dyDescent="0.35">
      <c r="A39" s="283"/>
      <c r="B39" s="116"/>
      <c r="C39" s="127"/>
      <c r="D39" s="125"/>
      <c r="E39" s="124"/>
      <c r="F39" s="126"/>
      <c r="G39" s="125"/>
      <c r="H39" s="125"/>
      <c r="I39" s="124"/>
      <c r="J39" s="125"/>
      <c r="K39" s="125"/>
      <c r="L39" s="125"/>
      <c r="M39" s="124"/>
      <c r="N39" s="125"/>
      <c r="O39" s="124"/>
      <c r="P39" s="124"/>
      <c r="Q39" s="123"/>
      <c r="R39" s="79"/>
      <c r="S39" s="18"/>
      <c r="T39" s="18"/>
      <c r="U39" s="18"/>
      <c r="V39" s="18"/>
      <c r="W39" s="18"/>
      <c r="X39" s="18"/>
      <c r="Y39" s="18"/>
      <c r="Z39" s="18"/>
      <c r="AA39" s="1"/>
      <c r="AB39" s="1"/>
    </row>
    <row r="40" spans="1:28" ht="17.5" x14ac:dyDescent="0.45">
      <c r="A40" s="283"/>
      <c r="B40" s="116"/>
      <c r="C40" s="122">
        <v>8</v>
      </c>
      <c r="D40" s="121" t="s">
        <v>60</v>
      </c>
      <c r="E40" s="119">
        <f>E20</f>
        <v>9.2499999999999999E-2</v>
      </c>
      <c r="F40" s="114">
        <f>F20</f>
        <v>1</v>
      </c>
      <c r="G40" s="120" t="s">
        <v>59</v>
      </c>
      <c r="H40" s="120" t="s">
        <v>48</v>
      </c>
      <c r="I40" s="119">
        <v>5.0000000000000001E-3</v>
      </c>
      <c r="J40" s="120" t="s">
        <v>48</v>
      </c>
      <c r="K40" s="120">
        <f>K20</f>
        <v>5.0000000000000001E-3</v>
      </c>
      <c r="L40" s="120" t="s">
        <v>58</v>
      </c>
      <c r="M40" s="119">
        <f>M20</f>
        <v>0.185</v>
      </c>
      <c r="N40" s="120">
        <f>N20</f>
        <v>7800</v>
      </c>
      <c r="O40" s="119">
        <f>O20</f>
        <v>2.833323874456295E-2</v>
      </c>
      <c r="P40" s="118">
        <f>O40/12*((M40^2+3*I40^2/4)+M40*I40^2/4)+O40*E40^2</f>
        <v>3.2328203272203557E-4</v>
      </c>
      <c r="Q40" s="117">
        <f>9.81*O40*E40</f>
        <v>2.5710289167785033E-2</v>
      </c>
      <c r="R40" s="79"/>
      <c r="S40" s="18"/>
      <c r="T40" s="18"/>
      <c r="U40" s="18"/>
      <c r="V40" s="18"/>
      <c r="W40" s="18"/>
      <c r="X40" s="18"/>
      <c r="Y40" s="18"/>
      <c r="Z40" s="18"/>
      <c r="AA40" s="1"/>
      <c r="AB40" s="1"/>
    </row>
    <row r="41" spans="1:28" ht="15.5" hidden="1" x14ac:dyDescent="0.35">
      <c r="A41" s="283"/>
      <c r="B41" s="116"/>
      <c r="C41" s="115"/>
      <c r="D41" s="113" t="s">
        <v>57</v>
      </c>
      <c r="E41" s="112">
        <f>E21</f>
        <v>0</v>
      </c>
      <c r="F41" s="114">
        <f>F21</f>
        <v>0</v>
      </c>
      <c r="G41" s="113" t="s">
        <v>56</v>
      </c>
      <c r="H41" s="113" t="s">
        <v>55</v>
      </c>
      <c r="I41" s="112">
        <f>I21</f>
        <v>0</v>
      </c>
      <c r="J41" s="113" t="s">
        <v>55</v>
      </c>
      <c r="K41" s="113">
        <f>K21</f>
        <v>0.02</v>
      </c>
      <c r="L41" s="113" t="s">
        <v>55</v>
      </c>
      <c r="M41" s="112">
        <f>M21</f>
        <v>0</v>
      </c>
      <c r="N41" s="113">
        <f>N21</f>
        <v>7800</v>
      </c>
      <c r="O41" s="112">
        <f>N41*4/3*PI()*I41^3/8</f>
        <v>0</v>
      </c>
      <c r="P41" s="111">
        <f>2/5*O41*I41^2/4+O41*E41^2</f>
        <v>0</v>
      </c>
      <c r="Q41" s="110">
        <f>9.81*O41*E41</f>
        <v>0</v>
      </c>
      <c r="R41" s="79"/>
      <c r="S41" s="18"/>
      <c r="T41" s="18"/>
      <c r="U41" s="18"/>
      <c r="V41" s="18"/>
      <c r="W41" s="18"/>
      <c r="X41" s="18"/>
      <c r="Y41" s="18"/>
      <c r="Z41" s="18"/>
      <c r="AA41" s="1"/>
      <c r="AB41" s="1"/>
    </row>
    <row r="42" spans="1:28" ht="16" thickBot="1" x14ac:dyDescent="0.4">
      <c r="A42" s="283"/>
      <c r="B42" s="109"/>
      <c r="C42" s="108"/>
      <c r="D42" s="106"/>
      <c r="E42" s="105">
        <v>0</v>
      </c>
      <c r="F42" s="107">
        <f>F22</f>
        <v>0</v>
      </c>
      <c r="G42" s="106" t="s">
        <v>54</v>
      </c>
      <c r="H42" s="106" t="s">
        <v>53</v>
      </c>
      <c r="I42" s="105">
        <f>I22</f>
        <v>5.0000000000000001E-3</v>
      </c>
      <c r="J42" s="106" t="s">
        <v>52</v>
      </c>
      <c r="K42" s="106">
        <f>K22</f>
        <v>5.0000000000000001E-3</v>
      </c>
      <c r="L42" s="106" t="s">
        <v>51</v>
      </c>
      <c r="M42" s="105">
        <f>M22</f>
        <v>0</v>
      </c>
      <c r="N42" s="106">
        <f>N22</f>
        <v>7800</v>
      </c>
      <c r="O42" s="105">
        <f>O22</f>
        <v>0</v>
      </c>
      <c r="P42" s="104">
        <f>O42/12*(I42^2+M42^2)+O42*E42^2</f>
        <v>0</v>
      </c>
      <c r="Q42" s="103">
        <f>9.81*O42*E42</f>
        <v>0</v>
      </c>
      <c r="R42" s="79"/>
      <c r="S42" s="18"/>
      <c r="T42" s="18"/>
      <c r="U42" s="18"/>
      <c r="V42" s="18"/>
      <c r="W42" s="18"/>
      <c r="X42" s="18"/>
      <c r="Y42" s="18"/>
      <c r="Z42" s="18"/>
      <c r="AA42" s="1"/>
      <c r="AB42" s="1"/>
    </row>
    <row r="43" spans="1:28" ht="15.5" hidden="1" x14ac:dyDescent="0.35">
      <c r="A43" s="283"/>
      <c r="B43" s="80"/>
      <c r="C43" s="102"/>
      <c r="D43" s="102"/>
      <c r="E43" s="101">
        <f>E23</f>
        <v>0.2</v>
      </c>
      <c r="F43" s="101"/>
      <c r="G43" s="102" t="s">
        <v>50</v>
      </c>
      <c r="H43" s="102" t="s">
        <v>48</v>
      </c>
      <c r="I43" s="102">
        <f>I23</f>
        <v>5.0000000000000001E-3</v>
      </c>
      <c r="J43" s="102" t="s">
        <v>49</v>
      </c>
      <c r="K43" s="102">
        <f>K23</f>
        <v>0.02</v>
      </c>
      <c r="L43" s="102" t="s">
        <v>48</v>
      </c>
      <c r="M43" s="102">
        <f>M23</f>
        <v>0</v>
      </c>
      <c r="N43" s="102">
        <f>N23</f>
        <v>7800</v>
      </c>
      <c r="O43" s="101">
        <f>N43*PI()/4*I43^2*K43</f>
        <v>3.0630528372500489E-3</v>
      </c>
      <c r="P43" s="101">
        <f>O43/2*I43^2/4+O43*E43^2</f>
        <v>1.2253168553011837E-4</v>
      </c>
      <c r="Q43" s="101">
        <f>9.81*O43*E43</f>
        <v>6.0097096666845966E-3</v>
      </c>
      <c r="R43" s="79"/>
      <c r="S43" s="18"/>
      <c r="T43" s="18"/>
      <c r="U43" s="18"/>
      <c r="V43" s="18"/>
      <c r="W43" s="18"/>
      <c r="X43" s="18"/>
      <c r="Y43" s="18"/>
      <c r="Z43" s="18"/>
      <c r="AA43" s="1"/>
      <c r="AB43" s="1"/>
    </row>
    <row r="44" spans="1:28" ht="16" thickBot="1" x14ac:dyDescent="0.4">
      <c r="A44" s="283"/>
      <c r="B44" s="80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100"/>
      <c r="R44" s="79"/>
      <c r="S44" s="18"/>
      <c r="T44" s="18"/>
      <c r="U44" s="18"/>
      <c r="V44" s="18"/>
      <c r="W44" s="18"/>
      <c r="X44" s="18"/>
      <c r="Y44" s="18"/>
      <c r="Z44" s="18"/>
      <c r="AA44" s="1"/>
      <c r="AB44" s="1"/>
    </row>
    <row r="45" spans="1:28" ht="22.5" x14ac:dyDescent="0.45">
      <c r="A45" s="283"/>
      <c r="B45" s="80"/>
      <c r="C45" s="397" t="s">
        <v>106</v>
      </c>
      <c r="D45" s="79"/>
      <c r="E45" s="79"/>
      <c r="F45" s="79"/>
      <c r="G45" s="79"/>
      <c r="H45" s="79"/>
      <c r="I45" s="79"/>
      <c r="J45" s="79"/>
      <c r="K45" s="79"/>
      <c r="L45" s="79"/>
      <c r="M45" s="99"/>
      <c r="N45" s="98"/>
      <c r="O45" s="98"/>
      <c r="P45" s="98"/>
      <c r="Q45" s="97"/>
      <c r="R45" s="79"/>
      <c r="S45" s="398" t="s">
        <v>106</v>
      </c>
      <c r="T45" s="18"/>
      <c r="U45" s="18"/>
      <c r="V45" s="18"/>
      <c r="W45" s="18"/>
      <c r="X45" s="18"/>
      <c r="Y45" s="18"/>
      <c r="Z45" s="18"/>
      <c r="AA45" s="1"/>
      <c r="AB45" s="1"/>
    </row>
    <row r="46" spans="1:28" ht="23" x14ac:dyDescent="0.5">
      <c r="A46" s="283"/>
      <c r="B46" s="80"/>
      <c r="C46" s="395" t="s">
        <v>105</v>
      </c>
      <c r="D46" s="387"/>
      <c r="E46" s="387"/>
      <c r="F46" s="387"/>
      <c r="G46" s="388"/>
      <c r="H46" s="79"/>
      <c r="I46" s="79"/>
      <c r="J46" s="79"/>
      <c r="K46" s="79"/>
      <c r="L46" s="79"/>
      <c r="M46" s="96"/>
      <c r="N46" s="95" t="s">
        <v>47</v>
      </c>
      <c r="O46" s="95" t="s">
        <v>46</v>
      </c>
      <c r="P46" s="94" t="s">
        <v>44</v>
      </c>
      <c r="Q46" s="93">
        <f>2*PI()*($E$5/9.81)^0.5</f>
        <v>1.7373047071809469</v>
      </c>
      <c r="R46" s="79"/>
      <c r="S46" s="385" t="s">
        <v>105</v>
      </c>
      <c r="T46" s="391"/>
      <c r="U46" s="391"/>
      <c r="V46" s="391"/>
      <c r="W46" s="391"/>
      <c r="X46" s="392"/>
      <c r="Y46" s="18"/>
      <c r="Z46" s="18"/>
      <c r="AA46" s="1"/>
      <c r="AB46" s="1"/>
    </row>
    <row r="47" spans="1:28" ht="22.5" x14ac:dyDescent="0.45">
      <c r="A47" s="283"/>
      <c r="B47" s="80"/>
      <c r="C47" s="396" t="s">
        <v>104</v>
      </c>
      <c r="D47" s="389"/>
      <c r="E47" s="389"/>
      <c r="F47" s="389"/>
      <c r="G47" s="390"/>
      <c r="H47" s="79"/>
      <c r="I47" s="79"/>
      <c r="J47" s="79"/>
      <c r="K47" s="79"/>
      <c r="L47" s="79"/>
      <c r="M47" s="84"/>
      <c r="N47" s="79"/>
      <c r="O47" s="79"/>
      <c r="P47" s="79"/>
      <c r="Q47" s="92"/>
      <c r="R47" s="79"/>
      <c r="S47" s="386" t="s">
        <v>104</v>
      </c>
      <c r="T47" s="393"/>
      <c r="U47" s="393"/>
      <c r="V47" s="393"/>
      <c r="W47" s="393"/>
      <c r="X47" s="394"/>
      <c r="Y47" s="18"/>
      <c r="Z47" s="18"/>
      <c r="AA47" s="1"/>
      <c r="AB47" s="1"/>
    </row>
    <row r="48" spans="1:28" ht="20" x14ac:dyDescent="0.5">
      <c r="A48" s="283"/>
      <c r="B48" s="80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91"/>
      <c r="N48" s="90" t="s">
        <v>43</v>
      </c>
      <c r="O48" s="89" t="s">
        <v>45</v>
      </c>
      <c r="P48" s="88" t="s">
        <v>44</v>
      </c>
      <c r="Q48" s="87">
        <f>2*PI()*(P5/(ABS(Q5)*1))^0.5</f>
        <v>1.737714694887514</v>
      </c>
      <c r="R48" s="306"/>
      <c r="S48" s="85"/>
      <c r="T48" s="18"/>
      <c r="U48" s="18"/>
      <c r="V48" s="18"/>
      <c r="W48" s="18"/>
      <c r="X48" s="18"/>
      <c r="Y48" s="18"/>
      <c r="Z48" s="18"/>
      <c r="AA48" s="1"/>
      <c r="AB48" s="1"/>
    </row>
    <row r="49" spans="1:28" ht="18" x14ac:dyDescent="0.4">
      <c r="A49" s="283"/>
      <c r="B49" s="80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4"/>
      <c r="N49" s="83"/>
      <c r="O49" s="79"/>
      <c r="P49" s="82"/>
      <c r="Q49" s="81"/>
      <c r="R49" s="79"/>
      <c r="S49" s="18"/>
      <c r="T49" s="18"/>
      <c r="U49" s="18"/>
      <c r="V49" s="18"/>
      <c r="W49" s="18"/>
      <c r="X49" s="18"/>
      <c r="Y49" s="18"/>
      <c r="Z49" s="18"/>
      <c r="AA49" s="1"/>
      <c r="AB49" s="1"/>
    </row>
    <row r="50" spans="1:28" ht="20" x14ac:dyDescent="0.5">
      <c r="A50" s="283"/>
      <c r="B50" s="80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8"/>
      <c r="N50" s="77" t="s">
        <v>43</v>
      </c>
      <c r="O50" s="76" t="s">
        <v>42</v>
      </c>
      <c r="P50" s="75" t="s">
        <v>41</v>
      </c>
      <c r="Q50" s="74">
        <f>2*PI()*(SUM(P5:P42)/ABS(SUM(Q5:Q42)))^0.5</f>
        <v>2.0045695630780003</v>
      </c>
      <c r="R50" s="79"/>
      <c r="S50" s="18"/>
      <c r="T50" s="18"/>
      <c r="U50" s="18"/>
      <c r="V50" s="18"/>
      <c r="W50" s="18"/>
      <c r="X50" s="18"/>
      <c r="Y50" s="18"/>
      <c r="Z50" s="18"/>
      <c r="AA50" s="1"/>
      <c r="AB50" s="1"/>
    </row>
    <row r="51" spans="1:28" ht="16" thickBot="1" x14ac:dyDescent="0.4">
      <c r="A51" s="283"/>
      <c r="B51" s="80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307"/>
      <c r="N51" s="308"/>
      <c r="O51" s="308"/>
      <c r="P51" s="308"/>
      <c r="Q51" s="309"/>
      <c r="R51" s="79"/>
      <c r="S51" s="18"/>
      <c r="T51" s="18"/>
      <c r="U51" s="18"/>
      <c r="V51" s="18"/>
      <c r="W51" s="18"/>
      <c r="X51" s="18"/>
      <c r="Y51" s="18"/>
      <c r="Z51" s="18"/>
      <c r="AA51" s="1"/>
      <c r="AB51" s="1"/>
    </row>
    <row r="52" spans="1:28" ht="15.5" x14ac:dyDescent="0.35">
      <c r="A52" s="283"/>
      <c r="B52" s="80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100"/>
      <c r="R52" s="79"/>
      <c r="S52" s="18"/>
      <c r="T52" s="18"/>
      <c r="U52" s="18"/>
      <c r="V52" s="18"/>
      <c r="W52" s="18"/>
      <c r="X52" s="18"/>
      <c r="Y52" s="18"/>
      <c r="Z52" s="18"/>
      <c r="AA52" s="1"/>
      <c r="AB52" s="1"/>
    </row>
    <row r="53" spans="1:28" ht="15.5" x14ac:dyDescent="0.35">
      <c r="A53" s="283"/>
      <c r="B53" s="284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305"/>
      <c r="R53" s="286"/>
      <c r="S53" s="18"/>
      <c r="T53" s="18"/>
      <c r="U53" s="18"/>
      <c r="V53" s="18"/>
      <c r="W53" s="18"/>
      <c r="X53" s="18"/>
      <c r="Y53" s="18"/>
      <c r="Z53" s="18"/>
      <c r="AA53" s="1"/>
      <c r="AB53" s="1"/>
    </row>
    <row r="54" spans="1:28" ht="15.5" x14ac:dyDescent="0.3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70"/>
      <c r="R54" s="17"/>
      <c r="S54" s="17"/>
      <c r="T54" s="17"/>
      <c r="U54" s="17"/>
      <c r="V54" s="17"/>
      <c r="W54" s="17"/>
      <c r="X54" s="17"/>
      <c r="Y54" s="17"/>
      <c r="Z54" s="17"/>
    </row>
    <row r="55" spans="1:28" ht="15.5" x14ac:dyDescent="0.3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70"/>
      <c r="R55" s="17"/>
      <c r="S55" s="17"/>
      <c r="T55" s="17"/>
      <c r="U55" s="17"/>
      <c r="V55" s="17"/>
      <c r="W55" s="17"/>
      <c r="X55" s="17"/>
      <c r="Y55" s="17"/>
      <c r="Z55" s="17"/>
    </row>
  </sheetData>
  <sheetProtection algorithmName="SHA-512" hashValue="uQSRnV8KR0EPzhwUVrPjNj9Qf+GAVSZ1OkmYHOvPR/21e6ZjW6pHHanjltwuGc7AzDPT56ilgU/Wz3GoYt+jTw==" saltValue="c77rikGvWN1Dp6H4CsjV9Q==" spinCount="100000" sheet="1" objects="1" scenarios="1"/>
  <mergeCells count="3">
    <mergeCell ref="H2:I2"/>
    <mergeCell ref="J2:K2"/>
    <mergeCell ref="L2:M2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51" orientation="landscape" r:id="rId1"/>
  <headerFooter>
    <oddFooter>&amp;LKlaus-Jürgen Bladt
www.jbladt.de&amp;C&amp;F&amp;R23.02.2023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math-2-m-Pendel</vt:lpstr>
      <vt:lpstr>math-4-m-Pendel</vt:lpstr>
      <vt:lpstr>phys-Pendel-Explanations</vt:lpstr>
      <vt:lpstr>phys-Pendel-Calculation</vt:lpstr>
      <vt:lpstr>phys-Pendel-Exemple</vt:lpstr>
      <vt:lpstr>'math-2-m-Pendel'!Druckbereich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Klaus-Jürgen Bladt</dc:creator>
  <cp:lastModifiedBy>Klaus-Jürgen Bladt</cp:lastModifiedBy>
  <cp:lastPrinted>2023-01-09T15:17:16Z</cp:lastPrinted>
  <dcterms:created xsi:type="dcterms:W3CDTF">2022-11-26T16:49:37Z</dcterms:created>
  <dcterms:modified xsi:type="dcterms:W3CDTF">2023-01-09T15:22:57Z</dcterms:modified>
</cp:coreProperties>
</file>