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workbookPassword="CECE" lockStructure="1"/>
  <bookViews>
    <workbookView xWindow="570" yWindow="90" windowWidth="21960" windowHeight="9525"/>
  </bookViews>
  <sheets>
    <sheet name="Abb" sheetId="8" r:id="rId1"/>
    <sheet name="Berechnung" sheetId="6" r:id="rId2"/>
    <sheet name="Beispiele_1" sheetId="1" r:id="rId3"/>
    <sheet name="Beispiele_2" sheetId="7" state="hidden" r:id="rId4"/>
    <sheet name="Formula" sheetId="3" state="hidden" r:id="rId5"/>
  </sheets>
  <calcPr calcId="145621"/>
</workbook>
</file>

<file path=xl/calcChain.xml><?xml version="1.0" encoding="utf-8"?>
<calcChain xmlns="http://schemas.openxmlformats.org/spreadsheetml/2006/main">
  <c r="G29" i="7" l="1"/>
  <c r="F29" i="7"/>
  <c r="E29" i="7"/>
  <c r="G28" i="7"/>
  <c r="F28" i="7"/>
  <c r="E28" i="7"/>
  <c r="G24" i="7"/>
  <c r="G26" i="7" s="1"/>
  <c r="F24" i="7"/>
  <c r="F26" i="7" s="1"/>
  <c r="E24" i="7"/>
  <c r="E26" i="7" s="1"/>
  <c r="G23" i="7"/>
  <c r="G25" i="7" s="1"/>
  <c r="F23" i="7"/>
  <c r="F25" i="7" s="1"/>
  <c r="E23" i="7"/>
  <c r="E25" i="7" s="1"/>
  <c r="G21" i="7"/>
  <c r="F21" i="7"/>
  <c r="E21" i="7"/>
  <c r="G20" i="7"/>
  <c r="F20" i="7"/>
  <c r="E20" i="7"/>
  <c r="G19" i="7"/>
  <c r="F19" i="7"/>
  <c r="E19" i="7"/>
  <c r="G9" i="7"/>
  <c r="G27" i="7" s="1"/>
  <c r="G30" i="7" s="1"/>
  <c r="F9" i="7"/>
  <c r="F27" i="7" s="1"/>
  <c r="F30" i="7" s="1"/>
  <c r="E9" i="7"/>
  <c r="E27" i="7" s="1"/>
  <c r="E30" i="7" s="1"/>
  <c r="E9" i="6"/>
  <c r="G9" i="6"/>
  <c r="F9" i="6"/>
  <c r="F48" i="7" l="1"/>
  <c r="F63" i="7" s="1"/>
  <c r="F44" i="7"/>
  <c r="F59" i="7" s="1"/>
  <c r="F40" i="7"/>
  <c r="F55" i="7" s="1"/>
  <c r="F36" i="7"/>
  <c r="F51" i="7" s="1"/>
  <c r="F45" i="7"/>
  <c r="F60" i="7" s="1"/>
  <c r="F41" i="7"/>
  <c r="F56" i="7" s="1"/>
  <c r="F37" i="7"/>
  <c r="F52" i="7" s="1"/>
  <c r="F46" i="7"/>
  <c r="F61" i="7" s="1"/>
  <c r="F42" i="7"/>
  <c r="F57" i="7" s="1"/>
  <c r="F38" i="7"/>
  <c r="F53" i="7" s="1"/>
  <c r="F32" i="7"/>
  <c r="F33" i="7" s="1"/>
  <c r="F47" i="7"/>
  <c r="F62" i="7" s="1"/>
  <c r="F43" i="7"/>
  <c r="F58" i="7" s="1"/>
  <c r="F39" i="7"/>
  <c r="F54" i="7" s="1"/>
  <c r="E47" i="7"/>
  <c r="E62" i="7" s="1"/>
  <c r="E43" i="7"/>
  <c r="E58" i="7" s="1"/>
  <c r="E39" i="7"/>
  <c r="E54" i="7" s="1"/>
  <c r="E48" i="7"/>
  <c r="E63" i="7" s="1"/>
  <c r="E44" i="7"/>
  <c r="E59" i="7" s="1"/>
  <c r="E40" i="7"/>
  <c r="E55" i="7" s="1"/>
  <c r="E36" i="7"/>
  <c r="E51" i="7" s="1"/>
  <c r="E45" i="7"/>
  <c r="E60" i="7" s="1"/>
  <c r="E41" i="7"/>
  <c r="E56" i="7" s="1"/>
  <c r="E37" i="7"/>
  <c r="E52" i="7" s="1"/>
  <c r="E46" i="7"/>
  <c r="E61" i="7" s="1"/>
  <c r="E42" i="7"/>
  <c r="E57" i="7" s="1"/>
  <c r="E38" i="7"/>
  <c r="E53" i="7" s="1"/>
  <c r="E32" i="7"/>
  <c r="E33" i="7" s="1"/>
  <c r="G45" i="7"/>
  <c r="G60" i="7" s="1"/>
  <c r="G41" i="7"/>
  <c r="G56" i="7" s="1"/>
  <c r="G37" i="7"/>
  <c r="G52" i="7" s="1"/>
  <c r="G46" i="7"/>
  <c r="G61" i="7" s="1"/>
  <c r="G42" i="7"/>
  <c r="G57" i="7" s="1"/>
  <c r="G38" i="7"/>
  <c r="G53" i="7" s="1"/>
  <c r="G32" i="7"/>
  <c r="G33" i="7" s="1"/>
  <c r="G47" i="7"/>
  <c r="G62" i="7" s="1"/>
  <c r="G43" i="7"/>
  <c r="G58" i="7" s="1"/>
  <c r="G39" i="7"/>
  <c r="G54" i="7" s="1"/>
  <c r="G48" i="7"/>
  <c r="G63" i="7" s="1"/>
  <c r="G44" i="7"/>
  <c r="G59" i="7" s="1"/>
  <c r="G40" i="7"/>
  <c r="G55" i="7" s="1"/>
  <c r="G36" i="7"/>
  <c r="G51" i="7" s="1"/>
  <c r="G29" i="6"/>
  <c r="F29" i="6"/>
  <c r="E29" i="6"/>
  <c r="G28" i="6"/>
  <c r="F28" i="6"/>
  <c r="E28" i="6"/>
  <c r="G24" i="6"/>
  <c r="F24" i="6"/>
  <c r="E24" i="6"/>
  <c r="G23" i="6"/>
  <c r="F23" i="6"/>
  <c r="E23" i="6"/>
  <c r="G21" i="6"/>
  <c r="F21" i="6"/>
  <c r="E21" i="6"/>
  <c r="G20" i="6"/>
  <c r="F20" i="6"/>
  <c r="E20" i="6"/>
  <c r="G19" i="6"/>
  <c r="F19" i="6"/>
  <c r="E19" i="6"/>
  <c r="G27" i="6"/>
  <c r="F27" i="6"/>
  <c r="F30" i="6" s="1"/>
  <c r="E27" i="6"/>
  <c r="O36" i="1"/>
  <c r="O37" i="1"/>
  <c r="O38" i="1"/>
  <c r="O39" i="1"/>
  <c r="O40" i="1"/>
  <c r="O41" i="1"/>
  <c r="O42" i="1"/>
  <c r="O43" i="1"/>
  <c r="O44" i="1"/>
  <c r="O45" i="1"/>
  <c r="O46" i="1"/>
  <c r="O47" i="1"/>
  <c r="O48" i="1"/>
  <c r="G37" i="1"/>
  <c r="G38" i="1"/>
  <c r="G39" i="1"/>
  <c r="G40" i="1"/>
  <c r="G41" i="1"/>
  <c r="G42" i="1"/>
  <c r="G43" i="1"/>
  <c r="G44" i="1"/>
  <c r="G45" i="1"/>
  <c r="G46" i="1"/>
  <c r="G47" i="1"/>
  <c r="G48" i="1"/>
  <c r="G36" i="1"/>
  <c r="G32" i="1"/>
  <c r="O32" i="1"/>
  <c r="O33" i="1" s="1"/>
  <c r="M9" i="1"/>
  <c r="M27" i="1" s="1"/>
  <c r="M30" i="1" s="1"/>
  <c r="M39" i="1" s="1"/>
  <c r="N9" i="1"/>
  <c r="N27" i="1" s="1"/>
  <c r="N30" i="1" s="1"/>
  <c r="O9" i="1"/>
  <c r="J9" i="1"/>
  <c r="J27" i="1" s="1"/>
  <c r="J30" i="1" s="1"/>
  <c r="K9" i="1"/>
  <c r="K27" i="1" s="1"/>
  <c r="K30" i="1" s="1"/>
  <c r="O27" i="1"/>
  <c r="O30" i="1" s="1"/>
  <c r="I28" i="1"/>
  <c r="J28" i="1"/>
  <c r="K28" i="1"/>
  <c r="M28" i="1"/>
  <c r="N28" i="1"/>
  <c r="O28" i="1"/>
  <c r="I29" i="1"/>
  <c r="J29" i="1"/>
  <c r="K29" i="1"/>
  <c r="M29" i="1"/>
  <c r="N29" i="1"/>
  <c r="O29" i="1"/>
  <c r="F23" i="1"/>
  <c r="G23" i="1"/>
  <c r="F24" i="1"/>
  <c r="F26" i="1" s="1"/>
  <c r="G24" i="1"/>
  <c r="G26" i="1" s="1"/>
  <c r="F28" i="1"/>
  <c r="G28" i="1"/>
  <c r="F29" i="1"/>
  <c r="G29" i="1"/>
  <c r="F9" i="1"/>
  <c r="F27" i="1" s="1"/>
  <c r="F30" i="1" s="1"/>
  <c r="G9" i="1"/>
  <c r="G27" i="1" s="1"/>
  <c r="G30" i="1" s="1"/>
  <c r="E29" i="1"/>
  <c r="E28" i="1"/>
  <c r="G26" i="6" l="1"/>
  <c r="G30" i="6"/>
  <c r="E30" i="6"/>
  <c r="G25" i="6"/>
  <c r="E25" i="6"/>
  <c r="F25" i="6"/>
  <c r="E26" i="6"/>
  <c r="F26" i="6"/>
  <c r="N36" i="1"/>
  <c r="N38" i="1"/>
  <c r="N42" i="1"/>
  <c r="N44" i="1"/>
  <c r="N46" i="1"/>
  <c r="N48" i="1"/>
  <c r="N37" i="1"/>
  <c r="N39" i="1"/>
  <c r="N41" i="1"/>
  <c r="N43" i="1"/>
  <c r="N45" i="1"/>
  <c r="N47" i="1"/>
  <c r="N32" i="1"/>
  <c r="N33" i="1" s="1"/>
  <c r="N40" i="1"/>
  <c r="M44" i="1"/>
  <c r="M32" i="1"/>
  <c r="M33" i="1" s="1"/>
  <c r="M46" i="1"/>
  <c r="M42" i="1"/>
  <c r="M38" i="1"/>
  <c r="M40" i="1"/>
  <c r="M36" i="1"/>
  <c r="M45" i="1"/>
  <c r="M41" i="1"/>
  <c r="M37" i="1"/>
  <c r="M48" i="1"/>
  <c r="M47" i="1"/>
  <c r="M43" i="1"/>
  <c r="F38" i="1"/>
  <c r="F42" i="1"/>
  <c r="F46" i="1"/>
  <c r="F32" i="1"/>
  <c r="F39" i="1"/>
  <c r="F40" i="1"/>
  <c r="F44" i="1"/>
  <c r="F48" i="1"/>
  <c r="F43" i="1"/>
  <c r="F37" i="1"/>
  <c r="F41" i="1"/>
  <c r="F45" i="1"/>
  <c r="F36" i="1"/>
  <c r="F47" i="1"/>
  <c r="J23" i="1"/>
  <c r="K23" i="1"/>
  <c r="I23" i="1"/>
  <c r="N23" i="1"/>
  <c r="O23" i="1"/>
  <c r="M23" i="1"/>
  <c r="N24" i="1"/>
  <c r="N26" i="1" s="1"/>
  <c r="O24" i="1"/>
  <c r="O26" i="1" s="1"/>
  <c r="M24" i="1"/>
  <c r="M26" i="1" s="1"/>
  <c r="J24" i="1"/>
  <c r="J26" i="1" s="1"/>
  <c r="K24" i="1"/>
  <c r="I24" i="1"/>
  <c r="I26" i="1" s="1"/>
  <c r="I27" i="1"/>
  <c r="E9" i="1"/>
  <c r="E27" i="1" s="1"/>
  <c r="G39" i="6" l="1"/>
  <c r="G54" i="6" s="1"/>
  <c r="G46" i="6"/>
  <c r="G61" i="6" s="1"/>
  <c r="F37" i="6"/>
  <c r="F52" i="6" s="1"/>
  <c r="G47" i="6"/>
  <c r="G62" i="6" s="1"/>
  <c r="G32" i="6"/>
  <c r="G33" i="6" s="1"/>
  <c r="F43" i="6"/>
  <c r="F58" i="6" s="1"/>
  <c r="G38" i="6"/>
  <c r="G53" i="6" s="1"/>
  <c r="F45" i="6"/>
  <c r="F60" i="6" s="1"/>
  <c r="E48" i="6"/>
  <c r="E63" i="6" s="1"/>
  <c r="E42" i="6"/>
  <c r="E57" i="6" s="1"/>
  <c r="G48" i="6"/>
  <c r="G63" i="6" s="1"/>
  <c r="G43" i="6"/>
  <c r="G58" i="6" s="1"/>
  <c r="G40" i="6"/>
  <c r="G55" i="6" s="1"/>
  <c r="F32" i="6"/>
  <c r="F33" i="6" s="1"/>
  <c r="E46" i="6"/>
  <c r="E61" i="6" s="1"/>
  <c r="G37" i="6"/>
  <c r="G52" i="6" s="1"/>
  <c r="G45" i="6"/>
  <c r="G60" i="6" s="1"/>
  <c r="G42" i="6"/>
  <c r="G57" i="6" s="1"/>
  <c r="E38" i="6"/>
  <c r="E53" i="6" s="1"/>
  <c r="G44" i="6"/>
  <c r="G59" i="6" s="1"/>
  <c r="G41" i="6"/>
  <c r="G56" i="6" s="1"/>
  <c r="G36" i="6"/>
  <c r="G51" i="6" s="1"/>
  <c r="F41" i="6"/>
  <c r="F56" i="6" s="1"/>
  <c r="F47" i="6"/>
  <c r="F62" i="6" s="1"/>
  <c r="E37" i="6"/>
  <c r="E52" i="6" s="1"/>
  <c r="E41" i="6"/>
  <c r="E56" i="6" s="1"/>
  <c r="E45" i="6"/>
  <c r="E60" i="6" s="1"/>
  <c r="E32" i="6"/>
  <c r="E33" i="6" s="1"/>
  <c r="E39" i="6"/>
  <c r="E54" i="6" s="1"/>
  <c r="E43" i="6"/>
  <c r="E58" i="6" s="1"/>
  <c r="E47" i="6"/>
  <c r="E62" i="6" s="1"/>
  <c r="F40" i="6"/>
  <c r="F55" i="6" s="1"/>
  <c r="F36" i="6"/>
  <c r="F51" i="6" s="1"/>
  <c r="F48" i="6"/>
  <c r="F63" i="6" s="1"/>
  <c r="F46" i="6"/>
  <c r="F61" i="6" s="1"/>
  <c r="F44" i="6"/>
  <c r="F59" i="6" s="1"/>
  <c r="F42" i="6"/>
  <c r="F57" i="6" s="1"/>
  <c r="F38" i="6"/>
  <c r="F53" i="6" s="1"/>
  <c r="F39" i="6"/>
  <c r="F54" i="6" s="1"/>
  <c r="E36" i="6"/>
  <c r="E51" i="6" s="1"/>
  <c r="E40" i="6"/>
  <c r="E55" i="6" s="1"/>
  <c r="E44" i="6"/>
  <c r="E59" i="6" s="1"/>
  <c r="K26" i="1"/>
  <c r="I30" i="1"/>
  <c r="E30" i="1"/>
  <c r="E24" i="1"/>
  <c r="E23" i="1"/>
  <c r="E38" i="1" l="1"/>
  <c r="E42" i="1"/>
  <c r="E46" i="1"/>
  <c r="E43" i="1"/>
  <c r="E32" i="1"/>
  <c r="E40" i="1"/>
  <c r="E44" i="1"/>
  <c r="E48" i="1"/>
  <c r="E47" i="1"/>
  <c r="E37" i="1"/>
  <c r="E41" i="1"/>
  <c r="E45" i="1"/>
  <c r="E36" i="1"/>
  <c r="E39" i="1"/>
  <c r="E26" i="1"/>
  <c r="M19" i="1"/>
  <c r="N19" i="1"/>
  <c r="O19" i="1"/>
  <c r="M20" i="1"/>
  <c r="N20" i="1"/>
  <c r="O20" i="1"/>
  <c r="M21" i="1"/>
  <c r="N21" i="1"/>
  <c r="O21" i="1"/>
  <c r="I19" i="1"/>
  <c r="J19" i="1"/>
  <c r="K19" i="1"/>
  <c r="I20" i="1"/>
  <c r="J20" i="1"/>
  <c r="K20" i="1"/>
  <c r="I21" i="1"/>
  <c r="J21" i="1"/>
  <c r="K21" i="1"/>
  <c r="F19" i="1"/>
  <c r="G19" i="1"/>
  <c r="F20" i="1"/>
  <c r="F25" i="1" s="1"/>
  <c r="G20" i="1"/>
  <c r="G25" i="1" s="1"/>
  <c r="F21" i="1"/>
  <c r="G21" i="1"/>
  <c r="E19" i="1"/>
  <c r="E25" i="1" s="1"/>
  <c r="E21" i="1"/>
  <c r="E20" i="1"/>
  <c r="H48" i="1" l="1"/>
  <c r="H46" i="1"/>
  <c r="H47" i="1"/>
  <c r="L48" i="1"/>
  <c r="L47" i="1"/>
  <c r="L46" i="1"/>
  <c r="D42" i="1"/>
  <c r="D47" i="1"/>
  <c r="D46" i="1"/>
  <c r="L44" i="1"/>
  <c r="D40" i="1"/>
  <c r="D48" i="1"/>
  <c r="L36" i="1"/>
  <c r="L40" i="1"/>
  <c r="D38" i="1"/>
  <c r="D43" i="1"/>
  <c r="H39" i="1"/>
  <c r="D39" i="1"/>
  <c r="D44" i="1"/>
  <c r="H42" i="1"/>
  <c r="L39" i="1"/>
  <c r="H43" i="1"/>
  <c r="D36" i="1"/>
  <c r="H38" i="1"/>
  <c r="H45" i="1"/>
  <c r="L43" i="1"/>
  <c r="K25" i="1"/>
  <c r="H36" i="1"/>
  <c r="H40" i="1"/>
  <c r="H44" i="1"/>
  <c r="L37" i="1"/>
  <c r="L41" i="1"/>
  <c r="L45" i="1"/>
  <c r="D37" i="1"/>
  <c r="D41" i="1"/>
  <c r="D45" i="1"/>
  <c r="N25" i="1"/>
  <c r="H37" i="1"/>
  <c r="H41" i="1"/>
  <c r="L38" i="1"/>
  <c r="L42" i="1"/>
  <c r="I25" i="1"/>
  <c r="O25" i="1"/>
  <c r="M25" i="1"/>
  <c r="J25" i="1"/>
  <c r="K37" i="1" l="1"/>
  <c r="K41" i="1"/>
  <c r="K45" i="1"/>
  <c r="K38" i="1"/>
  <c r="K42" i="1"/>
  <c r="K46" i="1"/>
  <c r="K39" i="1"/>
  <c r="K43" i="1"/>
  <c r="K58" i="1" s="1"/>
  <c r="K47" i="1"/>
  <c r="K32" i="1"/>
  <c r="K33" i="1" s="1"/>
  <c r="K36" i="1"/>
  <c r="K40" i="1"/>
  <c r="K55" i="1" s="1"/>
  <c r="K44" i="1"/>
  <c r="K48" i="1"/>
  <c r="K63" i="1" s="1"/>
  <c r="J39" i="1"/>
  <c r="J47" i="1"/>
  <c r="J62" i="1" s="1"/>
  <c r="J42" i="1"/>
  <c r="J32" i="1"/>
  <c r="J33" i="1" s="1"/>
  <c r="J43" i="1"/>
  <c r="J37" i="1"/>
  <c r="J52" i="1" s="1"/>
  <c r="J45" i="1"/>
  <c r="J60" i="1" s="1"/>
  <c r="J40" i="1"/>
  <c r="J48" i="1"/>
  <c r="J63" i="1" s="1"/>
  <c r="J41" i="1"/>
  <c r="J36" i="1"/>
  <c r="J51" i="1" s="1"/>
  <c r="J44" i="1"/>
  <c r="J38" i="1"/>
  <c r="J53" i="1" s="1"/>
  <c r="J46" i="1"/>
  <c r="J61" i="1" s="1"/>
  <c r="I40" i="1"/>
  <c r="I36" i="1"/>
  <c r="I51" i="1" s="1"/>
  <c r="I47" i="1"/>
  <c r="I62" i="1" s="1"/>
  <c r="I42" i="1"/>
  <c r="I44" i="1"/>
  <c r="I38" i="1"/>
  <c r="I53" i="1" s="1"/>
  <c r="I41" i="1"/>
  <c r="I46" i="1"/>
  <c r="I48" i="1"/>
  <c r="I63" i="1" s="1"/>
  <c r="I39" i="1"/>
  <c r="I45" i="1"/>
  <c r="I60" i="1" s="1"/>
  <c r="I37" i="1"/>
  <c r="I43" i="1"/>
  <c r="I32" i="1"/>
  <c r="I33" i="1" s="1"/>
  <c r="I61" i="1"/>
  <c r="I59" i="1"/>
  <c r="I55" i="1"/>
  <c r="I56" i="1"/>
  <c r="K51" i="1"/>
  <c r="K53" i="1"/>
  <c r="K61" i="1"/>
  <c r="K56" i="1"/>
  <c r="K62" i="1"/>
  <c r="J59" i="1"/>
  <c r="J56" i="1"/>
  <c r="J58" i="1"/>
  <c r="J57" i="1"/>
  <c r="O57" i="1"/>
  <c r="O56" i="1"/>
  <c r="O52" i="1"/>
  <c r="O60" i="1"/>
  <c r="O62" i="1"/>
  <c r="N57" i="1"/>
  <c r="N56" i="1"/>
  <c r="N54" i="1"/>
  <c r="N61" i="1"/>
  <c r="N53" i="1"/>
  <c r="N59" i="1"/>
  <c r="N51" i="1"/>
  <c r="N58" i="1"/>
  <c r="M51" i="1"/>
  <c r="M62" i="1"/>
  <c r="M56" i="1"/>
  <c r="M57" i="1"/>
  <c r="M59" i="1"/>
  <c r="M61" i="1"/>
  <c r="M60" i="1"/>
  <c r="M63" i="1"/>
  <c r="M58" i="1"/>
  <c r="M53" i="1"/>
  <c r="M52" i="1"/>
  <c r="K52" i="1"/>
  <c r="K59" i="1"/>
  <c r="K60" i="1"/>
  <c r="K54" i="1"/>
  <c r="K57" i="1"/>
  <c r="E63" i="1"/>
  <c r="O51" i="1"/>
  <c r="M55" i="1"/>
  <c r="M54" i="1"/>
  <c r="N52" i="1"/>
  <c r="N60" i="1"/>
  <c r="I54" i="1"/>
  <c r="I58" i="1"/>
  <c r="I57" i="1"/>
  <c r="I52" i="1"/>
  <c r="J54" i="1"/>
  <c r="J55" i="1"/>
  <c r="N55" i="1" l="1"/>
  <c r="O55" i="1"/>
  <c r="O63" i="1"/>
  <c r="O53" i="1"/>
  <c r="O59" i="1"/>
  <c r="O54" i="1"/>
  <c r="O58" i="1"/>
  <c r="O61" i="1"/>
  <c r="N62" i="1"/>
  <c r="N63" i="1"/>
  <c r="E61" i="1"/>
  <c r="E62" i="1"/>
  <c r="E33" i="1"/>
  <c r="E52" i="1"/>
  <c r="E54" i="1"/>
  <c r="E55" i="1"/>
  <c r="E60" i="1"/>
  <c r="E53" i="1"/>
  <c r="E58" i="1"/>
  <c r="E51" i="1"/>
  <c r="E59" i="1"/>
  <c r="E57" i="1"/>
  <c r="E56" i="1"/>
  <c r="F51" i="1" l="1"/>
  <c r="G61" i="1"/>
  <c r="F60" i="1" l="1"/>
  <c r="F62" i="1"/>
  <c r="G57" i="1"/>
  <c r="G62" i="1"/>
  <c r="G51" i="1"/>
  <c r="F61" i="1"/>
  <c r="F33" i="1"/>
  <c r="F63" i="1"/>
  <c r="G63" i="1"/>
  <c r="G33" i="1"/>
  <c r="F58" i="1"/>
  <c r="G55" i="1"/>
  <c r="G60" i="1"/>
  <c r="G56" i="1"/>
  <c r="G58" i="1"/>
  <c r="F52" i="1"/>
  <c r="G54" i="1"/>
  <c r="F54" i="1"/>
  <c r="F56" i="1"/>
  <c r="G59" i="1"/>
  <c r="G52" i="1"/>
  <c r="G53" i="1"/>
  <c r="F53" i="1"/>
  <c r="F59" i="1"/>
  <c r="F57" i="1"/>
  <c r="F55" i="1"/>
</calcChain>
</file>

<file path=xl/sharedStrings.xml><?xml version="1.0" encoding="utf-8"?>
<sst xmlns="http://schemas.openxmlformats.org/spreadsheetml/2006/main" count="342" uniqueCount="121">
  <si>
    <t>Anlage</t>
  </si>
  <si>
    <t>Koeffizient</t>
  </si>
  <si>
    <r>
      <t>µ</t>
    </r>
    <r>
      <rPr>
        <vertAlign val="subscript"/>
        <sz val="10"/>
        <color theme="1"/>
        <rFont val="Arial Narrow"/>
        <family val="2"/>
      </rPr>
      <t>0</t>
    </r>
    <r>
      <rPr>
        <sz val="10"/>
        <color theme="1"/>
        <rFont val="Arial Narrow"/>
        <family val="2"/>
      </rPr>
      <t xml:space="preserve">    [--]</t>
    </r>
  </si>
  <si>
    <t>Nenndrehzahl desPropellers</t>
  </si>
  <si>
    <r>
      <t>P</t>
    </r>
    <r>
      <rPr>
        <vertAlign val="subscript"/>
        <sz val="10"/>
        <color theme="1"/>
        <rFont val="Arial Narrow"/>
        <family val="2"/>
      </rPr>
      <t>M</t>
    </r>
    <r>
      <rPr>
        <sz val="10"/>
        <color theme="1"/>
        <rFont val="Arial Narrow"/>
        <family val="2"/>
      </rPr>
      <t xml:space="preserve"> [kW]</t>
    </r>
  </si>
  <si>
    <r>
      <t>n</t>
    </r>
    <r>
      <rPr>
        <vertAlign val="subscript"/>
        <sz val="10"/>
        <color theme="1"/>
        <rFont val="Arial Narrow"/>
        <family val="2"/>
      </rPr>
      <t>M</t>
    </r>
    <r>
      <rPr>
        <sz val="10"/>
        <color theme="1"/>
        <rFont val="Arial Narrow"/>
        <family val="2"/>
      </rPr>
      <t xml:space="preserve"> [min-1]</t>
    </r>
  </si>
  <si>
    <r>
      <t>n</t>
    </r>
    <r>
      <rPr>
        <vertAlign val="subscript"/>
        <sz val="10"/>
        <color theme="1"/>
        <rFont val="Arial Narrow"/>
        <family val="2"/>
      </rPr>
      <t>P</t>
    </r>
    <r>
      <rPr>
        <sz val="10"/>
        <color theme="1"/>
        <rFont val="Arial Narrow"/>
        <family val="2"/>
      </rPr>
      <t xml:space="preserve"> [min-1]</t>
    </r>
  </si>
  <si>
    <r>
      <t>Θ</t>
    </r>
    <r>
      <rPr>
        <vertAlign val="subscript"/>
        <sz val="10"/>
        <color theme="1"/>
        <rFont val="Arial Narrow"/>
        <family val="2"/>
      </rPr>
      <t>G1</t>
    </r>
    <r>
      <rPr>
        <sz val="10"/>
        <color theme="1"/>
        <rFont val="Arial Narrow"/>
        <family val="2"/>
      </rPr>
      <t xml:space="preserve"> [kgm²]</t>
    </r>
  </si>
  <si>
    <t>Gesamtträgheitsmoment</t>
  </si>
  <si>
    <r>
      <t>Θ</t>
    </r>
    <r>
      <rPr>
        <vertAlign val="subscript"/>
        <sz val="10"/>
        <color theme="1"/>
        <rFont val="Arial Narrow"/>
        <family val="2"/>
      </rPr>
      <t>G2</t>
    </r>
    <r>
      <rPr>
        <sz val="10"/>
        <color theme="1"/>
        <rFont val="Arial Narrow"/>
        <family val="2"/>
      </rPr>
      <t xml:space="preserve"> [kgm²]</t>
    </r>
  </si>
  <si>
    <r>
      <t>ω</t>
    </r>
    <r>
      <rPr>
        <vertAlign val="subscript"/>
        <sz val="10"/>
        <color theme="1"/>
        <rFont val="Arial Narrow"/>
        <family val="2"/>
      </rPr>
      <t>M</t>
    </r>
    <r>
      <rPr>
        <sz val="10"/>
        <color theme="1"/>
        <rFont val="Arial Narrow"/>
        <family val="2"/>
      </rPr>
      <t xml:space="preserve"> [s-1]</t>
    </r>
  </si>
  <si>
    <r>
      <t>ω</t>
    </r>
    <r>
      <rPr>
        <vertAlign val="subscript"/>
        <sz val="10"/>
        <color theme="1"/>
        <rFont val="Arial Narrow"/>
        <family val="2"/>
      </rPr>
      <t>P</t>
    </r>
    <r>
      <rPr>
        <sz val="10"/>
        <color theme="1"/>
        <rFont val="Arial Narrow"/>
        <family val="2"/>
      </rPr>
      <t xml:space="preserve"> [s-1]</t>
    </r>
  </si>
  <si>
    <r>
      <rPr>
        <sz val="10"/>
        <color theme="1"/>
        <rFont val="Symbol"/>
        <family val="1"/>
        <charset val="2"/>
      </rPr>
      <t xml:space="preserve">p </t>
    </r>
    <r>
      <rPr>
        <sz val="10"/>
        <color theme="1"/>
        <rFont val="Arial Narrow"/>
        <family val="2"/>
      </rPr>
      <t>/ 30· n</t>
    </r>
    <r>
      <rPr>
        <vertAlign val="subscript"/>
        <sz val="10"/>
        <color theme="1"/>
        <rFont val="Arial Narrow"/>
        <family val="2"/>
      </rPr>
      <t>M</t>
    </r>
  </si>
  <si>
    <r>
      <rPr>
        <sz val="10"/>
        <color theme="1"/>
        <rFont val="Symbol"/>
        <family val="1"/>
        <charset val="2"/>
      </rPr>
      <t xml:space="preserve">p </t>
    </r>
    <r>
      <rPr>
        <sz val="10"/>
        <color theme="1"/>
        <rFont val="Arial Narrow"/>
        <family val="2"/>
      </rPr>
      <t>/ 30· n</t>
    </r>
    <r>
      <rPr>
        <vertAlign val="subscript"/>
        <sz val="10"/>
        <color theme="1"/>
        <rFont val="Arial Narrow"/>
        <family val="2"/>
      </rPr>
      <t>P</t>
    </r>
  </si>
  <si>
    <r>
      <t>P</t>
    </r>
    <r>
      <rPr>
        <vertAlign val="subscript"/>
        <sz val="10"/>
        <color theme="1"/>
        <rFont val="Arial Narrow"/>
        <family val="2"/>
      </rPr>
      <t>M</t>
    </r>
    <r>
      <rPr>
        <sz val="10"/>
        <color theme="1"/>
        <rFont val="Arial Narrow"/>
        <family val="2"/>
      </rPr>
      <t xml:space="preserve"> [W=kgm²/s³]</t>
    </r>
  </si>
  <si>
    <t>Auslaufzeit</t>
  </si>
  <si>
    <r>
      <t>t</t>
    </r>
    <r>
      <rPr>
        <vertAlign val="subscript"/>
        <sz val="10"/>
        <color theme="1"/>
        <rFont val="Arial Narrow"/>
        <family val="2"/>
      </rPr>
      <t>A</t>
    </r>
    <r>
      <rPr>
        <sz val="10"/>
        <color theme="1"/>
        <rFont val="Arial Narrow"/>
        <family val="2"/>
      </rPr>
      <t xml:space="preserve"> [s]</t>
    </r>
  </si>
  <si>
    <r>
      <rPr>
        <sz val="10"/>
        <color theme="1"/>
        <rFont val="Symbol"/>
        <family val="1"/>
        <charset val="2"/>
      </rPr>
      <t>t</t>
    </r>
    <r>
      <rPr>
        <vertAlign val="subscript"/>
        <sz val="10"/>
        <color theme="1"/>
        <rFont val="Arial Narrow"/>
        <family val="2"/>
      </rPr>
      <t>A</t>
    </r>
    <r>
      <rPr>
        <sz val="10"/>
        <color theme="1"/>
        <rFont val="Arial Narrow"/>
        <family val="2"/>
      </rPr>
      <t xml:space="preserve"> [--]</t>
    </r>
  </si>
  <si>
    <t>t [s]</t>
  </si>
  <si>
    <r>
      <t>ω [s</t>
    </r>
    <r>
      <rPr>
        <vertAlign val="superscript"/>
        <sz val="10"/>
        <color theme="1"/>
        <rFont val="Arial Narrow"/>
        <family val="2"/>
      </rPr>
      <t>-1</t>
    </r>
    <r>
      <rPr>
        <sz val="10"/>
        <color theme="1"/>
        <rFont val="Arial Narrow"/>
        <family val="2"/>
      </rPr>
      <t>]</t>
    </r>
  </si>
  <si>
    <t>Wasserzuschlagkoeffizient für Trägheitsmoment</t>
  </si>
  <si>
    <r>
      <t>Θ</t>
    </r>
    <r>
      <rPr>
        <vertAlign val="subscript"/>
        <sz val="10"/>
        <color theme="1"/>
        <rFont val="Arial Narrow"/>
        <family val="2"/>
      </rPr>
      <t xml:space="preserve">K </t>
    </r>
    <r>
      <rPr>
        <sz val="10"/>
        <color theme="1"/>
        <rFont val="Arial Narrow"/>
        <family val="2"/>
      </rPr>
      <t xml:space="preserve"> [kgm²]</t>
    </r>
  </si>
  <si>
    <r>
      <t>Θ</t>
    </r>
    <r>
      <rPr>
        <vertAlign val="subscript"/>
        <sz val="10"/>
        <color theme="1"/>
        <rFont val="Arial Narrow"/>
        <family val="2"/>
      </rPr>
      <t>M</t>
    </r>
    <r>
      <rPr>
        <sz val="10"/>
        <color theme="1"/>
        <rFont val="Arial Narrow"/>
        <family val="2"/>
      </rPr>
      <t xml:space="preserve">  [kgm²]</t>
    </r>
  </si>
  <si>
    <t>h     [--]</t>
  </si>
  <si>
    <t>Koeffizient für konstante Verluste</t>
  </si>
  <si>
    <t>Massenträgheitsmoment des Motors</t>
  </si>
  <si>
    <t>Massenträgheitsmoment der Kupplung</t>
  </si>
  <si>
    <t xml:space="preserve">Nenndrehzahl des Motors </t>
  </si>
  <si>
    <t>Leistung des Motors</t>
  </si>
  <si>
    <r>
      <t>Θ</t>
    </r>
    <r>
      <rPr>
        <vertAlign val="subscript"/>
        <sz val="10"/>
        <color theme="1"/>
        <rFont val="Arial Narrow"/>
        <family val="2"/>
      </rPr>
      <t>P</t>
    </r>
    <r>
      <rPr>
        <sz val="10"/>
        <color theme="1"/>
        <rFont val="Arial Narrow"/>
        <family val="2"/>
      </rPr>
      <t xml:space="preserve">  [kgm²]</t>
    </r>
  </si>
  <si>
    <t xml:space="preserve"> </t>
  </si>
  <si>
    <r>
      <t>µ</t>
    </r>
    <r>
      <rPr>
        <vertAlign val="subscript"/>
        <sz val="10"/>
        <color theme="1"/>
        <rFont val="Arial Narrow"/>
        <family val="2"/>
      </rPr>
      <t>1</t>
    </r>
    <r>
      <rPr>
        <sz val="10"/>
        <color theme="1"/>
        <rFont val="Arial Narrow"/>
        <family val="2"/>
      </rPr>
      <t xml:space="preserve">    [--]</t>
    </r>
  </si>
  <si>
    <r>
      <t>µ</t>
    </r>
    <r>
      <rPr>
        <vertAlign val="subscript"/>
        <sz val="10"/>
        <color theme="1"/>
        <rFont val="Arial Narrow"/>
        <family val="2"/>
      </rPr>
      <t>2</t>
    </r>
    <r>
      <rPr>
        <sz val="10"/>
        <color theme="1"/>
        <rFont val="Arial Narrow"/>
        <family val="2"/>
      </rPr>
      <t xml:space="preserve">    [--]</t>
    </r>
  </si>
  <si>
    <r>
      <rPr>
        <sz val="10"/>
        <color theme="1"/>
        <rFont val="Symbol"/>
        <family val="1"/>
        <charset val="2"/>
      </rPr>
      <t>h</t>
    </r>
    <r>
      <rPr>
        <sz val="10"/>
        <color theme="1"/>
        <rFont val="Arial Narrow"/>
        <family val="2"/>
      </rPr>
      <t xml:space="preserve"> [--]</t>
    </r>
  </si>
  <si>
    <r>
      <t xml:space="preserve">Bedingung </t>
    </r>
    <r>
      <rPr>
        <sz val="10"/>
        <color theme="1"/>
        <rFont val="Symbol"/>
        <family val="1"/>
        <charset val="2"/>
      </rPr>
      <t>h</t>
    </r>
    <r>
      <rPr>
        <vertAlign val="subscript"/>
        <sz val="10"/>
        <color theme="1"/>
        <rFont val="Arial Narrow"/>
        <family val="2"/>
      </rPr>
      <t>M</t>
    </r>
    <r>
      <rPr>
        <sz val="10"/>
        <color theme="1"/>
        <rFont val="Arial Narrow"/>
        <family val="2"/>
      </rPr>
      <t>+µ</t>
    </r>
    <r>
      <rPr>
        <vertAlign val="subscript"/>
        <sz val="10"/>
        <color theme="1"/>
        <rFont val="Arial Narrow"/>
        <family val="2"/>
      </rPr>
      <t>0</t>
    </r>
    <r>
      <rPr>
        <sz val="10"/>
        <color theme="1"/>
        <rFont val="Arial Narrow"/>
        <family val="2"/>
      </rPr>
      <t>+µ</t>
    </r>
    <r>
      <rPr>
        <vertAlign val="subscript"/>
        <sz val="10"/>
        <color theme="1"/>
        <rFont val="Arial Narrow"/>
        <family val="2"/>
      </rPr>
      <t>1</t>
    </r>
    <r>
      <rPr>
        <sz val="10"/>
        <color theme="1"/>
        <rFont val="Arial Narrow"/>
        <family val="2"/>
      </rPr>
      <t>+µ</t>
    </r>
    <r>
      <rPr>
        <vertAlign val="subscript"/>
        <sz val="10"/>
        <color theme="1"/>
        <rFont val="Arial Narrow"/>
        <family val="2"/>
      </rPr>
      <t>2</t>
    </r>
    <r>
      <rPr>
        <sz val="10"/>
        <color theme="1"/>
        <rFont val="Arial Narrow"/>
        <family val="2"/>
      </rPr>
      <t>=1</t>
    </r>
  </si>
  <si>
    <t>Wirkungsgrad bei Nennleistung</t>
  </si>
  <si>
    <t>0,2 … 0,3</t>
  </si>
  <si>
    <r>
      <t>Θ</t>
    </r>
    <r>
      <rPr>
        <vertAlign val="subscript"/>
        <sz val="10"/>
        <color rgb="FFFF0000"/>
        <rFont val="Arial Narrow"/>
        <family val="2"/>
      </rPr>
      <t>M</t>
    </r>
    <r>
      <rPr>
        <sz val="10"/>
        <color rgb="FFFF0000"/>
        <rFont val="Arial Narrow"/>
        <family val="2"/>
      </rPr>
      <t xml:space="preserve"> +Θ</t>
    </r>
    <r>
      <rPr>
        <vertAlign val="subscript"/>
        <sz val="10"/>
        <color rgb="FFFF0000"/>
        <rFont val="Arial Narrow"/>
        <family val="2"/>
      </rPr>
      <t>K</t>
    </r>
    <r>
      <rPr>
        <sz val="10"/>
        <color rgb="FFFF0000"/>
        <rFont val="Arial Narrow"/>
        <family val="2"/>
      </rPr>
      <t>+Θ</t>
    </r>
    <r>
      <rPr>
        <vertAlign val="subscript"/>
        <sz val="10"/>
        <color rgb="FFFF0000"/>
        <rFont val="Arial Narrow"/>
        <family val="2"/>
      </rPr>
      <t>G1</t>
    </r>
    <r>
      <rPr>
        <sz val="10"/>
        <color rgb="FFFF0000"/>
        <rFont val="Arial Narrow"/>
        <family val="2"/>
      </rPr>
      <t xml:space="preserve"> +(ω</t>
    </r>
    <r>
      <rPr>
        <vertAlign val="subscript"/>
        <sz val="10"/>
        <color rgb="FFFF0000"/>
        <rFont val="Arial Narrow"/>
        <family val="2"/>
      </rPr>
      <t>P</t>
    </r>
    <r>
      <rPr>
        <sz val="10"/>
        <color rgb="FFFF0000"/>
        <rFont val="Arial Narrow"/>
        <family val="2"/>
      </rPr>
      <t>/ω</t>
    </r>
    <r>
      <rPr>
        <vertAlign val="subscript"/>
        <sz val="10"/>
        <color rgb="FFFF0000"/>
        <rFont val="Arial Narrow"/>
        <family val="2"/>
      </rPr>
      <t>M</t>
    </r>
    <r>
      <rPr>
        <sz val="10"/>
        <color rgb="FFFF0000"/>
        <rFont val="Arial Narrow"/>
        <family val="2"/>
      </rPr>
      <t>)² ·(Θ</t>
    </r>
    <r>
      <rPr>
        <vertAlign val="subscript"/>
        <sz val="10"/>
        <color rgb="FFFF0000"/>
        <rFont val="Arial Narrow"/>
        <family val="2"/>
      </rPr>
      <t>G2</t>
    </r>
    <r>
      <rPr>
        <sz val="10"/>
        <color rgb="FFFF0000"/>
        <rFont val="Arial Narrow"/>
        <family val="2"/>
      </rPr>
      <t>+Θ</t>
    </r>
    <r>
      <rPr>
        <vertAlign val="subscript"/>
        <sz val="10"/>
        <color rgb="FFFF0000"/>
        <rFont val="Arial Narrow"/>
        <family val="2"/>
      </rPr>
      <t>P</t>
    </r>
    <r>
      <rPr>
        <sz val="10"/>
        <color rgb="FFFF0000"/>
        <rFont val="Arial Narrow"/>
        <family val="2"/>
      </rPr>
      <t xml:space="preserve">) </t>
    </r>
  </si>
  <si>
    <r>
      <t>Θ</t>
    </r>
    <r>
      <rPr>
        <vertAlign val="subscript"/>
        <sz val="10"/>
        <color rgb="FFFF0000"/>
        <rFont val="Arial Narrow"/>
        <family val="2"/>
      </rPr>
      <t>f</t>
    </r>
    <r>
      <rPr>
        <sz val="10"/>
        <color rgb="FFFF0000"/>
        <rFont val="Arial Narrow"/>
        <family val="2"/>
      </rPr>
      <t xml:space="preserve"> [kgm²]</t>
    </r>
  </si>
  <si>
    <r>
      <t>Θ</t>
    </r>
    <r>
      <rPr>
        <vertAlign val="subscript"/>
        <sz val="10"/>
        <color rgb="FFFF0000"/>
        <rFont val="Arial Narrow"/>
        <family val="2"/>
      </rPr>
      <t>h</t>
    </r>
    <r>
      <rPr>
        <sz val="10"/>
        <color rgb="FFFF0000"/>
        <rFont val="Arial Narrow"/>
        <family val="2"/>
      </rPr>
      <t xml:space="preserve"> [kgm²]</t>
    </r>
  </si>
  <si>
    <t>Nennleistung (Motorwelle)</t>
  </si>
  <si>
    <r>
      <t>Trägheitsmoment</t>
    </r>
    <r>
      <rPr>
        <sz val="8"/>
        <color rgb="FFFF0000"/>
        <rFont val="Arial Narrow"/>
        <family val="2"/>
      </rPr>
      <t xml:space="preserve">  des mitrotierenden Wassers  bei P</t>
    </r>
    <r>
      <rPr>
        <vertAlign val="subscript"/>
        <sz val="8"/>
        <color rgb="FFFF0000"/>
        <rFont val="Arial Narrow"/>
        <family val="2"/>
      </rPr>
      <t>M</t>
    </r>
  </si>
  <si>
    <t>a [--]</t>
  </si>
  <si>
    <t>[s]</t>
  </si>
  <si>
    <r>
      <rPr>
        <sz val="10"/>
        <color theme="1"/>
        <rFont val="Symbol"/>
        <family val="1"/>
        <charset val="2"/>
      </rPr>
      <t>w</t>
    </r>
    <r>
      <rPr>
        <vertAlign val="subscript"/>
        <sz val="10"/>
        <color theme="1"/>
        <rFont val="Arial Narrow"/>
        <family val="2"/>
      </rPr>
      <t>m</t>
    </r>
    <r>
      <rPr>
        <sz val="10"/>
        <color theme="1"/>
        <rFont val="Arial Narrow"/>
        <family val="2"/>
      </rPr>
      <t>/</t>
    </r>
    <r>
      <rPr>
        <sz val="10"/>
        <color theme="1"/>
        <rFont val="Symbol"/>
        <family val="1"/>
        <charset val="2"/>
      </rPr>
      <t>w</t>
    </r>
    <r>
      <rPr>
        <vertAlign val="subscript"/>
        <sz val="10"/>
        <color theme="1"/>
        <rFont val="Arial Narrow"/>
        <family val="2"/>
      </rPr>
      <t>M</t>
    </r>
    <r>
      <rPr>
        <sz val="10"/>
        <color theme="1"/>
        <rFont val="Arial Narrow"/>
        <family val="2"/>
      </rPr>
      <t xml:space="preserve"> [--]</t>
    </r>
  </si>
  <si>
    <r>
      <t>1-</t>
    </r>
    <r>
      <rPr>
        <sz val="10"/>
        <color theme="1"/>
        <rFont val="Symbol"/>
        <family val="1"/>
        <charset val="2"/>
      </rPr>
      <t>h</t>
    </r>
    <r>
      <rPr>
        <sz val="10"/>
        <color theme="1"/>
        <rFont val="Arial Narrow"/>
        <family val="2"/>
      </rPr>
      <t>-µ</t>
    </r>
    <r>
      <rPr>
        <vertAlign val="subscript"/>
        <sz val="10"/>
        <color theme="1"/>
        <rFont val="Arial Narrow"/>
        <family val="2"/>
      </rPr>
      <t>0</t>
    </r>
    <r>
      <rPr>
        <sz val="10"/>
        <color theme="1"/>
        <rFont val="Arial Narrow"/>
        <family val="2"/>
      </rPr>
      <t>-µ</t>
    </r>
    <r>
      <rPr>
        <vertAlign val="subscript"/>
        <sz val="10"/>
        <color theme="1"/>
        <rFont val="Arial Narrow"/>
        <family val="2"/>
      </rPr>
      <t>1</t>
    </r>
    <r>
      <rPr>
        <sz val="10"/>
        <color theme="1"/>
        <rFont val="Arial Narrow"/>
        <family val="2"/>
      </rPr>
      <t>=µ</t>
    </r>
    <r>
      <rPr>
        <vertAlign val="subscript"/>
        <sz val="10"/>
        <color theme="1"/>
        <rFont val="Arial Narrow"/>
        <family val="2"/>
      </rPr>
      <t xml:space="preserve">2 </t>
    </r>
    <r>
      <rPr>
        <sz val="10"/>
        <color theme="1"/>
        <rFont val="Arial Narrow"/>
        <family val="2"/>
      </rPr>
      <t>&gt; 0</t>
    </r>
  </si>
  <si>
    <r>
      <t xml:space="preserve">0,0001 </t>
    </r>
    <r>
      <rPr>
        <sz val="10"/>
        <color theme="1"/>
        <rFont val="Symbol"/>
        <family val="1"/>
        <charset val="2"/>
      </rPr>
      <t>£</t>
    </r>
    <r>
      <rPr>
        <sz val="10"/>
        <color theme="1"/>
        <rFont val="Arial Narrow"/>
        <family val="2"/>
      </rPr>
      <t xml:space="preserve"> </t>
    </r>
    <r>
      <rPr>
        <sz val="10"/>
        <color theme="1"/>
        <rFont val="Arial Narrow"/>
        <family val="2"/>
      </rPr>
      <t>µ</t>
    </r>
    <r>
      <rPr>
        <vertAlign val="subscript"/>
        <sz val="10"/>
        <color theme="1"/>
        <rFont val="Arial Narrow"/>
        <family val="2"/>
      </rPr>
      <t>0</t>
    </r>
    <r>
      <rPr>
        <sz val="10"/>
        <color theme="1"/>
        <rFont val="Arial Narrow"/>
        <family val="2"/>
      </rPr>
      <t>+µ</t>
    </r>
    <r>
      <rPr>
        <vertAlign val="subscript"/>
        <sz val="10"/>
        <color theme="1"/>
        <rFont val="Arial Narrow"/>
        <family val="2"/>
      </rPr>
      <t>1</t>
    </r>
    <r>
      <rPr>
        <sz val="10"/>
        <color theme="1"/>
        <rFont val="Symbol"/>
        <family val="1"/>
        <charset val="2"/>
      </rPr>
      <t>£</t>
    </r>
    <r>
      <rPr>
        <sz val="10"/>
        <color theme="1"/>
        <rFont val="Arial Narrow"/>
        <family val="2"/>
      </rPr>
      <t xml:space="preserve"> 0,03</t>
    </r>
  </si>
  <si>
    <r>
      <rPr>
        <sz val="10"/>
        <color theme="3" tint="-0.249977111117893"/>
        <rFont val="Symbol"/>
        <family val="1"/>
        <charset val="2"/>
      </rPr>
      <t>t</t>
    </r>
    <r>
      <rPr>
        <sz val="10"/>
        <color theme="3" tint="-0.249977111117893"/>
        <rFont val="Arial Narrow"/>
        <family val="2"/>
      </rPr>
      <t xml:space="preserve"> [--]</t>
    </r>
  </si>
  <si>
    <r>
      <rPr>
        <sz val="10"/>
        <color rgb="FFC00000"/>
        <rFont val="Symbol"/>
        <family val="1"/>
        <charset val="2"/>
      </rPr>
      <t>t</t>
    </r>
    <r>
      <rPr>
        <sz val="10"/>
        <color rgb="FFC00000"/>
        <rFont val="Arial Narrow"/>
        <family val="2"/>
      </rPr>
      <t xml:space="preserve"> [--]</t>
    </r>
  </si>
  <si>
    <r>
      <rPr>
        <sz val="10"/>
        <color theme="6" tint="-0.499984740745262"/>
        <rFont val="Symbol"/>
        <family val="1"/>
        <charset val="2"/>
      </rPr>
      <t>t</t>
    </r>
    <r>
      <rPr>
        <sz val="10"/>
        <color theme="6" tint="-0.499984740745262"/>
        <rFont val="Arial Narrow"/>
        <family val="2"/>
      </rPr>
      <t xml:space="preserve"> [--]</t>
    </r>
  </si>
  <si>
    <r>
      <t>n(t)/n</t>
    </r>
    <r>
      <rPr>
        <b/>
        <vertAlign val="subscript"/>
        <sz val="10"/>
        <color theme="1"/>
        <rFont val="Arial Narrow"/>
        <family val="2"/>
      </rPr>
      <t xml:space="preserve">M </t>
    </r>
    <r>
      <rPr>
        <b/>
        <sz val="10"/>
        <color theme="1"/>
        <rFont val="Arial Narrow"/>
        <family val="2"/>
      </rPr>
      <t>= ω / ω</t>
    </r>
    <r>
      <rPr>
        <b/>
        <vertAlign val="subscript"/>
        <sz val="10"/>
        <color theme="1"/>
        <rFont val="Arial Narrow"/>
        <family val="2"/>
      </rPr>
      <t>M</t>
    </r>
    <r>
      <rPr>
        <b/>
        <sz val="10"/>
        <color theme="1"/>
        <rFont val="Arial Narrow"/>
        <family val="2"/>
      </rPr>
      <t xml:space="preserve"> [--]</t>
    </r>
  </si>
  <si>
    <t>dimensionsloser Geschwindigkeit</t>
  </si>
  <si>
    <t>ç</t>
  </si>
  <si>
    <t>Input</t>
  </si>
  <si>
    <t>nur als Information</t>
  </si>
  <si>
    <t>Propellerdurchmesser</t>
  </si>
  <si>
    <r>
      <t xml:space="preserve"> D</t>
    </r>
    <r>
      <rPr>
        <vertAlign val="subscript"/>
        <sz val="8"/>
        <color theme="3" tint="-0.249977111117893"/>
        <rFont val="Arial Narrow"/>
        <family val="2"/>
      </rPr>
      <t>K</t>
    </r>
    <r>
      <rPr>
        <sz val="8"/>
        <color theme="3" tint="-0.249977111117893"/>
        <rFont val="Arial Narrow"/>
        <family val="2"/>
      </rPr>
      <t xml:space="preserve">=1300mm </t>
    </r>
    <r>
      <rPr>
        <sz val="8"/>
        <color theme="1"/>
        <rFont val="Symbol"/>
        <family val="1"/>
        <charset val="2"/>
      </rPr>
      <t>h</t>
    </r>
    <r>
      <rPr>
        <vertAlign val="subscript"/>
        <sz val="8"/>
        <color theme="1"/>
        <rFont val="Symbol"/>
        <family val="1"/>
        <charset val="2"/>
      </rPr>
      <t>0</t>
    </r>
    <r>
      <rPr>
        <sz val="8"/>
        <color theme="1"/>
        <rFont val="Arial Narrow"/>
        <family val="2"/>
      </rPr>
      <t>≈1,0000</t>
    </r>
    <r>
      <rPr>
        <sz val="8"/>
        <color theme="3" tint="-0.249977111117893"/>
        <rFont val="Arial Narrow"/>
        <family val="2"/>
      </rPr>
      <t xml:space="preserve"> µo≈0,0000</t>
    </r>
  </si>
  <si>
    <r>
      <t xml:space="preserve"> D</t>
    </r>
    <r>
      <rPr>
        <vertAlign val="subscript"/>
        <sz val="8"/>
        <color rgb="FFC00000"/>
        <rFont val="Arial Narrow"/>
        <family val="2"/>
      </rPr>
      <t>K</t>
    </r>
    <r>
      <rPr>
        <sz val="8"/>
        <color rgb="FFC00000"/>
        <rFont val="Arial Narrow"/>
        <family val="2"/>
      </rPr>
      <t xml:space="preserve">=1300mm </t>
    </r>
    <r>
      <rPr>
        <sz val="8"/>
        <color rgb="FFC00000"/>
        <rFont val="Symbol"/>
        <family val="1"/>
        <charset val="2"/>
      </rPr>
      <t>h</t>
    </r>
    <r>
      <rPr>
        <vertAlign val="subscript"/>
        <sz val="8"/>
        <color rgb="FFC00000"/>
        <rFont val="Symbol"/>
        <family val="1"/>
        <charset val="2"/>
      </rPr>
      <t>0</t>
    </r>
    <r>
      <rPr>
        <sz val="8"/>
        <color rgb="FFC00000"/>
        <rFont val="Arial Narrow"/>
        <family val="2"/>
      </rPr>
      <t>=0,95 µo=0,0008</t>
    </r>
  </si>
  <si>
    <r>
      <t xml:space="preserve"> D</t>
    </r>
    <r>
      <rPr>
        <vertAlign val="subscript"/>
        <sz val="8"/>
        <color theme="6" tint="-0.499984740745262"/>
        <rFont val="Arial Narrow"/>
        <family val="2"/>
      </rPr>
      <t>K</t>
    </r>
    <r>
      <rPr>
        <sz val="8"/>
        <color theme="6" tint="-0.499984740745262"/>
        <rFont val="Arial Narrow"/>
        <family val="2"/>
      </rPr>
      <t xml:space="preserve">=1300mm </t>
    </r>
    <r>
      <rPr>
        <sz val="8"/>
        <color theme="6" tint="-0.499984740745262"/>
        <rFont val="Symbol"/>
        <family val="1"/>
        <charset val="2"/>
      </rPr>
      <t>h</t>
    </r>
    <r>
      <rPr>
        <vertAlign val="subscript"/>
        <sz val="8"/>
        <color theme="6" tint="-0.499984740745262"/>
        <rFont val="Symbol"/>
        <family val="1"/>
        <charset val="2"/>
      </rPr>
      <t>0</t>
    </r>
    <r>
      <rPr>
        <sz val="8"/>
        <color theme="6" tint="-0.499984740745262"/>
        <rFont val="Arial Narrow"/>
        <family val="2"/>
      </rPr>
      <t>=0,95 µo=0,001</t>
    </r>
  </si>
  <si>
    <r>
      <t xml:space="preserve"> D</t>
    </r>
    <r>
      <rPr>
        <vertAlign val="subscript"/>
        <sz val="8"/>
        <color rgb="FFC00000"/>
        <rFont val="Arial Narrow"/>
        <family val="2"/>
      </rPr>
      <t>K</t>
    </r>
    <r>
      <rPr>
        <sz val="8"/>
        <color rgb="FFC00000"/>
        <rFont val="Arial Narrow"/>
        <family val="2"/>
      </rPr>
      <t xml:space="preserve">=1600mm </t>
    </r>
    <r>
      <rPr>
        <sz val="8"/>
        <color rgb="FFC00000"/>
        <rFont val="Symbol"/>
        <family val="1"/>
        <charset val="2"/>
      </rPr>
      <t>h</t>
    </r>
    <r>
      <rPr>
        <vertAlign val="subscript"/>
        <sz val="8"/>
        <color rgb="FFC00000"/>
        <rFont val="Symbol"/>
        <family val="1"/>
        <charset val="2"/>
      </rPr>
      <t>0</t>
    </r>
    <r>
      <rPr>
        <sz val="8"/>
        <color rgb="FFC00000"/>
        <rFont val="Arial Narrow"/>
        <family val="2"/>
      </rPr>
      <t>=0,95 µo=0,0008</t>
    </r>
  </si>
  <si>
    <r>
      <t xml:space="preserve"> D</t>
    </r>
    <r>
      <rPr>
        <vertAlign val="subscript"/>
        <sz val="8"/>
        <color theme="6" tint="-0.499984740745262"/>
        <rFont val="Arial Narrow"/>
        <family val="2"/>
      </rPr>
      <t>K</t>
    </r>
    <r>
      <rPr>
        <sz val="8"/>
        <color theme="6" tint="-0.499984740745262"/>
        <rFont val="Arial Narrow"/>
        <family val="2"/>
      </rPr>
      <t xml:space="preserve">=1600mm </t>
    </r>
    <r>
      <rPr>
        <sz val="8"/>
        <color theme="6" tint="-0.499984740745262"/>
        <rFont val="Symbol"/>
        <family val="1"/>
        <charset val="2"/>
      </rPr>
      <t>h</t>
    </r>
    <r>
      <rPr>
        <vertAlign val="subscript"/>
        <sz val="8"/>
        <color theme="6" tint="-0.499984740745262"/>
        <rFont val="Symbol"/>
        <family val="1"/>
        <charset val="2"/>
      </rPr>
      <t>0</t>
    </r>
    <r>
      <rPr>
        <sz val="8"/>
        <color theme="6" tint="-0.499984740745262"/>
        <rFont val="Arial Narrow"/>
        <family val="2"/>
      </rPr>
      <t>=0,95 µo=0,001</t>
    </r>
  </si>
  <si>
    <r>
      <t xml:space="preserve"> D</t>
    </r>
    <r>
      <rPr>
        <vertAlign val="subscript"/>
        <sz val="8"/>
        <color theme="3" tint="-0.249977111117893"/>
        <rFont val="Arial Narrow"/>
        <family val="2"/>
      </rPr>
      <t>K</t>
    </r>
    <r>
      <rPr>
        <sz val="8"/>
        <color theme="3" tint="-0.249977111117893"/>
        <rFont val="Arial Narrow"/>
        <family val="2"/>
      </rPr>
      <t xml:space="preserve">=2000mm </t>
    </r>
    <r>
      <rPr>
        <sz val="8"/>
        <color theme="3" tint="-0.249977111117893"/>
        <rFont val="Symbol"/>
        <family val="1"/>
        <charset val="2"/>
      </rPr>
      <t>h</t>
    </r>
    <r>
      <rPr>
        <vertAlign val="subscript"/>
        <sz val="8"/>
        <color theme="3" tint="-0.249977111117893"/>
        <rFont val="Symbol"/>
        <family val="1"/>
        <charset val="2"/>
      </rPr>
      <t>0</t>
    </r>
    <r>
      <rPr>
        <sz val="8"/>
        <color theme="3" tint="-0.249977111117893"/>
        <rFont val="Arial Narrow"/>
        <family val="2"/>
      </rPr>
      <t>≈1,0000 µo≈0,0000</t>
    </r>
  </si>
  <si>
    <r>
      <t xml:space="preserve"> D</t>
    </r>
    <r>
      <rPr>
        <vertAlign val="subscript"/>
        <sz val="8"/>
        <color rgb="FFC00000"/>
        <rFont val="Arial Narrow"/>
        <family val="2"/>
      </rPr>
      <t>K</t>
    </r>
    <r>
      <rPr>
        <sz val="8"/>
        <color rgb="FFC00000"/>
        <rFont val="Arial Narrow"/>
        <family val="2"/>
      </rPr>
      <t xml:space="preserve">=2000mm </t>
    </r>
    <r>
      <rPr>
        <sz val="8"/>
        <color rgb="FFC00000"/>
        <rFont val="Symbol"/>
        <family val="1"/>
        <charset val="2"/>
      </rPr>
      <t>h</t>
    </r>
    <r>
      <rPr>
        <vertAlign val="subscript"/>
        <sz val="8"/>
        <color rgb="FFC00000"/>
        <rFont val="Symbol"/>
        <family val="1"/>
        <charset val="2"/>
      </rPr>
      <t>0</t>
    </r>
    <r>
      <rPr>
        <sz val="8"/>
        <color rgb="FFC00000"/>
        <rFont val="Arial Narrow"/>
        <family val="2"/>
      </rPr>
      <t>=0,95 µo=0,0008</t>
    </r>
  </si>
  <si>
    <r>
      <t xml:space="preserve"> D</t>
    </r>
    <r>
      <rPr>
        <vertAlign val="subscript"/>
        <sz val="8"/>
        <color theme="6" tint="-0.499984740745262"/>
        <rFont val="Arial Narrow"/>
        <family val="2"/>
      </rPr>
      <t>K</t>
    </r>
    <r>
      <rPr>
        <sz val="8"/>
        <color theme="6" tint="-0.499984740745262"/>
        <rFont val="Arial Narrow"/>
        <family val="2"/>
      </rPr>
      <t xml:space="preserve">=2000mm </t>
    </r>
    <r>
      <rPr>
        <sz val="8"/>
        <color theme="6" tint="-0.499984740745262"/>
        <rFont val="Symbol"/>
        <family val="1"/>
        <charset val="2"/>
      </rPr>
      <t>h</t>
    </r>
    <r>
      <rPr>
        <vertAlign val="subscript"/>
        <sz val="8"/>
        <color theme="6" tint="-0.499984740745262"/>
        <rFont val="Symbol"/>
        <family val="1"/>
        <charset val="2"/>
      </rPr>
      <t>0</t>
    </r>
    <r>
      <rPr>
        <sz val="8"/>
        <color theme="6" tint="-0.499984740745262"/>
        <rFont val="Arial Narrow"/>
        <family val="2"/>
      </rPr>
      <t>=0,95 µo=0,001</t>
    </r>
  </si>
  <si>
    <r>
      <t>D</t>
    </r>
    <r>
      <rPr>
        <vertAlign val="subscript"/>
        <sz val="10"/>
        <color theme="1"/>
        <rFont val="Arial Narrow"/>
        <family val="2"/>
      </rPr>
      <t>P</t>
    </r>
    <r>
      <rPr>
        <sz val="10"/>
        <color theme="1"/>
        <rFont val="Arial Narrow"/>
        <family val="2"/>
      </rPr>
      <t xml:space="preserve"> [mm]</t>
    </r>
  </si>
  <si>
    <r>
      <t>dimensionslose Drehzahl n(t)/n</t>
    </r>
    <r>
      <rPr>
        <vertAlign val="subscript"/>
        <sz val="11"/>
        <color theme="1"/>
        <rFont val="Arial Narrow"/>
        <family val="2"/>
      </rPr>
      <t>M</t>
    </r>
    <r>
      <rPr>
        <sz val="11"/>
        <color theme="1"/>
        <rFont val="Arial Narrow"/>
        <family val="2"/>
      </rPr>
      <t xml:space="preserve">  </t>
    </r>
  </si>
  <si>
    <r>
      <t>Massenträgheitsmoment des Getriebes G1(n</t>
    </r>
    <r>
      <rPr>
        <vertAlign val="subscript"/>
        <sz val="10"/>
        <color theme="1"/>
        <rFont val="Arial Narrow"/>
        <family val="2"/>
      </rPr>
      <t>M</t>
    </r>
    <r>
      <rPr>
        <sz val="10"/>
        <color theme="1"/>
        <rFont val="Arial Narrow"/>
        <family val="2"/>
      </rPr>
      <t>)</t>
    </r>
  </si>
  <si>
    <r>
      <t>Massenträgheitsmoment des Getriebes G2(n</t>
    </r>
    <r>
      <rPr>
        <vertAlign val="subscript"/>
        <sz val="10"/>
        <color theme="1"/>
        <rFont val="Arial Narrow"/>
        <family val="2"/>
      </rPr>
      <t>P</t>
    </r>
    <r>
      <rPr>
        <sz val="10"/>
        <color theme="1"/>
        <rFont val="Arial Narrow"/>
        <family val="2"/>
      </rPr>
      <t>)</t>
    </r>
  </si>
  <si>
    <r>
      <t>(n</t>
    </r>
    <r>
      <rPr>
        <vertAlign val="subscript"/>
        <sz val="10"/>
        <color rgb="FFFF0000"/>
        <rFont val="Arial Narrow"/>
        <family val="2"/>
      </rPr>
      <t>P</t>
    </r>
    <r>
      <rPr>
        <sz val="10"/>
        <color rgb="FFFF0000"/>
        <rFont val="Arial Narrow"/>
        <family val="2"/>
      </rPr>
      <t>/n</t>
    </r>
    <r>
      <rPr>
        <vertAlign val="subscript"/>
        <sz val="10"/>
        <color rgb="FFFF0000"/>
        <rFont val="Arial Narrow"/>
        <family val="2"/>
      </rPr>
      <t>M</t>
    </r>
    <r>
      <rPr>
        <sz val="10"/>
        <color rgb="FFFF0000"/>
        <rFont val="Arial Narrow"/>
        <family val="2"/>
      </rPr>
      <t>)²·h·Θ</t>
    </r>
    <r>
      <rPr>
        <vertAlign val="subscript"/>
        <sz val="10"/>
        <color rgb="FFFF0000"/>
        <rFont val="Arial Narrow"/>
        <family val="2"/>
      </rPr>
      <t>P</t>
    </r>
  </si>
  <si>
    <t>Koeffizient für linear veränderliche Verluste</t>
  </si>
  <si>
    <t>Koeffizient für quadratisch veränderliche Verluste</t>
  </si>
  <si>
    <r>
      <t>Winkelgeschwindigkeit des Motors bei P</t>
    </r>
    <r>
      <rPr>
        <vertAlign val="subscript"/>
        <sz val="10"/>
        <color theme="1"/>
        <rFont val="Arial Narrow"/>
        <family val="2"/>
      </rPr>
      <t>M</t>
    </r>
  </si>
  <si>
    <r>
      <t>Winkelgeschwindigkeit des Propellers bei P</t>
    </r>
    <r>
      <rPr>
        <vertAlign val="subscript"/>
        <sz val="10"/>
        <color theme="1"/>
        <rFont val="Arial Narrow"/>
        <family val="2"/>
      </rPr>
      <t>M</t>
    </r>
  </si>
  <si>
    <t xml:space="preserve">Zwischenwerte </t>
  </si>
  <si>
    <t>Berechnung</t>
  </si>
  <si>
    <t>Wertetabelle</t>
  </si>
  <si>
    <t>Massenträgheitsmoment des Propellers</t>
  </si>
  <si>
    <t>b [--]</t>
  </si>
  <si>
    <t>c [--]</t>
  </si>
  <si>
    <r>
      <rPr>
        <sz val="10"/>
        <color rgb="FFFF0000"/>
        <rFont val="Symbol"/>
        <family val="1"/>
        <charset val="2"/>
      </rPr>
      <t>h</t>
    </r>
    <r>
      <rPr>
        <sz val="7.5"/>
        <color rgb="FFFF0000"/>
        <rFont val="Cambria"/>
        <family val="1"/>
      </rPr>
      <t>+</t>
    </r>
    <r>
      <rPr>
        <sz val="10"/>
        <color rgb="FFFF0000"/>
        <rFont val="Cambria"/>
        <family val="1"/>
      </rPr>
      <t>µ</t>
    </r>
    <r>
      <rPr>
        <vertAlign val="subscript"/>
        <sz val="10"/>
        <color rgb="FFFF0000"/>
        <rFont val="Cambria"/>
        <family val="1"/>
      </rPr>
      <t>2</t>
    </r>
  </si>
  <si>
    <r>
      <t>µ</t>
    </r>
    <r>
      <rPr>
        <vertAlign val="subscript"/>
        <sz val="10"/>
        <color rgb="FFC00000"/>
        <rFont val="Arial Narrow"/>
        <family val="2"/>
      </rPr>
      <t>1</t>
    </r>
  </si>
  <si>
    <r>
      <t>µ</t>
    </r>
    <r>
      <rPr>
        <vertAlign val="subscript"/>
        <sz val="10"/>
        <color rgb="FFC00000"/>
        <rFont val="Arial Narrow"/>
        <family val="2"/>
      </rPr>
      <t>0</t>
    </r>
  </si>
  <si>
    <r>
      <rPr>
        <sz val="10"/>
        <color rgb="FFC00000"/>
        <rFont val="Symbol"/>
        <family val="1"/>
        <charset val="2"/>
      </rPr>
      <t>D</t>
    </r>
    <r>
      <rPr>
        <vertAlign val="superscript"/>
        <sz val="10"/>
        <color rgb="FFC00000"/>
        <rFont val="Symbol"/>
        <family val="1"/>
        <charset val="2"/>
      </rPr>
      <t>1/2</t>
    </r>
    <r>
      <rPr>
        <sz val="10"/>
        <color rgb="FFC00000"/>
        <rFont val="Arial Narrow"/>
        <family val="2"/>
      </rPr>
      <t>[--]</t>
    </r>
  </si>
  <si>
    <r>
      <t>(4·a·c-b²)</t>
    </r>
    <r>
      <rPr>
        <vertAlign val="superscript"/>
        <sz val="10"/>
        <color rgb="FFC00000"/>
        <rFont val="Arial Narrow"/>
        <family val="2"/>
      </rPr>
      <t>1/2</t>
    </r>
  </si>
  <si>
    <r>
      <t>Θ</t>
    </r>
    <r>
      <rPr>
        <vertAlign val="subscript"/>
        <sz val="10"/>
        <color theme="3" tint="-0.249977111117893"/>
        <rFont val="Arial Narrow"/>
        <family val="2"/>
      </rPr>
      <t>f</t>
    </r>
    <r>
      <rPr>
        <sz val="10"/>
        <color theme="3" tint="-0.249977111117893"/>
        <rFont val="Arial Narrow"/>
        <family val="2"/>
      </rPr>
      <t>·ω</t>
    </r>
    <r>
      <rPr>
        <vertAlign val="subscript"/>
        <sz val="10"/>
        <color theme="3" tint="-0.249977111117893"/>
        <rFont val="Arial Narrow"/>
        <family val="2"/>
      </rPr>
      <t>M</t>
    </r>
    <r>
      <rPr>
        <vertAlign val="superscript"/>
        <sz val="10"/>
        <color theme="3" tint="-0.249977111117893"/>
        <rFont val="Arial Narrow"/>
        <family val="2"/>
      </rPr>
      <t>2</t>
    </r>
    <r>
      <rPr>
        <sz val="10"/>
        <color theme="3" tint="-0.249977111117893"/>
        <rFont val="Arial Narrow"/>
        <family val="2"/>
      </rPr>
      <t xml:space="preserve"> /P</t>
    </r>
    <r>
      <rPr>
        <vertAlign val="subscript"/>
        <sz val="10"/>
        <color theme="3" tint="-0.249977111117893"/>
        <rFont val="Arial Narrow"/>
        <family val="2"/>
      </rPr>
      <t xml:space="preserve">M </t>
    </r>
  </si>
  <si>
    <r>
      <t>Θ</t>
    </r>
    <r>
      <rPr>
        <vertAlign val="subscript"/>
        <sz val="10"/>
        <color rgb="FF007434"/>
        <rFont val="Arial Narrow"/>
        <family val="2"/>
      </rPr>
      <t>h</t>
    </r>
    <r>
      <rPr>
        <sz val="10"/>
        <color rgb="FF007434"/>
        <rFont val="Arial Narrow"/>
        <family val="2"/>
      </rPr>
      <t>/Θ</t>
    </r>
    <r>
      <rPr>
        <vertAlign val="subscript"/>
        <sz val="10"/>
        <color rgb="FF007434"/>
        <rFont val="Arial Narrow"/>
        <family val="2"/>
      </rPr>
      <t xml:space="preserve">f </t>
    </r>
    <r>
      <rPr>
        <sz val="10"/>
        <color rgb="FF007434"/>
        <rFont val="Arial Narrow"/>
        <family val="2"/>
      </rPr>
      <t>[--]</t>
    </r>
  </si>
  <si>
    <r>
      <t xml:space="preserve"> D</t>
    </r>
    <r>
      <rPr>
        <vertAlign val="subscript"/>
        <sz val="8"/>
        <color theme="3" tint="-0.249977111117893"/>
        <rFont val="Arial Narrow"/>
        <family val="2"/>
      </rPr>
      <t>K</t>
    </r>
    <r>
      <rPr>
        <sz val="8"/>
        <color theme="3" tint="-0.249977111117893"/>
        <rFont val="Arial Narrow"/>
        <family val="2"/>
      </rPr>
      <t xml:space="preserve">=1600mm </t>
    </r>
    <r>
      <rPr>
        <sz val="8"/>
        <color theme="3" tint="-0.249977111117893"/>
        <rFont val="Symbol"/>
        <family val="1"/>
        <charset val="2"/>
      </rPr>
      <t>h</t>
    </r>
    <r>
      <rPr>
        <vertAlign val="subscript"/>
        <sz val="8"/>
        <color theme="3" tint="-0.249977111117893"/>
        <rFont val="Symbol"/>
        <family val="1"/>
        <charset val="2"/>
      </rPr>
      <t>0</t>
    </r>
    <r>
      <rPr>
        <sz val="8"/>
        <color theme="3" tint="-0.249977111117893"/>
        <rFont val="Arial Narrow"/>
        <family val="2"/>
      </rPr>
      <t>≈1,0000 µo≈0,0000</t>
    </r>
  </si>
  <si>
    <r>
      <t xml:space="preserve"> D</t>
    </r>
    <r>
      <rPr>
        <vertAlign val="subscript"/>
        <sz val="8"/>
        <color rgb="FFC00000"/>
        <rFont val="Arial Narrow"/>
        <family val="2"/>
      </rPr>
      <t>K</t>
    </r>
    <r>
      <rPr>
        <sz val="8"/>
        <color rgb="FFC00000"/>
        <rFont val="Arial Narrow"/>
        <family val="2"/>
      </rPr>
      <t xml:space="preserve">=1600mm </t>
    </r>
    <r>
      <rPr>
        <sz val="8"/>
        <color rgb="FFC00000"/>
        <rFont val="Symbol"/>
        <family val="1"/>
        <charset val="2"/>
      </rPr>
      <t>h</t>
    </r>
    <r>
      <rPr>
        <vertAlign val="subscript"/>
        <sz val="8"/>
        <color rgb="FFC00000"/>
        <rFont val="Symbol"/>
        <family val="1"/>
        <charset val="2"/>
      </rPr>
      <t>0</t>
    </r>
    <r>
      <rPr>
        <sz val="8"/>
        <color rgb="FFC00000"/>
        <rFont val="Arial Narrow"/>
        <family val="2"/>
      </rPr>
      <t>=0,95 µo=0,005</t>
    </r>
  </si>
  <si>
    <r>
      <t>D</t>
    </r>
    <r>
      <rPr>
        <vertAlign val="subscript"/>
        <sz val="8"/>
        <color theme="6" tint="-0.499984740745262"/>
        <rFont val="Arial Narrow"/>
        <family val="2"/>
      </rPr>
      <t>K</t>
    </r>
    <r>
      <rPr>
        <sz val="8"/>
        <color theme="6" tint="-0.499984740745262"/>
        <rFont val="Arial Narrow"/>
        <family val="2"/>
      </rPr>
      <t xml:space="preserve">=1600mm </t>
    </r>
    <r>
      <rPr>
        <sz val="8"/>
        <color theme="6" tint="-0.499984740745262"/>
        <rFont val="Symbol"/>
        <family val="1"/>
        <charset val="2"/>
      </rPr>
      <t>h</t>
    </r>
    <r>
      <rPr>
        <vertAlign val="subscript"/>
        <sz val="8"/>
        <color theme="6" tint="-0.499984740745262"/>
        <rFont val="Symbol"/>
        <family val="1"/>
        <charset val="2"/>
      </rPr>
      <t>0</t>
    </r>
    <r>
      <rPr>
        <sz val="8"/>
        <color theme="6" tint="-0.499984740745262"/>
        <rFont val="Arial Narrow"/>
        <family val="2"/>
      </rPr>
      <t>=0,95 µo=0,010</t>
    </r>
  </si>
  <si>
    <t>è</t>
  </si>
  <si>
    <r>
      <t xml:space="preserve"> D</t>
    </r>
    <r>
      <rPr>
        <vertAlign val="subscript"/>
        <sz val="8"/>
        <color theme="3" tint="-0.249977111117893"/>
        <rFont val="Arial Narrow"/>
        <family val="2"/>
      </rPr>
      <t>K</t>
    </r>
    <r>
      <rPr>
        <sz val="8"/>
        <color theme="3" tint="-0.249977111117893"/>
        <rFont val="Arial Narrow"/>
        <family val="2"/>
      </rPr>
      <t xml:space="preserve">=1600mm </t>
    </r>
    <r>
      <rPr>
        <sz val="8"/>
        <color theme="1"/>
        <rFont val="Symbol"/>
        <family val="1"/>
        <charset val="2"/>
      </rPr>
      <t>h</t>
    </r>
    <r>
      <rPr>
        <vertAlign val="subscript"/>
        <sz val="8"/>
        <color theme="1"/>
        <rFont val="Symbol"/>
        <family val="1"/>
        <charset val="2"/>
      </rPr>
      <t>0</t>
    </r>
    <r>
      <rPr>
        <sz val="8"/>
        <color theme="1"/>
        <rFont val="Arial Narrow"/>
        <family val="2"/>
      </rPr>
      <t>≈1,000</t>
    </r>
    <r>
      <rPr>
        <sz val="8"/>
        <color theme="3" tint="-0.249977111117893"/>
        <rFont val="Arial Narrow"/>
        <family val="2"/>
      </rPr>
      <t xml:space="preserve"> µo≈0,000</t>
    </r>
  </si>
  <si>
    <t xml:space="preserve">Versuch einer Abschätzung des Auslaufverhaltens von Querschubanlagen mit Festpropeller in Schiffen           </t>
  </si>
  <si>
    <t>An attempt of the estimation of the running-down of transverse thruster with fix-propeller in ships</t>
  </si>
  <si>
    <t>Klaus-Jürgen Bladt</t>
  </si>
  <si>
    <t>Die Dokumentation wurde mit bestem Wissen und Gewissen erarbeitet. Trotz sorgfältiger inhaltlicher Kontrolle erhebt die Dokumentation keinen Anspruch auf Vollständigkeit und Richtigkeit. Unbeabsichtigte Fehler können auftreten.  Hinweise auf inhaltliche Verbesserungen sind erwünscht. Für die Vervielfältigung des Dokumentes und die Übernahme von Auszügen ist die Zustimmung des Autors erforderlich. Für den Inhalt verlinkter Seiten sind ausschließlich deren Betreiber verantwortlich.                                                                                                                                                                             The paper was prepared to best of one’s knowledge. The paper makes no claim to be complete and correct in spite of the careful control.  References for improvements with regard to the content are welcome. The duplication of the document and the taking over of abridges require the approval of the author. The linked WEB-Site operators are responsible for contents of their own sites.</t>
  </si>
  <si>
    <r>
      <rPr>
        <b/>
        <sz val="10"/>
        <color rgb="FFC00000"/>
        <rFont val="Arial Narrow"/>
        <family val="2"/>
      </rPr>
      <t>Charakteristik</t>
    </r>
    <r>
      <rPr>
        <sz val="10"/>
        <color rgb="FFC00000"/>
        <rFont val="Wingdings"/>
        <charset val="2"/>
      </rPr>
      <t xml:space="preserve">  è</t>
    </r>
  </si>
  <si>
    <t>www.jbladt.de</t>
  </si>
  <si>
    <r>
      <t xml:space="preserve">Bedingung </t>
    </r>
    <r>
      <rPr>
        <sz val="10"/>
        <color theme="1"/>
        <rFont val="Symbol"/>
        <family val="1"/>
        <charset val="2"/>
      </rPr>
      <t>h</t>
    </r>
    <r>
      <rPr>
        <vertAlign val="subscript"/>
        <sz val="10"/>
        <color theme="1"/>
        <rFont val="Arial Narrow"/>
        <family val="2"/>
      </rPr>
      <t>M</t>
    </r>
    <r>
      <rPr>
        <sz val="10"/>
        <color theme="1"/>
        <rFont val="Arial Narrow"/>
        <family val="2"/>
      </rPr>
      <t>+µ</t>
    </r>
    <r>
      <rPr>
        <vertAlign val="subscript"/>
        <sz val="10"/>
        <color theme="1"/>
        <rFont val="Arial Narrow"/>
        <family val="2"/>
      </rPr>
      <t>0</t>
    </r>
    <r>
      <rPr>
        <sz val="10"/>
        <color theme="1"/>
        <rFont val="Arial Narrow"/>
        <family val="2"/>
      </rPr>
      <t>+µ</t>
    </r>
    <r>
      <rPr>
        <vertAlign val="subscript"/>
        <sz val="10"/>
        <color theme="1"/>
        <rFont val="Arial Narrow"/>
        <family val="2"/>
      </rPr>
      <t>1</t>
    </r>
    <r>
      <rPr>
        <sz val="10"/>
        <color theme="1"/>
        <rFont val="Arial Narrow"/>
        <family val="2"/>
      </rPr>
      <t>+µ</t>
    </r>
    <r>
      <rPr>
        <vertAlign val="subscript"/>
        <sz val="10"/>
        <color theme="1"/>
        <rFont val="Arial Narrow"/>
        <family val="2"/>
      </rPr>
      <t>2</t>
    </r>
    <r>
      <rPr>
        <sz val="10"/>
        <color theme="1"/>
        <rFont val="Arial Narrow"/>
        <family val="2"/>
      </rPr>
      <t>&lt;1</t>
    </r>
  </si>
  <si>
    <r>
      <rPr>
        <sz val="9"/>
        <color theme="3" tint="-0.249977111117893"/>
        <rFont val="Arial Narrow"/>
        <family val="2"/>
      </rPr>
      <t xml:space="preserve"> D</t>
    </r>
    <r>
      <rPr>
        <vertAlign val="subscript"/>
        <sz val="9"/>
        <color theme="3" tint="-0.249977111117893"/>
        <rFont val="Arial Narrow"/>
        <family val="2"/>
      </rPr>
      <t>K</t>
    </r>
    <r>
      <rPr>
        <sz val="9"/>
        <color theme="3" tint="-0.249977111117893"/>
        <rFont val="Arial Narrow"/>
        <family val="2"/>
      </rPr>
      <t xml:space="preserve">=1300mm </t>
    </r>
    <r>
      <rPr>
        <sz val="8"/>
        <color theme="1"/>
        <rFont val="Symbol"/>
        <family val="1"/>
        <charset val="2"/>
      </rPr>
      <t>h</t>
    </r>
    <r>
      <rPr>
        <vertAlign val="subscript"/>
        <sz val="8"/>
        <color theme="1"/>
        <rFont val="Symbol"/>
        <family val="1"/>
        <charset val="2"/>
      </rPr>
      <t>0</t>
    </r>
    <r>
      <rPr>
        <sz val="8"/>
        <color theme="1"/>
        <rFont val="Arial Narrow"/>
        <family val="2"/>
      </rPr>
      <t>≈1,0000</t>
    </r>
    <r>
      <rPr>
        <sz val="8"/>
        <color theme="3" tint="-0.249977111117893"/>
        <rFont val="Arial Narrow"/>
        <family val="2"/>
      </rPr>
      <t xml:space="preserve"> µo≈0,0000</t>
    </r>
  </si>
  <si>
    <r>
      <rPr>
        <sz val="9"/>
        <color rgb="FFC00000"/>
        <rFont val="Arial Narrow"/>
        <family val="2"/>
      </rPr>
      <t xml:space="preserve"> D</t>
    </r>
    <r>
      <rPr>
        <vertAlign val="subscript"/>
        <sz val="9"/>
        <color rgb="FFC00000"/>
        <rFont val="Arial Narrow"/>
        <family val="2"/>
      </rPr>
      <t>K</t>
    </r>
    <r>
      <rPr>
        <sz val="9"/>
        <color rgb="FFC00000"/>
        <rFont val="Arial Narrow"/>
        <family val="2"/>
      </rPr>
      <t xml:space="preserve">=1600mm </t>
    </r>
    <r>
      <rPr>
        <sz val="8"/>
        <color rgb="FFC00000"/>
        <rFont val="Symbol"/>
        <family val="1"/>
        <charset val="2"/>
      </rPr>
      <t>h</t>
    </r>
    <r>
      <rPr>
        <vertAlign val="subscript"/>
        <sz val="8"/>
        <color rgb="FFC00000"/>
        <rFont val="Symbol"/>
        <family val="1"/>
        <charset val="2"/>
      </rPr>
      <t>0</t>
    </r>
    <r>
      <rPr>
        <sz val="8"/>
        <color rgb="FFC00000"/>
        <rFont val="Arial Narrow"/>
        <family val="2"/>
      </rPr>
      <t>=0,95 µo=0,005</t>
    </r>
  </si>
  <si>
    <r>
      <rPr>
        <sz val="9"/>
        <color theme="6" tint="-0.499984740745262"/>
        <rFont val="Arial Narrow"/>
        <family val="2"/>
      </rPr>
      <t>D</t>
    </r>
    <r>
      <rPr>
        <vertAlign val="subscript"/>
        <sz val="9"/>
        <color theme="6" tint="-0.499984740745262"/>
        <rFont val="Arial Narrow"/>
        <family val="2"/>
      </rPr>
      <t>K</t>
    </r>
    <r>
      <rPr>
        <sz val="9"/>
        <color theme="6" tint="-0.499984740745262"/>
        <rFont val="Arial Narrow"/>
        <family val="2"/>
      </rPr>
      <t>=2000mm</t>
    </r>
    <r>
      <rPr>
        <sz val="8"/>
        <color theme="6" tint="-0.499984740745262"/>
        <rFont val="Arial Narrow"/>
        <family val="2"/>
      </rPr>
      <t xml:space="preserve"> </t>
    </r>
    <r>
      <rPr>
        <sz val="8"/>
        <color theme="6" tint="-0.499984740745262"/>
        <rFont val="Symbol"/>
        <family val="1"/>
        <charset val="2"/>
      </rPr>
      <t>h</t>
    </r>
    <r>
      <rPr>
        <vertAlign val="subscript"/>
        <sz val="8"/>
        <color theme="6" tint="-0.499984740745262"/>
        <rFont val="Symbol"/>
        <family val="1"/>
        <charset val="2"/>
      </rPr>
      <t>0</t>
    </r>
    <r>
      <rPr>
        <sz val="8"/>
        <color theme="6" tint="-0.499984740745262"/>
        <rFont val="Arial Narrow"/>
        <family val="2"/>
      </rPr>
      <t>=0,95       µo=0,010</t>
    </r>
  </si>
  <si>
    <r>
      <t>Massenträgheitsmoment des Getriebes G1(n</t>
    </r>
    <r>
      <rPr>
        <vertAlign val="subscript"/>
        <sz val="12"/>
        <color theme="1"/>
        <rFont val="Arial Narrow"/>
        <family val="2"/>
      </rPr>
      <t>M</t>
    </r>
    <r>
      <rPr>
        <sz val="12"/>
        <color theme="1"/>
        <rFont val="Arial Narrow"/>
        <family val="2"/>
      </rPr>
      <t>)</t>
    </r>
  </si>
  <si>
    <r>
      <t>Massenträgheitsmoment des Getriebes G2(n</t>
    </r>
    <r>
      <rPr>
        <vertAlign val="subscript"/>
        <sz val="12"/>
        <color theme="1"/>
        <rFont val="Arial Narrow"/>
        <family val="2"/>
      </rPr>
      <t>P</t>
    </r>
    <r>
      <rPr>
        <sz val="12"/>
        <color theme="1"/>
        <rFont val="Arial Narrow"/>
        <family val="2"/>
      </rPr>
      <t>)</t>
    </r>
  </si>
  <si>
    <r>
      <t>dimensionslose Drehzahl n(t)/n</t>
    </r>
    <r>
      <rPr>
        <vertAlign val="subscript"/>
        <sz val="12"/>
        <color theme="1"/>
        <rFont val="Arial Narrow"/>
        <family val="2"/>
      </rPr>
      <t>M</t>
    </r>
    <r>
      <rPr>
        <sz val="12"/>
        <color theme="1"/>
        <rFont val="Arial Narrow"/>
        <family val="2"/>
      </rPr>
      <t xml:space="preserve">  </t>
    </r>
  </si>
  <si>
    <r>
      <t xml:space="preserve">Bedingung </t>
    </r>
    <r>
      <rPr>
        <sz val="12"/>
        <color theme="1"/>
        <rFont val="Symbol"/>
        <family val="1"/>
        <charset val="2"/>
      </rPr>
      <t>h</t>
    </r>
    <r>
      <rPr>
        <vertAlign val="subscript"/>
        <sz val="12"/>
        <color theme="1"/>
        <rFont val="Arial Narrow"/>
        <family val="2"/>
      </rPr>
      <t>M</t>
    </r>
    <r>
      <rPr>
        <sz val="12"/>
        <color theme="1"/>
        <rFont val="Arial Narrow"/>
        <family val="2"/>
      </rPr>
      <t>+µ</t>
    </r>
    <r>
      <rPr>
        <vertAlign val="subscript"/>
        <sz val="12"/>
        <color theme="1"/>
        <rFont val="Arial Narrow"/>
        <family val="2"/>
      </rPr>
      <t>0</t>
    </r>
    <r>
      <rPr>
        <sz val="12"/>
        <color theme="1"/>
        <rFont val="Arial Narrow"/>
        <family val="2"/>
      </rPr>
      <t>+µ</t>
    </r>
    <r>
      <rPr>
        <vertAlign val="subscript"/>
        <sz val="12"/>
        <color theme="1"/>
        <rFont val="Arial Narrow"/>
        <family val="2"/>
      </rPr>
      <t>1</t>
    </r>
    <r>
      <rPr>
        <sz val="12"/>
        <color theme="1"/>
        <rFont val="Arial Narrow"/>
        <family val="2"/>
      </rPr>
      <t>+µ</t>
    </r>
    <r>
      <rPr>
        <vertAlign val="subscript"/>
        <sz val="12"/>
        <color theme="1"/>
        <rFont val="Arial Narrow"/>
        <family val="2"/>
      </rPr>
      <t>2</t>
    </r>
    <r>
      <rPr>
        <sz val="12"/>
        <color theme="1"/>
        <rFont val="Arial Narrow"/>
        <family val="2"/>
      </rPr>
      <t>&lt;1</t>
    </r>
  </si>
  <si>
    <r>
      <t xml:space="preserve">0,0001 </t>
    </r>
    <r>
      <rPr>
        <sz val="12"/>
        <color theme="1"/>
        <rFont val="Symbol"/>
        <family val="1"/>
        <charset val="2"/>
      </rPr>
      <t>£</t>
    </r>
    <r>
      <rPr>
        <sz val="12"/>
        <color theme="1"/>
        <rFont val="Arial Narrow"/>
        <family val="2"/>
      </rPr>
      <t xml:space="preserve"> µ</t>
    </r>
    <r>
      <rPr>
        <vertAlign val="subscript"/>
        <sz val="12"/>
        <color theme="1"/>
        <rFont val="Arial Narrow"/>
        <family val="2"/>
      </rPr>
      <t>0</t>
    </r>
    <r>
      <rPr>
        <sz val="12"/>
        <color theme="1"/>
        <rFont val="Arial Narrow"/>
        <family val="2"/>
      </rPr>
      <t>+µ</t>
    </r>
    <r>
      <rPr>
        <vertAlign val="subscript"/>
        <sz val="12"/>
        <color theme="1"/>
        <rFont val="Arial Narrow"/>
        <family val="2"/>
      </rPr>
      <t>1</t>
    </r>
    <r>
      <rPr>
        <sz val="12"/>
        <color theme="1"/>
        <rFont val="Symbol"/>
        <family val="1"/>
        <charset val="2"/>
      </rPr>
      <t>£</t>
    </r>
    <r>
      <rPr>
        <sz val="12"/>
        <color theme="1"/>
        <rFont val="Arial Narrow"/>
        <family val="2"/>
      </rPr>
      <t xml:space="preserve"> 0,03</t>
    </r>
  </si>
  <si>
    <r>
      <t>1-</t>
    </r>
    <r>
      <rPr>
        <sz val="12"/>
        <color theme="1"/>
        <rFont val="Symbol"/>
        <family val="1"/>
        <charset val="2"/>
      </rPr>
      <t>h</t>
    </r>
    <r>
      <rPr>
        <sz val="12"/>
        <color theme="1"/>
        <rFont val="Arial Narrow"/>
        <family val="2"/>
      </rPr>
      <t>-µ</t>
    </r>
    <r>
      <rPr>
        <vertAlign val="subscript"/>
        <sz val="12"/>
        <color theme="1"/>
        <rFont val="Arial Narrow"/>
        <family val="2"/>
      </rPr>
      <t>0</t>
    </r>
    <r>
      <rPr>
        <sz val="12"/>
        <color theme="1"/>
        <rFont val="Arial Narrow"/>
        <family val="2"/>
      </rPr>
      <t>-µ</t>
    </r>
    <r>
      <rPr>
        <vertAlign val="subscript"/>
        <sz val="12"/>
        <color theme="1"/>
        <rFont val="Arial Narrow"/>
        <family val="2"/>
      </rPr>
      <t>1</t>
    </r>
    <r>
      <rPr>
        <sz val="12"/>
        <color theme="1"/>
        <rFont val="Arial Narrow"/>
        <family val="2"/>
      </rPr>
      <t>=µ</t>
    </r>
    <r>
      <rPr>
        <vertAlign val="subscript"/>
        <sz val="12"/>
        <color theme="1"/>
        <rFont val="Arial Narrow"/>
        <family val="2"/>
      </rPr>
      <t xml:space="preserve">2 </t>
    </r>
    <r>
      <rPr>
        <sz val="12"/>
        <color theme="1"/>
        <rFont val="Arial Narrow"/>
        <family val="2"/>
      </rPr>
      <t>&gt; 0</t>
    </r>
  </si>
  <si>
    <r>
      <t>D</t>
    </r>
    <r>
      <rPr>
        <vertAlign val="subscript"/>
        <sz val="12"/>
        <color theme="1"/>
        <rFont val="Arial Narrow"/>
        <family val="2"/>
      </rPr>
      <t>P</t>
    </r>
    <r>
      <rPr>
        <sz val="12"/>
        <color theme="1"/>
        <rFont val="Arial Narrow"/>
        <family val="2"/>
      </rPr>
      <t xml:space="preserve"> [mm]</t>
    </r>
  </si>
  <si>
    <r>
      <t>P</t>
    </r>
    <r>
      <rPr>
        <vertAlign val="subscript"/>
        <sz val="12"/>
        <color theme="1"/>
        <rFont val="Arial Narrow"/>
        <family val="2"/>
      </rPr>
      <t>M</t>
    </r>
    <r>
      <rPr>
        <sz val="12"/>
        <color theme="1"/>
        <rFont val="Arial Narrow"/>
        <family val="2"/>
      </rPr>
      <t xml:space="preserve"> [kW]</t>
    </r>
  </si>
  <si>
    <r>
      <t>n</t>
    </r>
    <r>
      <rPr>
        <vertAlign val="subscript"/>
        <sz val="12"/>
        <color theme="1"/>
        <rFont val="Arial Narrow"/>
        <family val="2"/>
      </rPr>
      <t>M</t>
    </r>
    <r>
      <rPr>
        <sz val="12"/>
        <color theme="1"/>
        <rFont val="Arial Narrow"/>
        <family val="2"/>
      </rPr>
      <t xml:space="preserve"> [min-1]</t>
    </r>
  </si>
  <si>
    <r>
      <t>n</t>
    </r>
    <r>
      <rPr>
        <vertAlign val="subscript"/>
        <sz val="12"/>
        <color theme="1"/>
        <rFont val="Arial Narrow"/>
        <family val="2"/>
      </rPr>
      <t>P</t>
    </r>
    <r>
      <rPr>
        <sz val="12"/>
        <color theme="1"/>
        <rFont val="Arial Narrow"/>
        <family val="2"/>
      </rPr>
      <t xml:space="preserve"> [min-1]</t>
    </r>
  </si>
  <si>
    <r>
      <rPr>
        <sz val="12"/>
        <color theme="1"/>
        <rFont val="Symbol"/>
        <family val="1"/>
        <charset val="2"/>
      </rPr>
      <t>h</t>
    </r>
    <r>
      <rPr>
        <sz val="12"/>
        <color theme="1"/>
        <rFont val="Arial Narrow"/>
        <family val="2"/>
      </rPr>
      <t xml:space="preserve"> [--]</t>
    </r>
  </si>
  <si>
    <r>
      <t>µ</t>
    </r>
    <r>
      <rPr>
        <vertAlign val="subscript"/>
        <sz val="12"/>
        <color theme="1"/>
        <rFont val="Arial Narrow"/>
        <family val="2"/>
      </rPr>
      <t>0</t>
    </r>
    <r>
      <rPr>
        <sz val="12"/>
        <color theme="1"/>
        <rFont val="Arial Narrow"/>
        <family val="2"/>
      </rPr>
      <t xml:space="preserve">    [--]</t>
    </r>
  </si>
  <si>
    <r>
      <t>µ</t>
    </r>
    <r>
      <rPr>
        <vertAlign val="subscript"/>
        <sz val="12"/>
        <color theme="1"/>
        <rFont val="Arial Narrow"/>
        <family val="2"/>
      </rPr>
      <t>1</t>
    </r>
    <r>
      <rPr>
        <sz val="12"/>
        <color theme="1"/>
        <rFont val="Arial Narrow"/>
        <family val="2"/>
      </rPr>
      <t xml:space="preserve">    [--]</t>
    </r>
  </si>
  <si>
    <r>
      <t>µ</t>
    </r>
    <r>
      <rPr>
        <vertAlign val="subscript"/>
        <sz val="12"/>
        <color theme="1"/>
        <rFont val="Arial Narrow"/>
        <family val="2"/>
      </rPr>
      <t>2</t>
    </r>
    <r>
      <rPr>
        <sz val="12"/>
        <color theme="1"/>
        <rFont val="Arial Narrow"/>
        <family val="2"/>
      </rPr>
      <t xml:space="preserve">    [--]</t>
    </r>
  </si>
  <si>
    <r>
      <t>Θ</t>
    </r>
    <r>
      <rPr>
        <vertAlign val="subscript"/>
        <sz val="12"/>
        <color theme="1"/>
        <rFont val="Arial Narrow"/>
        <family val="2"/>
      </rPr>
      <t>M</t>
    </r>
    <r>
      <rPr>
        <sz val="12"/>
        <color theme="1"/>
        <rFont val="Arial Narrow"/>
        <family val="2"/>
      </rPr>
      <t xml:space="preserve">  [kgm²]</t>
    </r>
  </si>
  <si>
    <r>
      <t>Θ</t>
    </r>
    <r>
      <rPr>
        <vertAlign val="subscript"/>
        <sz val="12"/>
        <color theme="1"/>
        <rFont val="Arial Narrow"/>
        <family val="2"/>
      </rPr>
      <t xml:space="preserve">K </t>
    </r>
    <r>
      <rPr>
        <sz val="12"/>
        <color theme="1"/>
        <rFont val="Arial Narrow"/>
        <family val="2"/>
      </rPr>
      <t xml:space="preserve"> [kgm²]</t>
    </r>
  </si>
  <si>
    <r>
      <t>Θ</t>
    </r>
    <r>
      <rPr>
        <vertAlign val="subscript"/>
        <sz val="12"/>
        <color theme="1"/>
        <rFont val="Arial Narrow"/>
        <family val="2"/>
      </rPr>
      <t>G1</t>
    </r>
    <r>
      <rPr>
        <sz val="12"/>
        <color theme="1"/>
        <rFont val="Arial Narrow"/>
        <family val="2"/>
      </rPr>
      <t xml:space="preserve"> [kgm²]</t>
    </r>
  </si>
  <si>
    <r>
      <t>Θ</t>
    </r>
    <r>
      <rPr>
        <vertAlign val="subscript"/>
        <sz val="12"/>
        <color theme="1"/>
        <rFont val="Arial Narrow"/>
        <family val="2"/>
      </rPr>
      <t>G2</t>
    </r>
    <r>
      <rPr>
        <sz val="12"/>
        <color theme="1"/>
        <rFont val="Arial Narrow"/>
        <family val="2"/>
      </rPr>
      <t xml:space="preserve"> [kgm²]</t>
    </r>
  </si>
  <si>
    <r>
      <t>Θ</t>
    </r>
    <r>
      <rPr>
        <vertAlign val="subscript"/>
        <sz val="12"/>
        <color theme="1"/>
        <rFont val="Arial Narrow"/>
        <family val="2"/>
      </rPr>
      <t>P</t>
    </r>
    <r>
      <rPr>
        <sz val="12"/>
        <color theme="1"/>
        <rFont val="Arial Narrow"/>
        <family val="2"/>
      </rPr>
      <t xml:space="preserve">  [kgm²]</t>
    </r>
  </si>
  <si>
    <t>Basis der Berechnung ist der Bericht   AUSLAUF_1.pdf  in www.jbladt.de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</si>
</sst>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
    <numFmt numFmtId="166" formatCode="0.0000"/>
    <numFmt numFmtId="167" formatCode="0.00000"/>
    <numFmt numFmtId="168" formatCode="0.000000"/>
  </numFmts>
  <fonts count="79" x14ac:knownFonts="1">
    <font>
      <sz val="10"/>
      <color theme="1"/>
      <name val="Arial Narrow"/>
      <family val="2"/>
    </font>
    <font>
      <sz val="10"/>
      <color rgb="FFFF0000"/>
      <name val="Arial Narrow"/>
      <family val="2"/>
    </font>
    <font>
      <b/>
      <sz val="10"/>
      <color theme="1"/>
      <name val="Arial Narrow"/>
      <family val="2"/>
    </font>
    <font>
      <vertAlign val="subscript"/>
      <sz val="10"/>
      <color theme="1"/>
      <name val="Arial Narrow"/>
      <family val="2"/>
    </font>
    <font>
      <sz val="10"/>
      <color theme="1"/>
      <name val="Symbol"/>
      <family val="1"/>
      <charset val="2"/>
    </font>
    <font>
      <vertAlign val="superscript"/>
      <sz val="10"/>
      <color theme="1"/>
      <name val="Arial Narrow"/>
      <family val="2"/>
    </font>
    <font>
      <sz val="8"/>
      <color theme="1"/>
      <name val="Arial Narrow"/>
      <family val="2"/>
    </font>
    <font>
      <vertAlign val="subscript"/>
      <sz val="10"/>
      <color rgb="FFFF0000"/>
      <name val="Arial Narrow"/>
      <family val="2"/>
    </font>
    <font>
      <b/>
      <sz val="12"/>
      <color theme="1"/>
      <name val="Arial Narrow"/>
      <family val="2"/>
    </font>
    <font>
      <sz val="10"/>
      <color rgb="FFFF0000"/>
      <name val="Symbol"/>
      <family val="1"/>
      <charset val="2"/>
    </font>
    <font>
      <sz val="8"/>
      <color rgb="FFFF0000"/>
      <name val="Arial Narrow"/>
      <family val="2"/>
    </font>
    <font>
      <vertAlign val="subscript"/>
      <sz val="8"/>
      <color rgb="FFFF0000"/>
      <name val="Arial Narrow"/>
      <family val="2"/>
    </font>
    <font>
      <sz val="10"/>
      <color rgb="FFC00000"/>
      <name val="Arial Narrow"/>
      <family val="2"/>
    </font>
    <font>
      <vertAlign val="subscript"/>
      <sz val="10"/>
      <color rgb="FFC00000"/>
      <name val="Arial Narrow"/>
      <family val="2"/>
    </font>
    <font>
      <sz val="10"/>
      <color rgb="FFC00000"/>
      <name val="Symbol"/>
      <family val="1"/>
      <charset val="2"/>
    </font>
    <font>
      <sz val="8"/>
      <color theme="1"/>
      <name val="Symbol"/>
      <family val="1"/>
      <charset val="2"/>
    </font>
    <font>
      <vertAlign val="subscript"/>
      <sz val="8"/>
      <color theme="1"/>
      <name val="Symbol"/>
      <family val="1"/>
      <charset val="2"/>
    </font>
    <font>
      <sz val="8"/>
      <color theme="3" tint="-0.249977111117893"/>
      <name val="Arial Narrow"/>
      <family val="2"/>
    </font>
    <font>
      <vertAlign val="subscript"/>
      <sz val="8"/>
      <color theme="3" tint="-0.249977111117893"/>
      <name val="Arial Narrow"/>
      <family val="2"/>
    </font>
    <font>
      <sz val="8"/>
      <color theme="3" tint="-0.249977111117893"/>
      <name val="Symbol"/>
      <family val="1"/>
      <charset val="2"/>
    </font>
    <font>
      <vertAlign val="subscript"/>
      <sz val="8"/>
      <color theme="3" tint="-0.249977111117893"/>
      <name val="Symbol"/>
      <family val="1"/>
      <charset val="2"/>
    </font>
    <font>
      <sz val="10"/>
      <color theme="3" tint="-0.249977111117893"/>
      <name val="Arial Narrow"/>
      <family val="2"/>
    </font>
    <font>
      <sz val="10"/>
      <color theme="3" tint="-0.249977111117893"/>
      <name val="Symbol"/>
      <family val="1"/>
      <charset val="2"/>
    </font>
    <font>
      <sz val="8"/>
      <color rgb="FFC00000"/>
      <name val="Arial Narrow"/>
      <family val="2"/>
    </font>
    <font>
      <vertAlign val="subscript"/>
      <sz val="8"/>
      <color rgb="FFC00000"/>
      <name val="Arial Narrow"/>
      <family val="2"/>
    </font>
    <font>
      <sz val="8"/>
      <color rgb="FFC00000"/>
      <name val="Symbol"/>
      <family val="1"/>
      <charset val="2"/>
    </font>
    <font>
      <vertAlign val="subscript"/>
      <sz val="8"/>
      <color rgb="FFC00000"/>
      <name val="Symbol"/>
      <family val="1"/>
      <charset val="2"/>
    </font>
    <font>
      <sz val="8"/>
      <color theme="6" tint="-0.499984740745262"/>
      <name val="Arial Narrow"/>
      <family val="2"/>
    </font>
    <font>
      <vertAlign val="subscript"/>
      <sz val="8"/>
      <color theme="6" tint="-0.499984740745262"/>
      <name val="Arial Narrow"/>
      <family val="2"/>
    </font>
    <font>
      <sz val="8"/>
      <color theme="6" tint="-0.499984740745262"/>
      <name val="Symbol"/>
      <family val="1"/>
      <charset val="2"/>
    </font>
    <font>
      <vertAlign val="subscript"/>
      <sz val="8"/>
      <color theme="6" tint="-0.499984740745262"/>
      <name val="Symbol"/>
      <family val="1"/>
      <charset val="2"/>
    </font>
    <font>
      <sz val="10"/>
      <color theme="6" tint="-0.499984740745262"/>
      <name val="Arial Narrow"/>
      <family val="2"/>
    </font>
    <font>
      <sz val="10"/>
      <color theme="6" tint="-0.499984740745262"/>
      <name val="Symbol"/>
      <family val="1"/>
      <charset val="2"/>
    </font>
    <font>
      <b/>
      <vertAlign val="subscript"/>
      <sz val="10"/>
      <color theme="1"/>
      <name val="Arial Narrow"/>
      <family val="2"/>
    </font>
    <font>
      <sz val="10"/>
      <color theme="9"/>
      <name val="Arial Narrow"/>
      <family val="2"/>
    </font>
    <font>
      <b/>
      <sz val="10"/>
      <color rgb="FFC00000"/>
      <name val="Arial Narrow"/>
      <family val="2"/>
    </font>
    <font>
      <sz val="10"/>
      <color rgb="FFC00000"/>
      <name val="Wingdings"/>
      <charset val="2"/>
    </font>
    <font>
      <i/>
      <sz val="10"/>
      <color theme="1"/>
      <name val="Arial Narrow"/>
      <family val="2"/>
    </font>
    <font>
      <sz val="11"/>
      <color theme="1"/>
      <name val="Arial Narrow"/>
      <family val="2"/>
    </font>
    <font>
      <vertAlign val="subscript"/>
      <sz val="11"/>
      <color theme="1"/>
      <name val="Arial Narrow"/>
      <family val="2"/>
    </font>
    <font>
      <b/>
      <u/>
      <sz val="10"/>
      <color theme="4" tint="-0.499984740745262"/>
      <name val="Arial Narrow"/>
      <family val="2"/>
    </font>
    <font>
      <vertAlign val="superscript"/>
      <sz val="10"/>
      <color rgb="FFC00000"/>
      <name val="Symbol"/>
      <family val="1"/>
      <charset val="2"/>
    </font>
    <font>
      <sz val="10"/>
      <color rgb="FFFF0000"/>
      <name val="Cambria"/>
      <family val="1"/>
    </font>
    <font>
      <sz val="7.5"/>
      <color rgb="FFFF0000"/>
      <name val="Cambria"/>
      <family val="1"/>
    </font>
    <font>
      <vertAlign val="subscript"/>
      <sz val="10"/>
      <color rgb="FFFF0000"/>
      <name val="Cambria"/>
      <family val="1"/>
    </font>
    <font>
      <vertAlign val="superscript"/>
      <sz val="10"/>
      <color rgb="FFC00000"/>
      <name val="Arial Narrow"/>
      <family val="2"/>
    </font>
    <font>
      <vertAlign val="subscript"/>
      <sz val="10"/>
      <color theme="3" tint="-0.249977111117893"/>
      <name val="Arial Narrow"/>
      <family val="2"/>
    </font>
    <font>
      <vertAlign val="superscript"/>
      <sz val="10"/>
      <color theme="3" tint="-0.249977111117893"/>
      <name val="Arial Narrow"/>
      <family val="2"/>
    </font>
    <font>
      <sz val="10"/>
      <color rgb="FF007434"/>
      <name val="Arial Narrow"/>
      <family val="2"/>
    </font>
    <font>
      <vertAlign val="subscript"/>
      <sz val="10"/>
      <color rgb="FF007434"/>
      <name val="Arial Narrow"/>
      <family val="2"/>
    </font>
    <font>
      <sz val="10"/>
      <color theme="4" tint="-0.499984740745262"/>
      <name val="Arial Narrow"/>
      <family val="2"/>
    </font>
    <font>
      <sz val="11"/>
      <color theme="1"/>
      <name val="Calibri"/>
      <family val="2"/>
    </font>
    <font>
      <b/>
      <sz val="11"/>
      <color theme="1"/>
      <name val="Calibri"/>
      <family val="2"/>
    </font>
    <font>
      <b/>
      <sz val="14"/>
      <color rgb="FF365F91"/>
      <name val="Arial"/>
      <family val="2"/>
    </font>
    <font>
      <sz val="8"/>
      <color rgb="FF17365D"/>
      <name val="Arial Narrow"/>
      <family val="2"/>
    </font>
    <font>
      <sz val="11"/>
      <color rgb="FF365F91"/>
      <name val="Arial"/>
      <family val="2"/>
    </font>
    <font>
      <u/>
      <sz val="10"/>
      <color theme="10"/>
      <name val="Arial Narrow"/>
      <family val="2"/>
    </font>
    <font>
      <b/>
      <sz val="12"/>
      <color theme="4" tint="-0.249977111117893"/>
      <name val="Arial Narrow"/>
      <family val="2"/>
    </font>
    <font>
      <sz val="9"/>
      <color theme="3" tint="-0.249977111117893"/>
      <name val="Arial Narrow"/>
      <family val="2"/>
    </font>
    <font>
      <vertAlign val="subscript"/>
      <sz val="9"/>
      <color theme="3" tint="-0.249977111117893"/>
      <name val="Arial Narrow"/>
      <family val="2"/>
    </font>
    <font>
      <sz val="9"/>
      <color rgb="FFC00000"/>
      <name val="Arial Narrow"/>
      <family val="2"/>
    </font>
    <font>
      <vertAlign val="subscript"/>
      <sz val="9"/>
      <color rgb="FFC00000"/>
      <name val="Arial Narrow"/>
      <family val="2"/>
    </font>
    <font>
      <sz val="9"/>
      <color theme="6" tint="-0.499984740745262"/>
      <name val="Arial Narrow"/>
      <family val="2"/>
    </font>
    <font>
      <vertAlign val="subscript"/>
      <sz val="9"/>
      <color theme="6" tint="-0.499984740745262"/>
      <name val="Arial Narrow"/>
      <family val="2"/>
    </font>
    <font>
      <sz val="12"/>
      <color theme="4" tint="-0.499984740745262"/>
      <name val="Arial Narrow"/>
      <family val="2"/>
    </font>
    <font>
      <sz val="12"/>
      <color rgb="FFC00000"/>
      <name val="Arial Narrow"/>
      <family val="2"/>
    </font>
    <font>
      <sz val="12"/>
      <color theme="6" tint="-0.499984740745262"/>
      <name val="Arial Narrow"/>
      <family val="2"/>
    </font>
    <font>
      <sz val="6"/>
      <color theme="1"/>
      <name val="Arial Narrow"/>
      <family val="2"/>
    </font>
    <font>
      <sz val="6"/>
      <color theme="4" tint="-0.499984740745262"/>
      <name val="Arial Narrow"/>
      <family val="2"/>
    </font>
    <font>
      <sz val="6"/>
      <color rgb="FFC00000"/>
      <name val="Arial Narrow"/>
      <family val="2"/>
    </font>
    <font>
      <sz val="6"/>
      <color theme="6" tint="-0.499984740745262"/>
      <name val="Arial Narrow"/>
      <family val="2"/>
    </font>
    <font>
      <sz val="6"/>
      <color rgb="FFC00000"/>
      <name val="Wingdings"/>
      <charset val="2"/>
    </font>
    <font>
      <sz val="12"/>
      <color theme="1"/>
      <name val="Arial Narrow"/>
      <family val="2"/>
    </font>
    <font>
      <b/>
      <u/>
      <sz val="12"/>
      <color theme="4" tint="-0.499984740745262"/>
      <name val="Arial Narrow"/>
      <family val="2"/>
    </font>
    <font>
      <vertAlign val="subscript"/>
      <sz val="12"/>
      <color theme="1"/>
      <name val="Arial Narrow"/>
      <family val="2"/>
    </font>
    <font>
      <sz val="12"/>
      <color theme="3" tint="-0.249977111117893"/>
      <name val="Arial Narrow"/>
      <family val="2"/>
    </font>
    <font>
      <i/>
      <sz val="12"/>
      <color theme="1"/>
      <name val="Arial Narrow"/>
      <family val="2"/>
    </font>
    <font>
      <sz val="12"/>
      <color theme="1"/>
      <name val="Symbol"/>
      <family val="1"/>
      <charset val="2"/>
    </font>
    <font>
      <u/>
      <sz val="12"/>
      <color theme="10"/>
      <name val="Arial Narrow"/>
      <family val="2"/>
    </font>
  </fonts>
  <fills count="8">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C0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56" fillId="0" borderId="0" applyNumberFormat="0" applyFill="0" applyBorder="0" applyAlignment="0" applyProtection="0"/>
  </cellStyleXfs>
  <cellXfs count="309">
    <xf numFmtId="0" fontId="0" fillId="0" borderId="0" xfId="0"/>
    <xf numFmtId="0" fontId="0" fillId="0" borderId="0" xfId="0" applyAlignment="1">
      <alignment vertical="center" wrapText="1"/>
    </xf>
    <xf numFmtId="0" fontId="0" fillId="4" borderId="1" xfId="0" applyFill="1" applyBorder="1" applyAlignment="1">
      <alignment horizontal="center"/>
    </xf>
    <xf numFmtId="0" fontId="0" fillId="3" borderId="1" xfId="0" applyFill="1" applyBorder="1" applyAlignment="1">
      <alignment horizontal="center"/>
    </xf>
    <xf numFmtId="164" fontId="0" fillId="4" borderId="1" xfId="0" applyNumberFormat="1" applyFill="1" applyBorder="1" applyAlignment="1">
      <alignment horizontal="center"/>
    </xf>
    <xf numFmtId="164" fontId="0" fillId="3" borderId="1" xfId="0" applyNumberFormat="1" applyFill="1" applyBorder="1" applyAlignment="1">
      <alignment horizontal="center"/>
    </xf>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8" fillId="0" borderId="1" xfId="0" applyFont="1" applyBorder="1" applyAlignment="1">
      <alignment vertical="center" wrapText="1"/>
    </xf>
    <xf numFmtId="0" fontId="0" fillId="0" borderId="1" xfId="0" applyBorder="1" applyAlignment="1">
      <alignment vertical="center" wrapText="1"/>
    </xf>
    <xf numFmtId="0" fontId="6"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17" fillId="2" borderId="1" xfId="0" applyFont="1" applyFill="1" applyBorder="1" applyAlignment="1">
      <alignment horizontal="center" vertical="center" wrapText="1"/>
    </xf>
    <xf numFmtId="0" fontId="21" fillId="3" borderId="1" xfId="0" applyFont="1" applyFill="1" applyBorder="1" applyAlignment="1">
      <alignment horizontal="center"/>
    </xf>
    <xf numFmtId="164" fontId="21" fillId="3" borderId="1" xfId="0" applyNumberFormat="1" applyFont="1" applyFill="1" applyBorder="1" applyAlignment="1">
      <alignment horizontal="center"/>
    </xf>
    <xf numFmtId="0" fontId="17" fillId="3"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12" fillId="4" borderId="1" xfId="0" applyFont="1" applyFill="1" applyBorder="1" applyAlignment="1">
      <alignment horizontal="center"/>
    </xf>
    <xf numFmtId="164" fontId="12" fillId="4" borderId="1" xfId="0" applyNumberFormat="1" applyFont="1" applyFill="1" applyBorder="1" applyAlignment="1">
      <alignment horizontal="center"/>
    </xf>
    <xf numFmtId="164" fontId="12" fillId="2" borderId="1" xfId="0" applyNumberFormat="1" applyFont="1" applyFill="1" applyBorder="1" applyAlignment="1">
      <alignment horizontal="center"/>
    </xf>
    <xf numFmtId="0" fontId="27" fillId="2" borderId="1" xfId="0" applyFont="1" applyFill="1" applyBorder="1" applyAlignment="1">
      <alignment horizontal="center" vertical="center" wrapText="1"/>
    </xf>
    <xf numFmtId="0" fontId="31" fillId="2" borderId="1" xfId="0" applyFont="1" applyFill="1" applyBorder="1" applyAlignment="1">
      <alignment horizontal="center"/>
    </xf>
    <xf numFmtId="164" fontId="31" fillId="2" borderId="1" xfId="0" applyNumberFormat="1" applyFont="1" applyFill="1" applyBorder="1" applyAlignment="1">
      <alignment horizontal="center"/>
    </xf>
    <xf numFmtId="0" fontId="23" fillId="2" borderId="1" xfId="0" applyFont="1" applyFill="1" applyBorder="1" applyAlignment="1">
      <alignment horizontal="center" vertical="center" wrapText="1"/>
    </xf>
    <xf numFmtId="0" fontId="12" fillId="2" borderId="1" xfId="0" applyFont="1" applyFill="1" applyBorder="1" applyAlignment="1">
      <alignment horizontal="center"/>
    </xf>
    <xf numFmtId="0" fontId="21" fillId="2" borderId="1" xfId="0" applyFont="1" applyFill="1" applyBorder="1" applyAlignment="1">
      <alignment horizontal="center"/>
    </xf>
    <xf numFmtId="164" fontId="21" fillId="2" borderId="1" xfId="0" applyNumberFormat="1" applyFont="1" applyFill="1" applyBorder="1" applyAlignment="1">
      <alignment horizontal="center"/>
    </xf>
    <xf numFmtId="0" fontId="21" fillId="4" borderId="1" xfId="0" applyFont="1" applyFill="1" applyBorder="1" applyAlignment="1">
      <alignment horizontal="center"/>
    </xf>
    <xf numFmtId="164" fontId="21" fillId="4" borderId="1" xfId="0" applyNumberFormat="1" applyFont="1" applyFill="1" applyBorder="1" applyAlignment="1">
      <alignment horizontal="center"/>
    </xf>
    <xf numFmtId="0" fontId="27" fillId="4" borderId="1" xfId="0" applyFont="1" applyFill="1" applyBorder="1" applyAlignment="1">
      <alignment horizontal="center" vertical="center" wrapText="1"/>
    </xf>
    <xf numFmtId="0" fontId="31" fillId="4" borderId="1" xfId="0" applyFont="1" applyFill="1" applyBorder="1" applyAlignment="1">
      <alignment horizontal="center"/>
    </xf>
    <xf numFmtId="164" fontId="31" fillId="4" borderId="1" xfId="0" applyNumberFormat="1" applyFont="1" applyFill="1" applyBorder="1" applyAlignment="1">
      <alignment horizontal="center"/>
    </xf>
    <xf numFmtId="0" fontId="23" fillId="3" borderId="1" xfId="0" applyFont="1" applyFill="1" applyBorder="1" applyAlignment="1">
      <alignment horizontal="center" vertical="center" wrapText="1"/>
    </xf>
    <xf numFmtId="0" fontId="12" fillId="3" borderId="1" xfId="0" applyFont="1" applyFill="1" applyBorder="1" applyAlignment="1">
      <alignment horizontal="center"/>
    </xf>
    <xf numFmtId="164" fontId="12" fillId="3" borderId="1" xfId="0" applyNumberFormat="1" applyFont="1" applyFill="1" applyBorder="1" applyAlignment="1">
      <alignment horizontal="center"/>
    </xf>
    <xf numFmtId="0" fontId="27" fillId="3" borderId="1" xfId="0" applyFont="1" applyFill="1" applyBorder="1" applyAlignment="1">
      <alignment horizontal="center" vertical="center" wrapText="1"/>
    </xf>
    <xf numFmtId="0" fontId="31" fillId="3" borderId="1" xfId="0" applyFont="1" applyFill="1" applyBorder="1" applyAlignment="1">
      <alignment horizontal="center"/>
    </xf>
    <xf numFmtId="164" fontId="31" fillId="3" borderId="1" xfId="0" applyNumberFormat="1" applyFont="1" applyFill="1" applyBorder="1" applyAlignment="1">
      <alignment horizontal="center"/>
    </xf>
    <xf numFmtId="0" fontId="2" fillId="0" borderId="1" xfId="0" applyFont="1" applyBorder="1" applyAlignment="1">
      <alignment horizontal="right" indent="1"/>
    </xf>
    <xf numFmtId="165" fontId="2" fillId="0" borderId="1" xfId="0" applyNumberFormat="1" applyFont="1" applyBorder="1" applyAlignment="1">
      <alignment horizontal="right" indent="1"/>
    </xf>
    <xf numFmtId="164" fontId="2" fillId="0" borderId="1" xfId="0" applyNumberFormat="1" applyFont="1" applyBorder="1" applyAlignment="1">
      <alignment horizontal="right" indent="1"/>
    </xf>
    <xf numFmtId="0" fontId="0" fillId="0" borderId="2" xfId="0" applyBorder="1" applyAlignment="1">
      <alignment horizontal="right"/>
    </xf>
    <xf numFmtId="0" fontId="0" fillId="7" borderId="0" xfId="0" applyFill="1"/>
    <xf numFmtId="0" fontId="0" fillId="0" borderId="1" xfId="0" applyBorder="1" applyAlignment="1">
      <alignment vertical="center"/>
    </xf>
    <xf numFmtId="0" fontId="12" fillId="2" borderId="1" xfId="0" applyFont="1" applyFill="1" applyBorder="1" applyAlignment="1" applyProtection="1">
      <alignment horizontal="center" vertical="center"/>
      <protection locked="0"/>
    </xf>
    <xf numFmtId="164" fontId="12" fillId="2" borderId="1" xfId="0" applyNumberFormat="1" applyFont="1" applyFill="1" applyBorder="1" applyAlignment="1" applyProtection="1">
      <alignment horizontal="center" vertical="center"/>
      <protection locked="0"/>
    </xf>
    <xf numFmtId="164" fontId="12" fillId="2" borderId="1" xfId="0" applyNumberFormat="1" applyFont="1" applyFill="1" applyBorder="1" applyAlignment="1" applyProtection="1">
      <alignment horizontal="center" vertical="center"/>
    </xf>
    <xf numFmtId="2" fontId="12" fillId="2" borderId="1" xfId="0" applyNumberFormat="1" applyFont="1" applyFill="1" applyBorder="1" applyAlignment="1" applyProtection="1">
      <alignment horizontal="center" vertical="center"/>
      <protection locked="0"/>
    </xf>
    <xf numFmtId="0" fontId="0" fillId="0" borderId="0" xfId="0" applyAlignment="1">
      <alignment vertical="center"/>
    </xf>
    <xf numFmtId="0" fontId="12" fillId="2" borderId="0" xfId="0" applyFont="1" applyFill="1" applyAlignment="1" applyProtection="1">
      <alignment vertical="center"/>
      <protection locked="0"/>
    </xf>
    <xf numFmtId="0" fontId="31" fillId="2" borderId="0" xfId="0" applyFont="1" applyFill="1" applyAlignment="1" applyProtection="1">
      <alignment vertical="center"/>
      <protection locked="0"/>
    </xf>
    <xf numFmtId="2" fontId="21" fillId="2" borderId="1" xfId="0" applyNumberFormat="1" applyFont="1" applyFill="1" applyBorder="1" applyAlignment="1">
      <alignment horizontal="center" vertical="center"/>
    </xf>
    <xf numFmtId="2" fontId="12" fillId="2" borderId="1" xfId="0" applyNumberFormat="1" applyFont="1" applyFill="1" applyBorder="1" applyAlignment="1">
      <alignment horizontal="center" vertical="center"/>
    </xf>
    <xf numFmtId="2" fontId="31" fillId="2" borderId="1" xfId="0" applyNumberFormat="1" applyFont="1" applyFill="1" applyBorder="1" applyAlignment="1">
      <alignment horizontal="center" vertical="center"/>
    </xf>
    <xf numFmtId="2" fontId="21" fillId="2" borderId="0" xfId="0" applyNumberFormat="1" applyFont="1" applyFill="1" applyAlignment="1">
      <alignment horizontal="center" vertical="center"/>
    </xf>
    <xf numFmtId="2" fontId="12" fillId="2" borderId="0" xfId="0" applyNumberFormat="1" applyFont="1" applyFill="1" applyAlignment="1">
      <alignment horizontal="center" vertical="center"/>
    </xf>
    <xf numFmtId="2" fontId="31" fillId="2" borderId="0" xfId="0" applyNumberFormat="1" applyFont="1" applyFill="1" applyAlignment="1">
      <alignment horizontal="center" vertical="center"/>
    </xf>
    <xf numFmtId="165" fontId="21" fillId="2" borderId="1" xfId="0" applyNumberFormat="1" applyFont="1" applyFill="1" applyBorder="1" applyAlignment="1">
      <alignment horizontal="center" vertical="center"/>
    </xf>
    <xf numFmtId="165" fontId="12" fillId="2" borderId="1" xfId="0" applyNumberFormat="1" applyFont="1" applyFill="1" applyBorder="1" applyAlignment="1">
      <alignment horizontal="center" vertical="center"/>
    </xf>
    <xf numFmtId="165" fontId="31" fillId="2" borderId="1" xfId="0" applyNumberFormat="1" applyFont="1" applyFill="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164" fontId="21" fillId="2" borderId="1" xfId="0" applyNumberFormat="1" applyFont="1" applyFill="1" applyBorder="1" applyAlignment="1">
      <alignment horizontal="center" vertical="center"/>
    </xf>
    <xf numFmtId="164" fontId="12" fillId="2" borderId="1" xfId="0" applyNumberFormat="1" applyFont="1" applyFill="1" applyBorder="1" applyAlignment="1">
      <alignment horizontal="center" vertical="center"/>
    </xf>
    <xf numFmtId="164" fontId="31" fillId="2" borderId="1" xfId="0" applyNumberFormat="1" applyFont="1" applyFill="1" applyBorder="1" applyAlignment="1">
      <alignment horizontal="center" vertical="center"/>
    </xf>
    <xf numFmtId="0" fontId="12" fillId="0" borderId="1" xfId="0" applyFont="1" applyBorder="1" applyAlignment="1">
      <alignment vertical="center"/>
    </xf>
    <xf numFmtId="0" fontId="12" fillId="0" borderId="1" xfId="0" applyFont="1" applyBorder="1" applyAlignment="1">
      <alignment horizontal="center" vertical="center"/>
    </xf>
    <xf numFmtId="0" fontId="0" fillId="0" borderId="15" xfId="0" applyBorder="1" applyAlignment="1">
      <alignment vertical="center"/>
    </xf>
    <xf numFmtId="0" fontId="0" fillId="0" borderId="15" xfId="0" applyFont="1" applyBorder="1" applyAlignment="1">
      <alignment horizontal="center" vertical="center"/>
    </xf>
    <xf numFmtId="166" fontId="21" fillId="2" borderId="15" xfId="0" applyNumberFormat="1" applyFont="1" applyFill="1" applyBorder="1" applyAlignment="1">
      <alignment horizontal="center" vertical="center"/>
    </xf>
    <xf numFmtId="164" fontId="12" fillId="2" borderId="15" xfId="0" applyNumberFormat="1" applyFont="1" applyFill="1" applyBorder="1" applyAlignment="1">
      <alignment horizontal="center" vertical="center"/>
    </xf>
    <xf numFmtId="164" fontId="31" fillId="2" borderId="15" xfId="0" applyNumberFormat="1" applyFont="1" applyFill="1" applyBorder="1" applyAlignment="1">
      <alignment horizontal="center" vertical="center"/>
    </xf>
    <xf numFmtId="0" fontId="2" fillId="0" borderId="13" xfId="0" applyFont="1" applyBorder="1" applyAlignment="1">
      <alignment vertical="center"/>
    </xf>
    <xf numFmtId="0" fontId="0" fillId="0" borderId="14" xfId="0" applyBorder="1" applyAlignment="1">
      <alignment vertical="center"/>
    </xf>
    <xf numFmtId="164" fontId="21" fillId="2" borderId="14" xfId="0" applyNumberFormat="1" applyFont="1" applyFill="1" applyBorder="1" applyAlignment="1">
      <alignment horizontal="center" vertical="center"/>
    </xf>
    <xf numFmtId="164" fontId="12" fillId="2" borderId="14" xfId="0" applyNumberFormat="1" applyFont="1" applyFill="1" applyBorder="1" applyAlignment="1">
      <alignment horizontal="center" vertical="center"/>
    </xf>
    <xf numFmtId="164" fontId="31" fillId="2" borderId="14" xfId="0" applyNumberFormat="1" applyFont="1" applyFill="1" applyBorder="1" applyAlignment="1">
      <alignment horizontal="center" vertical="center"/>
    </xf>
    <xf numFmtId="0" fontId="0" fillId="0" borderId="9" xfId="0" applyBorder="1" applyAlignment="1">
      <alignment vertical="center"/>
    </xf>
    <xf numFmtId="164" fontId="21" fillId="2" borderId="9" xfId="0" applyNumberFormat="1" applyFont="1" applyFill="1" applyBorder="1" applyAlignment="1">
      <alignment horizontal="center" vertical="center"/>
    </xf>
    <xf numFmtId="164" fontId="12" fillId="2" borderId="9" xfId="0" applyNumberFormat="1" applyFont="1" applyFill="1" applyBorder="1" applyAlignment="1">
      <alignment horizontal="center" vertical="center"/>
    </xf>
    <xf numFmtId="164" fontId="31" fillId="2" borderId="9" xfId="0" applyNumberFormat="1" applyFont="1" applyFill="1" applyBorder="1" applyAlignment="1">
      <alignment horizontal="center" vertical="center"/>
    </xf>
    <xf numFmtId="0" fontId="12" fillId="2" borderId="0" xfId="0" applyFont="1" applyFill="1" applyAlignment="1">
      <alignment vertical="center"/>
    </xf>
    <xf numFmtId="0" fontId="31" fillId="2" borderId="0" xfId="0" applyFont="1" applyFill="1" applyAlignment="1">
      <alignment vertical="center"/>
    </xf>
    <xf numFmtId="2" fontId="21" fillId="2" borderId="10" xfId="0" applyNumberFormat="1" applyFont="1" applyFill="1" applyBorder="1" applyAlignment="1">
      <alignment horizontal="center" vertical="center"/>
    </xf>
    <xf numFmtId="2" fontId="12" fillId="2" borderId="10" xfId="0" applyNumberFormat="1" applyFont="1" applyFill="1" applyBorder="1" applyAlignment="1">
      <alignment horizontal="center" vertical="center"/>
    </xf>
    <xf numFmtId="164" fontId="21" fillId="2" borderId="12" xfId="0" applyNumberFormat="1" applyFont="1" applyFill="1" applyBorder="1" applyAlignment="1">
      <alignment horizontal="center" vertical="center"/>
    </xf>
    <xf numFmtId="164" fontId="12" fillId="2" borderId="12" xfId="0" applyNumberFormat="1" applyFont="1" applyFill="1" applyBorder="1" applyAlignment="1">
      <alignment horizontal="center" vertical="center"/>
    </xf>
    <xf numFmtId="0" fontId="37" fillId="0" borderId="1" xfId="0" applyFont="1" applyBorder="1" applyAlignment="1">
      <alignment horizontal="center" vertical="center"/>
    </xf>
    <xf numFmtId="0" fontId="17" fillId="4" borderId="1" xfId="0" applyFont="1" applyFill="1" applyBorder="1" applyAlignment="1">
      <alignment horizontal="center" vertical="center" wrapText="1"/>
    </xf>
    <xf numFmtId="0" fontId="31" fillId="0" borderId="0" xfId="0" applyFont="1"/>
    <xf numFmtId="0" fontId="40" fillId="0" borderId="5" xfId="0" applyFont="1" applyBorder="1" applyAlignment="1">
      <alignment vertical="center"/>
    </xf>
    <xf numFmtId="0" fontId="40" fillId="0" borderId="15" xfId="0" applyFont="1" applyFill="1" applyBorder="1" applyAlignment="1">
      <alignment vertical="center"/>
    </xf>
    <xf numFmtId="0" fontId="21"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31" fillId="2" borderId="1" xfId="0" applyFont="1" applyFill="1" applyBorder="1" applyAlignment="1">
      <alignment horizontal="center" vertical="center"/>
    </xf>
    <xf numFmtId="0" fontId="21" fillId="4" borderId="1" xfId="0" applyFont="1" applyFill="1" applyBorder="1" applyAlignment="1">
      <alignment horizontal="center" vertical="center"/>
    </xf>
    <xf numFmtId="0" fontId="12" fillId="4" borderId="1" xfId="0" applyFont="1" applyFill="1" applyBorder="1" applyAlignment="1">
      <alignment horizontal="center" vertical="center"/>
    </xf>
    <xf numFmtId="0" fontId="31" fillId="4" borderId="1" xfId="0" applyFont="1" applyFill="1" applyBorder="1" applyAlignment="1">
      <alignment horizontal="center" vertical="center"/>
    </xf>
    <xf numFmtId="0" fontId="21"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31" fillId="3" borderId="1" xfId="0" applyFont="1" applyFill="1" applyBorder="1" applyAlignment="1">
      <alignment horizontal="center" vertical="center"/>
    </xf>
    <xf numFmtId="0" fontId="0" fillId="4" borderId="1" xfId="0" applyFill="1" applyBorder="1" applyAlignment="1">
      <alignment horizontal="center" vertical="center"/>
    </xf>
    <xf numFmtId="0" fontId="0" fillId="3" borderId="1" xfId="0" applyFill="1" applyBorder="1" applyAlignment="1">
      <alignment horizontal="center" vertical="center"/>
    </xf>
    <xf numFmtId="164" fontId="12" fillId="3" borderId="1" xfId="0" applyNumberFormat="1" applyFont="1" applyFill="1" applyBorder="1" applyAlignment="1">
      <alignment horizontal="center" vertical="center"/>
    </xf>
    <xf numFmtId="164" fontId="31" fillId="3" borderId="1" xfId="0" applyNumberFormat="1" applyFont="1" applyFill="1" applyBorder="1" applyAlignment="1">
      <alignment horizontal="center" vertical="center"/>
    </xf>
    <xf numFmtId="166" fontId="12" fillId="4" borderId="1" xfId="0" applyNumberFormat="1" applyFont="1" applyFill="1" applyBorder="1" applyAlignment="1">
      <alignment horizontal="center" vertical="center"/>
    </xf>
    <xf numFmtId="164" fontId="31" fillId="4" borderId="1" xfId="0" applyNumberFormat="1" applyFont="1" applyFill="1" applyBorder="1" applyAlignment="1">
      <alignment horizontal="center" vertical="center"/>
    </xf>
    <xf numFmtId="164" fontId="21" fillId="4" borderId="1" xfId="0" applyNumberFormat="1" applyFont="1" applyFill="1" applyBorder="1" applyAlignment="1">
      <alignment horizontal="center" vertical="center"/>
    </xf>
    <xf numFmtId="164" fontId="12" fillId="4" borderId="1" xfId="0" applyNumberFormat="1" applyFont="1" applyFill="1" applyBorder="1" applyAlignment="1">
      <alignment horizontal="center" vertical="center"/>
    </xf>
    <xf numFmtId="164" fontId="21" fillId="3" borderId="1" xfId="0" applyNumberFormat="1" applyFont="1" applyFill="1" applyBorder="1" applyAlignment="1">
      <alignment horizontal="center" vertical="center"/>
    </xf>
    <xf numFmtId="2" fontId="0" fillId="4" borderId="1" xfId="0" applyNumberFormat="1" applyFill="1" applyBorder="1" applyAlignment="1">
      <alignment horizontal="center" vertical="center"/>
    </xf>
    <xf numFmtId="2" fontId="21" fillId="4" borderId="1" xfId="0" applyNumberFormat="1" applyFont="1" applyFill="1" applyBorder="1" applyAlignment="1">
      <alignment horizontal="center" vertical="center"/>
    </xf>
    <xf numFmtId="2" fontId="12" fillId="4" borderId="1" xfId="0" applyNumberFormat="1" applyFont="1" applyFill="1" applyBorder="1" applyAlignment="1">
      <alignment horizontal="center" vertical="center"/>
    </xf>
    <xf numFmtId="2" fontId="31" fillId="4" borderId="1" xfId="0" applyNumberFormat="1" applyFont="1" applyFill="1" applyBorder="1" applyAlignment="1">
      <alignment horizontal="center" vertical="center"/>
    </xf>
    <xf numFmtId="2" fontId="21" fillId="3" borderId="1" xfId="0" applyNumberFormat="1" applyFont="1" applyFill="1" applyBorder="1" applyAlignment="1">
      <alignment horizontal="center" vertical="center"/>
    </xf>
    <xf numFmtId="2" fontId="12" fillId="3" borderId="1" xfId="0" applyNumberFormat="1" applyFont="1" applyFill="1" applyBorder="1" applyAlignment="1">
      <alignment horizontal="center" vertical="center"/>
    </xf>
    <xf numFmtId="2" fontId="31" fillId="3" borderId="1" xfId="0" applyNumberFormat="1" applyFont="1" applyFill="1" applyBorder="1" applyAlignment="1">
      <alignment horizontal="center" vertical="center"/>
    </xf>
    <xf numFmtId="0" fontId="21" fillId="2" borderId="0" xfId="0" applyFont="1" applyFill="1" applyAlignment="1">
      <alignment vertical="center"/>
    </xf>
    <xf numFmtId="0" fontId="0" fillId="4" borderId="0" xfId="0" applyFill="1" applyAlignment="1">
      <alignment vertical="center"/>
    </xf>
    <xf numFmtId="0" fontId="21" fillId="4" borderId="0" xfId="0" applyFont="1" applyFill="1" applyAlignment="1">
      <alignment vertical="center"/>
    </xf>
    <xf numFmtId="0" fontId="12" fillId="4" borderId="0" xfId="0" applyFont="1" applyFill="1" applyAlignment="1">
      <alignment vertical="center"/>
    </xf>
    <xf numFmtId="0" fontId="31" fillId="4" borderId="0" xfId="0" applyFont="1" applyFill="1" applyAlignment="1">
      <alignment vertical="center"/>
    </xf>
    <xf numFmtId="0" fontId="0" fillId="3" borderId="0" xfId="0" applyFill="1" applyAlignment="1">
      <alignment vertical="center"/>
    </xf>
    <xf numFmtId="0" fontId="21" fillId="3" borderId="0" xfId="0" applyFont="1" applyFill="1" applyAlignment="1">
      <alignment vertical="center"/>
    </xf>
    <xf numFmtId="0" fontId="12" fillId="3" borderId="0" xfId="0" applyFont="1" applyFill="1" applyAlignment="1">
      <alignment vertical="center"/>
    </xf>
    <xf numFmtId="0" fontId="31" fillId="3" borderId="0" xfId="0" applyFont="1" applyFill="1" applyAlignment="1">
      <alignment vertical="center"/>
    </xf>
    <xf numFmtId="2" fontId="0" fillId="4" borderId="0" xfId="0" applyNumberFormat="1" applyFill="1" applyAlignment="1">
      <alignment horizontal="center" vertical="center"/>
    </xf>
    <xf numFmtId="165" fontId="0" fillId="4" borderId="1" xfId="0" applyNumberFormat="1" applyFill="1" applyBorder="1" applyAlignment="1">
      <alignment horizontal="center" vertical="center"/>
    </xf>
    <xf numFmtId="165" fontId="21" fillId="4" borderId="1" xfId="0" applyNumberFormat="1" applyFont="1" applyFill="1" applyBorder="1" applyAlignment="1">
      <alignment horizontal="center" vertical="center"/>
    </xf>
    <xf numFmtId="165" fontId="12" fillId="4" borderId="1" xfId="0" applyNumberFormat="1" applyFont="1" applyFill="1" applyBorder="1" applyAlignment="1">
      <alignment horizontal="center" vertical="center"/>
    </xf>
    <xf numFmtId="165" fontId="31" fillId="4" borderId="1" xfId="0" applyNumberFormat="1" applyFont="1" applyFill="1" applyBorder="1" applyAlignment="1">
      <alignment horizontal="center" vertical="center"/>
    </xf>
    <xf numFmtId="165" fontId="0" fillId="3" borderId="1" xfId="0" applyNumberFormat="1" applyFill="1" applyBorder="1" applyAlignment="1">
      <alignment horizontal="center" vertical="center"/>
    </xf>
    <xf numFmtId="165" fontId="21" fillId="3" borderId="1" xfId="0" applyNumberFormat="1" applyFont="1" applyFill="1" applyBorder="1" applyAlignment="1">
      <alignment horizontal="center" vertical="center"/>
    </xf>
    <xf numFmtId="165" fontId="12" fillId="3" borderId="1" xfId="0" applyNumberFormat="1" applyFont="1" applyFill="1" applyBorder="1" applyAlignment="1">
      <alignment horizontal="center" vertical="center"/>
    </xf>
    <xf numFmtId="165" fontId="31" fillId="3" borderId="1" xfId="0" applyNumberFormat="1" applyFont="1" applyFill="1" applyBorder="1" applyAlignment="1">
      <alignment horizontal="center" vertical="center"/>
    </xf>
    <xf numFmtId="2" fontId="21" fillId="4" borderId="0" xfId="0" applyNumberFormat="1" applyFont="1" applyFill="1" applyAlignment="1">
      <alignment horizontal="center" vertical="center"/>
    </xf>
    <xf numFmtId="2" fontId="31" fillId="4" borderId="0" xfId="0" applyNumberFormat="1" applyFont="1" applyFill="1" applyAlignment="1">
      <alignment horizontal="center" vertical="center"/>
    </xf>
    <xf numFmtId="2" fontId="0" fillId="3" borderId="0" xfId="0" applyNumberFormat="1" applyFill="1" applyAlignment="1">
      <alignment horizontal="center" vertical="center"/>
    </xf>
    <xf numFmtId="2" fontId="21" fillId="3" borderId="0" xfId="0" applyNumberFormat="1" applyFont="1" applyFill="1" applyAlignment="1">
      <alignment horizontal="center" vertical="center"/>
    </xf>
    <xf numFmtId="2" fontId="12" fillId="3" borderId="0" xfId="0" applyNumberFormat="1" applyFont="1" applyFill="1" applyAlignment="1">
      <alignment horizontal="center" vertical="center"/>
    </xf>
    <xf numFmtId="2" fontId="31" fillId="3" borderId="0" xfId="0" applyNumberFormat="1" applyFont="1" applyFill="1" applyAlignment="1">
      <alignment horizontal="center" vertical="center"/>
    </xf>
    <xf numFmtId="2" fontId="1" fillId="4"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xf>
    <xf numFmtId="164" fontId="1" fillId="4" borderId="1"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xf>
    <xf numFmtId="166" fontId="21" fillId="4" borderId="1" xfId="0" applyNumberFormat="1" applyFont="1" applyFill="1" applyBorder="1" applyAlignment="1">
      <alignment horizontal="center" vertical="center"/>
    </xf>
    <xf numFmtId="166" fontId="31" fillId="4" borderId="1" xfId="0" applyNumberFormat="1" applyFont="1" applyFill="1" applyBorder="1" applyAlignment="1">
      <alignment horizontal="center" vertical="center"/>
    </xf>
    <xf numFmtId="166" fontId="21" fillId="3" borderId="1" xfId="0" applyNumberFormat="1" applyFont="1" applyFill="1" applyBorder="1" applyAlignment="1">
      <alignment horizontal="center" vertical="center"/>
    </xf>
    <xf numFmtId="164" fontId="21" fillId="4" borderId="15" xfId="0" applyNumberFormat="1" applyFont="1" applyFill="1" applyBorder="1" applyAlignment="1">
      <alignment horizontal="center" vertical="center"/>
    </xf>
    <xf numFmtId="164" fontId="12" fillId="4" borderId="15" xfId="0" applyNumberFormat="1" applyFont="1" applyFill="1" applyBorder="1" applyAlignment="1">
      <alignment horizontal="center" vertical="center"/>
    </xf>
    <xf numFmtId="164" fontId="31" fillId="4" borderId="15" xfId="0" applyNumberFormat="1" applyFont="1" applyFill="1" applyBorder="1" applyAlignment="1">
      <alignment horizontal="center" vertical="center"/>
    </xf>
    <xf numFmtId="164" fontId="21" fillId="3" borderId="15" xfId="0" applyNumberFormat="1" applyFont="1" applyFill="1" applyBorder="1" applyAlignment="1">
      <alignment horizontal="center" vertical="center"/>
    </xf>
    <xf numFmtId="164" fontId="12" fillId="3" borderId="15" xfId="0" applyNumberFormat="1" applyFont="1" applyFill="1" applyBorder="1" applyAlignment="1">
      <alignment horizontal="center" vertical="center"/>
    </xf>
    <xf numFmtId="164" fontId="31" fillId="3" borderId="4" xfId="0" applyNumberFormat="1" applyFont="1" applyFill="1" applyBorder="1" applyAlignment="1">
      <alignment horizontal="center" vertical="center"/>
    </xf>
    <xf numFmtId="164" fontId="21" fillId="4" borderId="9" xfId="0" applyNumberFormat="1" applyFont="1" applyFill="1" applyBorder="1" applyAlignment="1">
      <alignment horizontal="center" vertical="center"/>
    </xf>
    <xf numFmtId="164" fontId="12" fillId="4" borderId="9" xfId="0" applyNumberFormat="1" applyFont="1" applyFill="1" applyBorder="1" applyAlignment="1">
      <alignment horizontal="center" vertical="center"/>
    </xf>
    <xf numFmtId="164" fontId="31" fillId="4" borderId="9" xfId="0" applyNumberFormat="1" applyFont="1" applyFill="1" applyBorder="1" applyAlignment="1">
      <alignment horizontal="center" vertical="center"/>
    </xf>
    <xf numFmtId="164" fontId="21" fillId="3" borderId="9" xfId="0" applyNumberFormat="1" applyFont="1" applyFill="1" applyBorder="1" applyAlignment="1">
      <alignment horizontal="center" vertical="center"/>
    </xf>
    <xf numFmtId="164" fontId="12" fillId="3" borderId="9" xfId="0" applyNumberFormat="1" applyFont="1" applyFill="1" applyBorder="1" applyAlignment="1">
      <alignment horizontal="center" vertical="center"/>
    </xf>
    <xf numFmtId="164" fontId="31" fillId="3" borderId="9" xfId="0" applyNumberFormat="1" applyFont="1" applyFill="1" applyBorder="1" applyAlignment="1">
      <alignment horizontal="center" vertical="center"/>
    </xf>
    <xf numFmtId="2" fontId="21" fillId="4" borderId="10" xfId="0" applyNumberFormat="1" applyFont="1" applyFill="1" applyBorder="1" applyAlignment="1">
      <alignment horizontal="center" vertical="center"/>
    </xf>
    <xf numFmtId="2" fontId="12" fillId="4" borderId="10" xfId="0" applyNumberFormat="1" applyFont="1" applyFill="1" applyBorder="1" applyAlignment="1">
      <alignment horizontal="center" vertical="center"/>
    </xf>
    <xf numFmtId="2" fontId="21" fillId="3" borderId="10" xfId="0" applyNumberFormat="1" applyFont="1" applyFill="1" applyBorder="1" applyAlignment="1">
      <alignment horizontal="center" vertical="center"/>
    </xf>
    <xf numFmtId="2" fontId="12" fillId="3" borderId="10" xfId="0" applyNumberFormat="1" applyFont="1" applyFill="1" applyBorder="1" applyAlignment="1">
      <alignment horizontal="center" vertical="center"/>
    </xf>
    <xf numFmtId="2" fontId="31" fillId="3" borderId="11" xfId="0" applyNumberFormat="1" applyFont="1" applyFill="1" applyBorder="1" applyAlignment="1">
      <alignment horizontal="center" vertical="center"/>
    </xf>
    <xf numFmtId="164" fontId="31" fillId="3" borderId="16" xfId="0" applyNumberFormat="1" applyFont="1" applyFill="1" applyBorder="1" applyAlignment="1">
      <alignment horizontal="center" vertical="center"/>
    </xf>
    <xf numFmtId="164" fontId="21" fillId="4" borderId="12" xfId="0" applyNumberFormat="1" applyFont="1" applyFill="1" applyBorder="1" applyAlignment="1">
      <alignment horizontal="center" vertical="center"/>
    </xf>
    <xf numFmtId="164" fontId="12" fillId="4" borderId="12" xfId="0" applyNumberFormat="1" applyFont="1" applyFill="1" applyBorder="1" applyAlignment="1">
      <alignment horizontal="center" vertical="center"/>
    </xf>
    <xf numFmtId="164" fontId="21" fillId="3" borderId="12" xfId="0" applyNumberFormat="1" applyFont="1" applyFill="1" applyBorder="1" applyAlignment="1">
      <alignment horizontal="center" vertical="center"/>
    </xf>
    <xf numFmtId="164" fontId="12" fillId="3" borderId="12" xfId="0" applyNumberFormat="1" applyFont="1" applyFill="1" applyBorder="1" applyAlignment="1">
      <alignment horizontal="center" vertical="center"/>
    </xf>
    <xf numFmtId="164" fontId="31" fillId="3" borderId="17" xfId="0" applyNumberFormat="1" applyFont="1" applyFill="1" applyBorder="1" applyAlignment="1">
      <alignment horizontal="center" vertical="center"/>
    </xf>
    <xf numFmtId="0" fontId="34" fillId="5" borderId="0" xfId="0" applyFont="1" applyFill="1" applyAlignment="1">
      <alignment vertical="center"/>
    </xf>
    <xf numFmtId="0" fontId="34" fillId="6" borderId="0" xfId="0" applyFont="1" applyFill="1" applyAlignment="1">
      <alignment vertical="center"/>
    </xf>
    <xf numFmtId="0" fontId="40" fillId="0" borderId="0" xfId="0" applyFont="1" applyAlignment="1">
      <alignment vertical="center"/>
    </xf>
    <xf numFmtId="0" fontId="0" fillId="6" borderId="22" xfId="0" applyFill="1" applyBorder="1" applyAlignment="1">
      <alignment vertical="center"/>
    </xf>
    <xf numFmtId="0" fontId="38" fillId="6" borderId="22" xfId="0" applyFont="1" applyFill="1" applyBorder="1" applyAlignment="1">
      <alignment horizontal="center" vertical="center"/>
    </xf>
    <xf numFmtId="0" fontId="0" fillId="6" borderId="19" xfId="0" applyFill="1" applyBorder="1" applyAlignment="1">
      <alignment vertical="center"/>
    </xf>
    <xf numFmtId="0" fontId="2" fillId="6" borderId="23" xfId="0" applyFont="1" applyFill="1" applyBorder="1" applyAlignment="1">
      <alignment vertical="center"/>
    </xf>
    <xf numFmtId="167" fontId="21" fillId="2" borderId="1" xfId="0" applyNumberFormat="1" applyFont="1" applyFill="1" applyBorder="1" applyAlignment="1">
      <alignment horizontal="center" vertical="center"/>
    </xf>
    <xf numFmtId="168" fontId="21" fillId="2" borderId="1" xfId="0" applyNumberFormat="1" applyFont="1" applyFill="1" applyBorder="1" applyAlignment="1">
      <alignment horizontal="center"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48" fillId="0" borderId="1" xfId="0" applyFont="1" applyBorder="1" applyAlignment="1">
      <alignment vertical="center"/>
    </xf>
    <xf numFmtId="0" fontId="48" fillId="0" borderId="1" xfId="0" applyFont="1" applyBorder="1" applyAlignment="1">
      <alignment horizontal="center" vertical="center"/>
    </xf>
    <xf numFmtId="3" fontId="21" fillId="2" borderId="1" xfId="0" applyNumberFormat="1" applyFont="1" applyFill="1" applyBorder="1" applyAlignment="1">
      <alignment horizontal="center" vertical="center"/>
    </xf>
    <xf numFmtId="3" fontId="12" fillId="2" borderId="1" xfId="0" applyNumberFormat="1" applyFont="1" applyFill="1" applyBorder="1" applyAlignment="1">
      <alignment horizontal="center" vertical="center"/>
    </xf>
    <xf numFmtId="3" fontId="31" fillId="2" borderId="1" xfId="0" applyNumberFormat="1" applyFont="1" applyFill="1" applyBorder="1" applyAlignment="1">
      <alignment horizontal="center" vertical="center"/>
    </xf>
    <xf numFmtId="3" fontId="0" fillId="4" borderId="1" xfId="0" applyNumberFormat="1" applyFill="1" applyBorder="1" applyAlignment="1">
      <alignment horizontal="center" vertical="center"/>
    </xf>
    <xf numFmtId="3" fontId="21" fillId="4" borderId="1" xfId="0" applyNumberFormat="1" applyFont="1" applyFill="1" applyBorder="1" applyAlignment="1">
      <alignment horizontal="center" vertical="center"/>
    </xf>
    <xf numFmtId="3" fontId="12" fillId="4" borderId="1" xfId="0" applyNumberFormat="1" applyFont="1" applyFill="1" applyBorder="1" applyAlignment="1">
      <alignment horizontal="center" vertical="center"/>
    </xf>
    <xf numFmtId="3" fontId="31" fillId="4" borderId="1" xfId="0" applyNumberFormat="1" applyFont="1" applyFill="1" applyBorder="1" applyAlignment="1">
      <alignment horizontal="center" vertical="center"/>
    </xf>
    <xf numFmtId="3" fontId="0" fillId="3" borderId="1" xfId="0" applyNumberFormat="1" applyFill="1" applyBorder="1" applyAlignment="1">
      <alignment horizontal="center" vertical="center"/>
    </xf>
    <xf numFmtId="3" fontId="21" fillId="3" borderId="1" xfId="0" applyNumberFormat="1" applyFont="1" applyFill="1" applyBorder="1" applyAlignment="1">
      <alignment horizontal="center" vertical="center"/>
    </xf>
    <xf numFmtId="3" fontId="12" fillId="3" borderId="1" xfId="0" applyNumberFormat="1" applyFont="1" applyFill="1" applyBorder="1" applyAlignment="1">
      <alignment horizontal="center" vertical="center"/>
    </xf>
    <xf numFmtId="3" fontId="31" fillId="3" borderId="1" xfId="0" applyNumberFormat="1" applyFont="1" applyFill="1" applyBorder="1" applyAlignment="1">
      <alignment horizontal="center" vertical="center"/>
    </xf>
    <xf numFmtId="3" fontId="0" fillId="4" borderId="1" xfId="0" applyNumberFormat="1" applyFill="1" applyBorder="1" applyAlignment="1">
      <alignment vertical="center"/>
    </xf>
    <xf numFmtId="3" fontId="0" fillId="3" borderId="1" xfId="0" applyNumberFormat="1" applyFill="1" applyBorder="1" applyAlignment="1">
      <alignment vertical="center"/>
    </xf>
    <xf numFmtId="0" fontId="0" fillId="6" borderId="25" xfId="0" applyFill="1" applyBorder="1" applyAlignment="1">
      <alignment horizontal="center" vertical="center"/>
    </xf>
    <xf numFmtId="164" fontId="0" fillId="6" borderId="26" xfId="0" applyNumberFormat="1" applyFill="1" applyBorder="1" applyAlignment="1">
      <alignment horizontal="center" vertical="center"/>
    </xf>
    <xf numFmtId="164" fontId="0" fillId="6" borderId="27" xfId="0" applyNumberFormat="1" applyFill="1" applyBorder="1" applyAlignment="1">
      <alignment horizontal="center" vertical="center"/>
    </xf>
    <xf numFmtId="0" fontId="0" fillId="4" borderId="24" xfId="0" applyFill="1" applyBorder="1" applyAlignment="1">
      <alignment horizontal="center" vertical="center"/>
    </xf>
    <xf numFmtId="165" fontId="0" fillId="4" borderId="20" xfId="0" applyNumberFormat="1" applyFill="1" applyBorder="1" applyAlignment="1">
      <alignment horizontal="center" vertical="center"/>
    </xf>
    <xf numFmtId="165" fontId="0" fillId="4" borderId="21" xfId="0" applyNumberFormat="1" applyFill="1" applyBorder="1" applyAlignment="1">
      <alignment horizontal="center" vertical="center"/>
    </xf>
    <xf numFmtId="2" fontId="31" fillId="2" borderId="11" xfId="0" applyNumberFormat="1" applyFont="1" applyFill="1" applyBorder="1" applyAlignment="1">
      <alignment horizontal="center" vertical="center"/>
    </xf>
    <xf numFmtId="2" fontId="31" fillId="4" borderId="31" xfId="0" applyNumberFormat="1" applyFont="1" applyFill="1" applyBorder="1" applyAlignment="1">
      <alignment horizontal="center" vertical="center"/>
    </xf>
    <xf numFmtId="0" fontId="0" fillId="3" borderId="28" xfId="0" applyFill="1" applyBorder="1" applyAlignment="1">
      <alignment horizontal="center" vertical="center"/>
    </xf>
    <xf numFmtId="165" fontId="0" fillId="3" borderId="29" xfId="0" applyNumberFormat="1" applyFill="1" applyBorder="1" applyAlignment="1">
      <alignment horizontal="center" vertical="center"/>
    </xf>
    <xf numFmtId="165" fontId="0" fillId="3" borderId="30" xfId="0" applyNumberFormat="1" applyFill="1" applyBorder="1" applyAlignment="1">
      <alignment horizontal="center" vertical="center"/>
    </xf>
    <xf numFmtId="167" fontId="21" fillId="4" borderId="1" xfId="0" applyNumberFormat="1" applyFont="1" applyFill="1" applyBorder="1" applyAlignment="1">
      <alignment horizontal="center" vertical="center"/>
    </xf>
    <xf numFmtId="168" fontId="21" fillId="4" borderId="1" xfId="0" applyNumberFormat="1" applyFont="1" applyFill="1" applyBorder="1" applyAlignment="1">
      <alignment horizontal="center" vertical="center"/>
    </xf>
    <xf numFmtId="164" fontId="21" fillId="4" borderId="14" xfId="0" applyNumberFormat="1" applyFont="1" applyFill="1" applyBorder="1" applyAlignment="1">
      <alignment horizontal="center" vertical="center"/>
    </xf>
    <xf numFmtId="0" fontId="0" fillId="2" borderId="28" xfId="0" applyFill="1" applyBorder="1" applyAlignment="1">
      <alignment horizontal="right" vertical="center"/>
    </xf>
    <xf numFmtId="165" fontId="0" fillId="2" borderId="29" xfId="0" applyNumberFormat="1" applyFill="1" applyBorder="1" applyAlignment="1">
      <alignment horizontal="right" vertical="center"/>
    </xf>
    <xf numFmtId="165" fontId="0" fillId="2" borderId="30" xfId="0" applyNumberFormat="1" applyFill="1" applyBorder="1" applyAlignment="1">
      <alignment horizontal="right" vertical="center"/>
    </xf>
    <xf numFmtId="167" fontId="21" fillId="3" borderId="1" xfId="0" applyNumberFormat="1" applyFont="1" applyFill="1" applyBorder="1" applyAlignment="1">
      <alignment horizontal="center" vertical="center"/>
    </xf>
    <xf numFmtId="164" fontId="21" fillId="3" borderId="14" xfId="0" applyNumberFormat="1" applyFont="1" applyFill="1" applyBorder="1" applyAlignment="1">
      <alignment horizontal="center" vertical="center"/>
    </xf>
    <xf numFmtId="167" fontId="12" fillId="2" borderId="1" xfId="0" applyNumberFormat="1" applyFont="1" applyFill="1" applyBorder="1" applyAlignment="1">
      <alignment horizontal="center" vertical="center"/>
    </xf>
    <xf numFmtId="168" fontId="12" fillId="2" borderId="1" xfId="0" applyNumberFormat="1" applyFont="1" applyFill="1" applyBorder="1" applyAlignment="1">
      <alignment horizontal="center" vertical="center"/>
    </xf>
    <xf numFmtId="168" fontId="31" fillId="2" borderId="1" xfId="0" applyNumberFormat="1" applyFont="1" applyFill="1" applyBorder="1" applyAlignment="1">
      <alignment horizontal="center" vertical="center"/>
    </xf>
    <xf numFmtId="164" fontId="31" fillId="2" borderId="16" xfId="0" applyNumberFormat="1" applyFont="1" applyFill="1" applyBorder="1" applyAlignment="1">
      <alignment horizontal="center" vertical="center"/>
    </xf>
    <xf numFmtId="164" fontId="31" fillId="2" borderId="17" xfId="0" applyNumberFormat="1" applyFont="1" applyFill="1" applyBorder="1" applyAlignment="1">
      <alignment horizontal="center" vertical="center"/>
    </xf>
    <xf numFmtId="167" fontId="12" fillId="4" borderId="1" xfId="0" applyNumberFormat="1" applyFont="1" applyFill="1" applyBorder="1" applyAlignment="1">
      <alignment horizontal="center" vertical="center"/>
    </xf>
    <xf numFmtId="164" fontId="12" fillId="4" borderId="14" xfId="0" applyNumberFormat="1" applyFont="1" applyFill="1" applyBorder="1" applyAlignment="1">
      <alignment horizontal="center" vertical="center"/>
    </xf>
    <xf numFmtId="164" fontId="31" fillId="4" borderId="14" xfId="0" applyNumberFormat="1" applyFont="1" applyFill="1" applyBorder="1" applyAlignment="1">
      <alignment horizontal="center" vertical="center"/>
    </xf>
    <xf numFmtId="164" fontId="31" fillId="4" borderId="18" xfId="0" applyNumberFormat="1" applyFont="1" applyFill="1" applyBorder="1" applyAlignment="1">
      <alignment horizontal="center" vertical="center"/>
    </xf>
    <xf numFmtId="164" fontId="31" fillId="4" borderId="32" xfId="0" applyNumberFormat="1" applyFont="1" applyFill="1" applyBorder="1" applyAlignment="1">
      <alignment horizontal="center" vertical="center"/>
    </xf>
    <xf numFmtId="164" fontId="12" fillId="3" borderId="14" xfId="0" applyNumberFormat="1" applyFont="1" applyFill="1" applyBorder="1" applyAlignment="1">
      <alignment horizontal="center" vertical="center"/>
    </xf>
    <xf numFmtId="0" fontId="31" fillId="0" borderId="0" xfId="0" applyFont="1" applyAlignment="1">
      <alignment vertical="center" wrapText="1"/>
    </xf>
    <xf numFmtId="164" fontId="31" fillId="3" borderId="14" xfId="0" applyNumberFormat="1" applyFont="1" applyFill="1" applyBorder="1" applyAlignment="1">
      <alignment horizontal="center" vertical="center"/>
    </xf>
    <xf numFmtId="164" fontId="31" fillId="0" borderId="0" xfId="0" applyNumberFormat="1" applyFont="1"/>
    <xf numFmtId="0" fontId="17" fillId="2" borderId="1"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0" fontId="27" fillId="2" borderId="1" xfId="0" applyFont="1" applyFill="1" applyBorder="1" applyAlignment="1" applyProtection="1">
      <alignment horizontal="center" vertical="center" wrapText="1"/>
      <protection locked="0"/>
    </xf>
    <xf numFmtId="3" fontId="12" fillId="2" borderId="1" xfId="0" applyNumberFormat="1" applyFont="1" applyFill="1" applyBorder="1" applyAlignment="1" applyProtection="1">
      <alignment horizontal="center" vertical="center"/>
      <protection locked="0"/>
    </xf>
    <xf numFmtId="3" fontId="31" fillId="2" borderId="1" xfId="0" applyNumberFormat="1" applyFont="1" applyFill="1" applyBorder="1" applyAlignment="1" applyProtection="1">
      <alignment horizontal="center" vertical="center"/>
      <protection locked="0"/>
    </xf>
    <xf numFmtId="0" fontId="31" fillId="2" borderId="1" xfId="0" applyFont="1" applyFill="1" applyBorder="1" applyAlignment="1" applyProtection="1">
      <alignment horizontal="center" vertical="center"/>
      <protection locked="0"/>
    </xf>
    <xf numFmtId="164" fontId="31" fillId="2" borderId="1" xfId="0" applyNumberFormat="1" applyFont="1" applyFill="1" applyBorder="1" applyAlignment="1" applyProtection="1">
      <alignment horizontal="center" vertical="center"/>
      <protection locked="0"/>
    </xf>
    <xf numFmtId="2" fontId="31" fillId="2" borderId="1" xfId="0" applyNumberFormat="1" applyFont="1" applyFill="1" applyBorder="1" applyAlignment="1" applyProtection="1">
      <alignment horizontal="center" vertical="center"/>
      <protection locked="0"/>
    </xf>
    <xf numFmtId="164" fontId="31" fillId="2" borderId="1" xfId="0" applyNumberFormat="1" applyFont="1" applyFill="1" applyBorder="1" applyAlignment="1" applyProtection="1">
      <alignment horizontal="center" vertical="center"/>
    </xf>
    <xf numFmtId="0" fontId="36" fillId="0" borderId="0" xfId="0" applyFont="1" applyAlignment="1"/>
    <xf numFmtId="0" fontId="35" fillId="0" borderId="0" xfId="0" applyFont="1" applyAlignment="1">
      <alignment horizontal="left" vertical="center" textRotation="90" wrapText="1"/>
    </xf>
    <xf numFmtId="3" fontId="50" fillId="2" borderId="1" xfId="0" applyNumberFormat="1" applyFont="1" applyFill="1" applyBorder="1" applyAlignment="1" applyProtection="1">
      <alignment horizontal="center" vertical="center"/>
      <protection locked="0"/>
    </xf>
    <xf numFmtId="0" fontId="50" fillId="2" borderId="1" xfId="0" applyFont="1" applyFill="1" applyBorder="1" applyAlignment="1" applyProtection="1">
      <alignment horizontal="center" vertical="center"/>
      <protection locked="0"/>
    </xf>
    <xf numFmtId="164" fontId="50" fillId="2" borderId="1" xfId="0" applyNumberFormat="1" applyFont="1" applyFill="1" applyBorder="1" applyAlignment="1" applyProtection="1">
      <alignment horizontal="center" vertical="center"/>
      <protection locked="0"/>
    </xf>
    <xf numFmtId="164" fontId="50" fillId="2" borderId="1" xfId="0" applyNumberFormat="1" applyFont="1" applyFill="1" applyBorder="1" applyAlignment="1" applyProtection="1">
      <alignment horizontal="center" vertical="center"/>
    </xf>
    <xf numFmtId="2" fontId="50" fillId="2" borderId="1" xfId="0" applyNumberFormat="1" applyFont="1" applyFill="1" applyBorder="1" applyAlignment="1" applyProtection="1">
      <alignment horizontal="center" vertical="center"/>
      <protection locked="0"/>
    </xf>
    <xf numFmtId="0" fontId="50" fillId="2" borderId="0" xfId="0" applyFont="1" applyFill="1" applyAlignment="1" applyProtection="1">
      <alignment vertical="center"/>
      <protection locked="0"/>
    </xf>
    <xf numFmtId="0" fontId="36" fillId="0" borderId="1" xfId="0" applyFont="1" applyBorder="1" applyAlignment="1">
      <alignment horizontal="right" vertical="center" wrapText="1"/>
    </xf>
    <xf numFmtId="167" fontId="50" fillId="2" borderId="1" xfId="0" applyNumberFormat="1" applyFont="1" applyFill="1" applyBorder="1" applyAlignment="1" applyProtection="1">
      <alignment horizontal="center" vertical="center"/>
      <protection locked="0"/>
    </xf>
    <xf numFmtId="0" fontId="53" fillId="0" borderId="0" xfId="0" applyFont="1" applyBorder="1" applyAlignment="1">
      <alignment horizontal="center" vertical="center" wrapText="1"/>
    </xf>
    <xf numFmtId="0" fontId="55" fillId="0" borderId="0" xfId="0" applyFont="1" applyBorder="1" applyAlignment="1">
      <alignment horizontal="center" vertical="center" wrapText="1"/>
    </xf>
    <xf numFmtId="0" fontId="0" fillId="0" borderId="0" xfId="0" applyFont="1"/>
    <xf numFmtId="0" fontId="51" fillId="0" borderId="0" xfId="0" applyFont="1" applyBorder="1" applyAlignment="1">
      <alignment vertical="center" wrapText="1"/>
    </xf>
    <xf numFmtId="0" fontId="54" fillId="0" borderId="0" xfId="0" applyFont="1" applyBorder="1" applyAlignment="1">
      <alignment vertical="center" wrapText="1"/>
    </xf>
    <xf numFmtId="0" fontId="52" fillId="0" borderId="0" xfId="0" applyFont="1" applyBorder="1" applyAlignment="1">
      <alignment horizontal="center" vertical="center" wrapText="1"/>
    </xf>
    <xf numFmtId="0" fontId="57" fillId="0" borderId="0" xfId="0" applyFont="1" applyBorder="1" applyAlignment="1">
      <alignment horizontal="center" vertical="center" wrapText="1"/>
    </xf>
    <xf numFmtId="14" fontId="57" fillId="0" borderId="0" xfId="0" applyNumberFormat="1" applyFont="1" applyBorder="1" applyAlignment="1">
      <alignment horizontal="center" vertical="center" wrapText="1"/>
    </xf>
    <xf numFmtId="14" fontId="38" fillId="0" borderId="0" xfId="0" applyNumberFormat="1" applyFont="1" applyBorder="1" applyAlignment="1">
      <alignment horizontal="center" vertical="center" wrapText="1"/>
    </xf>
    <xf numFmtId="0" fontId="0" fillId="0" borderId="0" xfId="0" applyBorder="1"/>
    <xf numFmtId="3" fontId="64" fillId="2" borderId="1" xfId="0" applyNumberFormat="1" applyFont="1" applyFill="1" applyBorder="1" applyAlignment="1" applyProtection="1">
      <alignment horizontal="center" vertical="center"/>
      <protection locked="0"/>
    </xf>
    <xf numFmtId="3" fontId="65" fillId="2" borderId="1" xfId="0" applyNumberFormat="1" applyFont="1" applyFill="1" applyBorder="1" applyAlignment="1" applyProtection="1">
      <alignment horizontal="center" vertical="center"/>
      <protection locked="0"/>
    </xf>
    <xf numFmtId="3" fontId="66" fillId="2" borderId="1" xfId="0" applyNumberFormat="1" applyFont="1" applyFill="1" applyBorder="1" applyAlignment="1" applyProtection="1">
      <alignment horizontal="center" vertical="center"/>
      <protection locked="0"/>
    </xf>
    <xf numFmtId="0" fontId="64" fillId="2" borderId="1" xfId="0" applyFont="1" applyFill="1" applyBorder="1" applyAlignment="1" applyProtection="1">
      <alignment horizontal="center" vertical="center"/>
      <protection locked="0"/>
    </xf>
    <xf numFmtId="0" fontId="65" fillId="2" borderId="1" xfId="0" applyFont="1" applyFill="1" applyBorder="1" applyAlignment="1" applyProtection="1">
      <alignment horizontal="center" vertical="center"/>
      <protection locked="0"/>
    </xf>
    <xf numFmtId="0" fontId="66" fillId="2" borderId="1" xfId="0" applyFont="1" applyFill="1" applyBorder="1" applyAlignment="1" applyProtection="1">
      <alignment horizontal="center" vertical="center"/>
      <protection locked="0"/>
    </xf>
    <xf numFmtId="166" fontId="64" fillId="2" borderId="1" xfId="0" applyNumberFormat="1" applyFont="1" applyFill="1" applyBorder="1" applyAlignment="1" applyProtection="1">
      <alignment horizontal="center" vertical="center"/>
      <protection locked="0"/>
    </xf>
    <xf numFmtId="164" fontId="65" fillId="2" borderId="1" xfId="0" applyNumberFormat="1" applyFont="1" applyFill="1" applyBorder="1" applyAlignment="1" applyProtection="1">
      <alignment horizontal="center" vertical="center"/>
      <protection locked="0"/>
    </xf>
    <xf numFmtId="164" fontId="66" fillId="2" borderId="1" xfId="0" applyNumberFormat="1" applyFont="1" applyFill="1" applyBorder="1" applyAlignment="1" applyProtection="1">
      <alignment horizontal="center" vertical="center"/>
      <protection locked="0"/>
    </xf>
    <xf numFmtId="164" fontId="64" fillId="2" borderId="1" xfId="0" applyNumberFormat="1" applyFont="1" applyFill="1" applyBorder="1" applyAlignment="1" applyProtection="1">
      <alignment horizontal="center" vertical="center"/>
      <protection locked="0"/>
    </xf>
    <xf numFmtId="164" fontId="64" fillId="2" borderId="1" xfId="0" applyNumberFormat="1" applyFont="1" applyFill="1" applyBorder="1" applyAlignment="1" applyProtection="1">
      <alignment horizontal="center" vertical="center"/>
    </xf>
    <xf numFmtId="164" fontId="65" fillId="2" borderId="1" xfId="0" applyNumberFormat="1" applyFont="1" applyFill="1" applyBorder="1" applyAlignment="1" applyProtection="1">
      <alignment horizontal="center" vertical="center"/>
    </xf>
    <xf numFmtId="164" fontId="66" fillId="2" borderId="1" xfId="0" applyNumberFormat="1" applyFont="1" applyFill="1" applyBorder="1" applyAlignment="1" applyProtection="1">
      <alignment horizontal="center" vertical="center"/>
    </xf>
    <xf numFmtId="2" fontId="64" fillId="2" borderId="1" xfId="0" applyNumberFormat="1" applyFont="1" applyFill="1" applyBorder="1" applyAlignment="1" applyProtection="1">
      <alignment horizontal="center" vertical="center"/>
      <protection locked="0"/>
    </xf>
    <xf numFmtId="2" fontId="65" fillId="2" borderId="1" xfId="0" applyNumberFormat="1" applyFont="1" applyFill="1" applyBorder="1" applyAlignment="1" applyProtection="1">
      <alignment horizontal="center" vertical="center"/>
      <protection locked="0"/>
    </xf>
    <xf numFmtId="2" fontId="66" fillId="2" borderId="1" xfId="0" applyNumberFormat="1" applyFont="1" applyFill="1" applyBorder="1" applyAlignment="1" applyProtection="1">
      <alignment horizontal="center" vertical="center"/>
      <protection locked="0"/>
    </xf>
    <xf numFmtId="0" fontId="67" fillId="0" borderId="0" xfId="0" applyFont="1"/>
    <xf numFmtId="0" fontId="67" fillId="0" borderId="0" xfId="0" applyFont="1" applyAlignment="1">
      <alignment vertical="center"/>
    </xf>
    <xf numFmtId="0" fontId="68" fillId="2" borderId="0" xfId="0" applyFont="1" applyFill="1" applyAlignment="1" applyProtection="1">
      <alignment vertical="center"/>
      <protection locked="0"/>
    </xf>
    <xf numFmtId="0" fontId="69" fillId="2" borderId="0" xfId="0" applyFont="1" applyFill="1" applyAlignment="1" applyProtection="1">
      <alignment vertical="center"/>
      <protection locked="0"/>
    </xf>
    <xf numFmtId="0" fontId="70" fillId="2" borderId="0" xfId="0" applyFont="1" applyFill="1" applyAlignment="1" applyProtection="1">
      <alignment vertical="center"/>
      <protection locked="0"/>
    </xf>
    <xf numFmtId="0" fontId="71" fillId="0" borderId="0" xfId="0" applyFont="1" applyAlignment="1"/>
    <xf numFmtId="0" fontId="8" fillId="0" borderId="13" xfId="0" applyFont="1" applyBorder="1" applyAlignment="1">
      <alignment vertical="center"/>
    </xf>
    <xf numFmtId="0" fontId="72" fillId="0" borderId="9" xfId="0" applyFont="1" applyBorder="1" applyAlignment="1">
      <alignment vertical="center"/>
    </xf>
    <xf numFmtId="0" fontId="73" fillId="0" borderId="0" xfId="0" applyFont="1" applyAlignment="1">
      <alignment vertical="center"/>
    </xf>
    <xf numFmtId="0" fontId="72" fillId="0" borderId="1" xfId="0" applyFont="1" applyBorder="1" applyAlignment="1">
      <alignment vertical="center"/>
    </xf>
    <xf numFmtId="0" fontId="72" fillId="6" borderId="22" xfId="0" applyFont="1" applyFill="1" applyBorder="1" applyAlignment="1">
      <alignment horizontal="center" vertical="center"/>
    </xf>
    <xf numFmtId="2" fontId="75" fillId="2" borderId="10" xfId="0" applyNumberFormat="1" applyFont="1" applyFill="1" applyBorder="1" applyAlignment="1">
      <alignment horizontal="center" vertical="center"/>
    </xf>
    <xf numFmtId="2" fontId="65" fillId="2" borderId="10" xfId="0" applyNumberFormat="1" applyFont="1" applyFill="1" applyBorder="1" applyAlignment="1">
      <alignment horizontal="center" vertical="center"/>
    </xf>
    <xf numFmtId="2" fontId="66" fillId="2" borderId="11" xfId="0" applyNumberFormat="1" applyFont="1" applyFill="1" applyBorder="1" applyAlignment="1">
      <alignment horizontal="center" vertical="center"/>
    </xf>
    <xf numFmtId="164" fontId="75" fillId="2" borderId="1" xfId="0" applyNumberFormat="1" applyFont="1" applyFill="1" applyBorder="1" applyAlignment="1">
      <alignment horizontal="center" vertical="center"/>
    </xf>
    <xf numFmtId="164" fontId="65" fillId="2" borderId="1" xfId="0" applyNumberFormat="1" applyFont="1" applyFill="1" applyBorder="1" applyAlignment="1">
      <alignment horizontal="center" vertical="center"/>
    </xf>
    <xf numFmtId="164" fontId="66" fillId="2" borderId="16" xfId="0" applyNumberFormat="1" applyFont="1" applyFill="1" applyBorder="1" applyAlignment="1">
      <alignment horizontal="center" vertical="center"/>
    </xf>
    <xf numFmtId="164" fontId="75" fillId="2" borderId="12" xfId="0" applyNumberFormat="1" applyFont="1" applyFill="1" applyBorder="1" applyAlignment="1">
      <alignment horizontal="center" vertical="center"/>
    </xf>
    <xf numFmtId="164" fontId="65" fillId="2" borderId="12" xfId="0" applyNumberFormat="1" applyFont="1" applyFill="1" applyBorder="1" applyAlignment="1">
      <alignment horizontal="center" vertical="center"/>
    </xf>
    <xf numFmtId="164" fontId="66" fillId="2" borderId="17" xfId="0" applyNumberFormat="1" applyFont="1" applyFill="1" applyBorder="1" applyAlignment="1">
      <alignment horizontal="center" vertical="center"/>
    </xf>
    <xf numFmtId="0" fontId="76" fillId="0" borderId="1" xfId="0" applyFont="1" applyBorder="1" applyAlignment="1">
      <alignment horizontal="center" vertical="center"/>
    </xf>
    <xf numFmtId="0" fontId="72" fillId="0" borderId="8" xfId="0" applyFont="1" applyBorder="1" applyAlignment="1">
      <alignment horizontal="center" vertical="center"/>
    </xf>
    <xf numFmtId="0" fontId="72" fillId="0" borderId="15" xfId="0" applyFont="1" applyBorder="1" applyAlignment="1">
      <alignment horizontal="center" vertical="center"/>
    </xf>
    <xf numFmtId="0" fontId="72" fillId="0" borderId="9" xfId="0" applyFont="1" applyBorder="1" applyAlignment="1">
      <alignment horizontal="center" vertical="center"/>
    </xf>
    <xf numFmtId="0" fontId="72" fillId="0" borderId="1" xfId="0" applyFont="1" applyBorder="1" applyAlignment="1">
      <alignment horizontal="center" vertical="center"/>
    </xf>
    <xf numFmtId="0" fontId="72" fillId="0" borderId="0" xfId="0" applyFont="1" applyAlignment="1">
      <alignment horizontal="center" vertical="center"/>
    </xf>
    <xf numFmtId="0" fontId="78" fillId="0" borderId="0" xfId="1" applyFont="1" applyBorder="1" applyAlignment="1">
      <alignment horizontal="center" vertical="center" wrapText="1"/>
    </xf>
  </cellXfs>
  <cellStyles count="2">
    <cellStyle name="Hyperlink" xfId="1" builtinId="8"/>
    <cellStyle name="Standard" xfId="0" builtinId="0"/>
  </cellStyles>
  <dxfs count="0"/>
  <tableStyles count="0" defaultTableStyle="TableStyleMedium2" defaultPivotStyle="PivotStyleLight16"/>
  <colors>
    <mruColors>
      <color rgb="FF00743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b="1"/>
              <a:t>Auslaufverhalten n(t)/nM</a:t>
            </a:r>
            <a:r>
              <a:rPr lang="en-US" sz="1200" b="1" baseline="0"/>
              <a:t> </a:t>
            </a:r>
            <a:r>
              <a:rPr lang="en-US" sz="1200" b="1"/>
              <a:t>in Abhängigkeit von der Zeit</a:t>
            </a:r>
          </a:p>
        </c:rich>
      </c:tx>
      <c:layout>
        <c:manualLayout>
          <c:xMode val="edge"/>
          <c:yMode val="edge"/>
          <c:x val="0.14957706113941641"/>
          <c:y val="3.4510759236703208E-2"/>
        </c:manualLayout>
      </c:layout>
      <c:overlay val="0"/>
    </c:title>
    <c:autoTitleDeleted val="0"/>
    <c:plotArea>
      <c:layout>
        <c:manualLayout>
          <c:layoutTarget val="inner"/>
          <c:xMode val="edge"/>
          <c:yMode val="edge"/>
          <c:x val="0.10708573928258967"/>
          <c:y val="0.10940602978449847"/>
          <c:w val="0.82355949256342953"/>
          <c:h val="0.79223484848484849"/>
        </c:manualLayout>
      </c:layout>
      <c:scatterChart>
        <c:scatterStyle val="smoothMarker"/>
        <c:varyColors val="0"/>
        <c:ser>
          <c:idx val="0"/>
          <c:order val="0"/>
          <c:tx>
            <c:strRef>
              <c:f>Berechnung!$E$1</c:f>
              <c:strCache>
                <c:ptCount val="1"/>
                <c:pt idx="0">
                  <c:v> DK=1300mm h0≈1,0000 µo≈0,0000</c:v>
                </c:pt>
              </c:strCache>
            </c:strRef>
          </c:tx>
          <c:spPr>
            <a:ln w="19050">
              <a:solidFill>
                <a:schemeClr val="tx2">
                  <a:lumMod val="75000"/>
                </a:schemeClr>
              </a:solidFill>
            </a:ln>
          </c:spPr>
          <c:marker>
            <c:symbol val="circle"/>
            <c:size val="3"/>
            <c:spPr>
              <a:noFill/>
            </c:spPr>
          </c:marker>
          <c:xVal>
            <c:numRef>
              <c:f>Berechnung!$E$36:$E$48</c:f>
              <c:numCache>
                <c:formatCode>0.000</c:formatCode>
                <c:ptCount val="13"/>
                <c:pt idx="0">
                  <c:v>0</c:v>
                </c:pt>
                <c:pt idx="1">
                  <c:v>7.9823362718396684E-2</c:v>
                </c:pt>
                <c:pt idx="2">
                  <c:v>0.1780251614396807</c:v>
                </c:pt>
                <c:pt idx="3">
                  <c:v>0.30248007241917652</c:v>
                </c:pt>
                <c:pt idx="4">
                  <c:v>0.46631067330734</c:v>
                </c:pt>
                <c:pt idx="5">
                  <c:v>0.69313238660380361</c:v>
                </c:pt>
                <c:pt idx="6">
                  <c:v>1.0301586574761199</c:v>
                </c:pt>
                <c:pt idx="7">
                  <c:v>1.587477810984407</c:v>
                </c:pt>
                <c:pt idx="8">
                  <c:v>2.6948237019714991</c:v>
                </c:pt>
                <c:pt idx="9">
                  <c:v>5.9908970317982</c:v>
                </c:pt>
                <c:pt idx="10">
                  <c:v>12.46150266920716</c:v>
                </c:pt>
                <c:pt idx="11">
                  <c:v>24.581070098922204</c:v>
                </c:pt>
                <c:pt idx="12">
                  <c:v>103.34978363070601</c:v>
                </c:pt>
              </c:numCache>
            </c:numRef>
          </c:xVal>
          <c:yVal>
            <c:numRef>
              <c:f>Berechnung!$C$36:$C$48</c:f>
              <c:numCache>
                <c:formatCode>0.000</c:formatCode>
                <c:ptCount val="13"/>
                <c:pt idx="0">
                  <c:v>1</c:v>
                </c:pt>
                <c:pt idx="1">
                  <c:v>0.9</c:v>
                </c:pt>
                <c:pt idx="2">
                  <c:v>0.8</c:v>
                </c:pt>
                <c:pt idx="3">
                  <c:v>0.7</c:v>
                </c:pt>
                <c:pt idx="4">
                  <c:v>0.6</c:v>
                </c:pt>
                <c:pt idx="5">
                  <c:v>0.5</c:v>
                </c:pt>
                <c:pt idx="6">
                  <c:v>0.4</c:v>
                </c:pt>
                <c:pt idx="7">
                  <c:v>0.3</c:v>
                </c:pt>
                <c:pt idx="8">
                  <c:v>0.2</c:v>
                </c:pt>
                <c:pt idx="9">
                  <c:v>0.1</c:v>
                </c:pt>
                <c:pt idx="10">
                  <c:v>0.05</c:v>
                </c:pt>
                <c:pt idx="11">
                  <c:v>2.5000000000000001E-2</c:v>
                </c:pt>
                <c:pt idx="12">
                  <c:v>0</c:v>
                </c:pt>
              </c:numCache>
            </c:numRef>
          </c:yVal>
          <c:smooth val="1"/>
        </c:ser>
        <c:ser>
          <c:idx val="1"/>
          <c:order val="1"/>
          <c:tx>
            <c:strRef>
              <c:f>Berechnung!$F$1</c:f>
              <c:strCache>
                <c:ptCount val="1"/>
                <c:pt idx="0">
                  <c:v> DK=1600mm h0=0,95 µo=0,005</c:v>
                </c:pt>
              </c:strCache>
            </c:strRef>
          </c:tx>
          <c:spPr>
            <a:ln w="19050"/>
          </c:spPr>
          <c:marker>
            <c:symbol val="circle"/>
            <c:size val="3"/>
            <c:spPr>
              <a:noFill/>
            </c:spPr>
          </c:marker>
          <c:xVal>
            <c:numRef>
              <c:f>Berechnung!$F$36:$F$48</c:f>
              <c:numCache>
                <c:formatCode>0.000</c:formatCode>
                <c:ptCount val="13"/>
                <c:pt idx="0">
                  <c:v>0</c:v>
                </c:pt>
                <c:pt idx="1">
                  <c:v>9.6354827211118335E-2</c:v>
                </c:pt>
                <c:pt idx="2">
                  <c:v>0.21503378210400384</c:v>
                </c:pt>
                <c:pt idx="3">
                  <c:v>0.36533143687344288</c:v>
                </c:pt>
                <c:pt idx="4">
                  <c:v>0.56250595474518128</c:v>
                </c:pt>
                <c:pt idx="5">
                  <c:v>0.83343913106780354</c:v>
                </c:pt>
                <c:pt idx="6">
                  <c:v>1.2301738012824937</c:v>
                </c:pt>
                <c:pt idx="7">
                  <c:v>1.8676903775446594</c:v>
                </c:pt>
                <c:pt idx="8">
                  <c:v>3.0554186757421009</c:v>
                </c:pt>
                <c:pt idx="9">
                  <c:v>5.9323322755634944</c:v>
                </c:pt>
                <c:pt idx="10">
                  <c:v>9.3545229590385262</c:v>
                </c:pt>
                <c:pt idx="11">
                  <c:v>12.184557484916461</c:v>
                </c:pt>
                <c:pt idx="12">
                  <c:v>15.938304555441192</c:v>
                </c:pt>
              </c:numCache>
            </c:numRef>
          </c:xVal>
          <c:yVal>
            <c:numRef>
              <c:f>Berechnung!$C$36:$C$48</c:f>
              <c:numCache>
                <c:formatCode>0.000</c:formatCode>
                <c:ptCount val="13"/>
                <c:pt idx="0">
                  <c:v>1</c:v>
                </c:pt>
                <c:pt idx="1">
                  <c:v>0.9</c:v>
                </c:pt>
                <c:pt idx="2">
                  <c:v>0.8</c:v>
                </c:pt>
                <c:pt idx="3">
                  <c:v>0.7</c:v>
                </c:pt>
                <c:pt idx="4">
                  <c:v>0.6</c:v>
                </c:pt>
                <c:pt idx="5">
                  <c:v>0.5</c:v>
                </c:pt>
                <c:pt idx="6">
                  <c:v>0.4</c:v>
                </c:pt>
                <c:pt idx="7">
                  <c:v>0.3</c:v>
                </c:pt>
                <c:pt idx="8">
                  <c:v>0.2</c:v>
                </c:pt>
                <c:pt idx="9">
                  <c:v>0.1</c:v>
                </c:pt>
                <c:pt idx="10">
                  <c:v>0.05</c:v>
                </c:pt>
                <c:pt idx="11">
                  <c:v>2.5000000000000001E-2</c:v>
                </c:pt>
                <c:pt idx="12">
                  <c:v>0</c:v>
                </c:pt>
              </c:numCache>
            </c:numRef>
          </c:yVal>
          <c:smooth val="1"/>
        </c:ser>
        <c:ser>
          <c:idx val="2"/>
          <c:order val="2"/>
          <c:tx>
            <c:strRef>
              <c:f>Berechnung!$G$1</c:f>
              <c:strCache>
                <c:ptCount val="1"/>
                <c:pt idx="0">
                  <c:v>DK=2000mm h0=0,95       µo=0,010</c:v>
                </c:pt>
              </c:strCache>
            </c:strRef>
          </c:tx>
          <c:spPr>
            <a:ln w="19050">
              <a:solidFill>
                <a:schemeClr val="accent3">
                  <a:lumMod val="50000"/>
                </a:schemeClr>
              </a:solidFill>
            </a:ln>
          </c:spPr>
          <c:marker>
            <c:symbol val="circle"/>
            <c:size val="3"/>
            <c:spPr>
              <a:noFill/>
              <a:ln>
                <a:solidFill>
                  <a:schemeClr val="accent3">
                    <a:lumMod val="50000"/>
                  </a:schemeClr>
                </a:solidFill>
              </a:ln>
            </c:spPr>
          </c:marker>
          <c:xVal>
            <c:numRef>
              <c:f>Berechnung!$G$36:$G$48</c:f>
              <c:numCache>
                <c:formatCode>0.000</c:formatCode>
                <c:ptCount val="13"/>
                <c:pt idx="0">
                  <c:v>0</c:v>
                </c:pt>
                <c:pt idx="1">
                  <c:v>0.12235053903750262</c:v>
                </c:pt>
                <c:pt idx="2">
                  <c:v>0.27284815547222541</c:v>
                </c:pt>
                <c:pt idx="3">
                  <c:v>0.46307835555195581</c:v>
                </c:pt>
                <c:pt idx="4">
                  <c:v>0.71192798990115436</c:v>
                </c:pt>
                <c:pt idx="5">
                  <c:v>1.0523226893210118</c:v>
                </c:pt>
                <c:pt idx="6">
                  <c:v>1.5469237944785041</c:v>
                </c:pt>
                <c:pt idx="7">
                  <c:v>2.3299813462746544</c:v>
                </c:pt>
                <c:pt idx="8">
                  <c:v>3.740275772460373</c:v>
                </c:pt>
                <c:pt idx="9">
                  <c:v>6.8276163770308331</c:v>
                </c:pt>
                <c:pt idx="10">
                  <c:v>9.8814905984806813</c:v>
                </c:pt>
                <c:pt idx="11">
                  <c:v>12.010812604385599</c:v>
                </c:pt>
                <c:pt idx="12">
                  <c:v>14.505614189082017</c:v>
                </c:pt>
              </c:numCache>
            </c:numRef>
          </c:xVal>
          <c:yVal>
            <c:numRef>
              <c:f>Berechnung!$C$36:$C$48</c:f>
              <c:numCache>
                <c:formatCode>0.000</c:formatCode>
                <c:ptCount val="13"/>
                <c:pt idx="0">
                  <c:v>1</c:v>
                </c:pt>
                <c:pt idx="1">
                  <c:v>0.9</c:v>
                </c:pt>
                <c:pt idx="2">
                  <c:v>0.8</c:v>
                </c:pt>
                <c:pt idx="3">
                  <c:v>0.7</c:v>
                </c:pt>
                <c:pt idx="4">
                  <c:v>0.6</c:v>
                </c:pt>
                <c:pt idx="5">
                  <c:v>0.5</c:v>
                </c:pt>
                <c:pt idx="6">
                  <c:v>0.4</c:v>
                </c:pt>
                <c:pt idx="7">
                  <c:v>0.3</c:v>
                </c:pt>
                <c:pt idx="8">
                  <c:v>0.2</c:v>
                </c:pt>
                <c:pt idx="9">
                  <c:v>0.1</c:v>
                </c:pt>
                <c:pt idx="10">
                  <c:v>0.05</c:v>
                </c:pt>
                <c:pt idx="11">
                  <c:v>2.5000000000000001E-2</c:v>
                </c:pt>
                <c:pt idx="12">
                  <c:v>0</c:v>
                </c:pt>
              </c:numCache>
            </c:numRef>
          </c:yVal>
          <c:smooth val="1"/>
        </c:ser>
        <c:dLbls>
          <c:showLegendKey val="0"/>
          <c:showVal val="0"/>
          <c:showCatName val="0"/>
          <c:showSerName val="0"/>
          <c:showPercent val="0"/>
          <c:showBubbleSize val="0"/>
        </c:dLbls>
        <c:axId val="114957696"/>
        <c:axId val="114954624"/>
      </c:scatterChart>
      <c:valAx>
        <c:axId val="114957696"/>
        <c:scaling>
          <c:orientation val="minMax"/>
          <c:max val="30"/>
          <c:min val="0"/>
        </c:scaling>
        <c:delete val="0"/>
        <c:axPos val="b"/>
        <c:majorGridlines>
          <c:spPr>
            <a:ln>
              <a:solidFill>
                <a:schemeClr val="tx1"/>
              </a:solidFill>
            </a:ln>
          </c:spPr>
        </c:majorGridlines>
        <c:minorGridlines>
          <c:spPr>
            <a:ln>
              <a:solidFill>
                <a:schemeClr val="tx1">
                  <a:lumMod val="50000"/>
                  <a:lumOff val="50000"/>
                </a:schemeClr>
              </a:solidFill>
            </a:ln>
          </c:spPr>
        </c:minorGridlines>
        <c:title>
          <c:tx>
            <c:rich>
              <a:bodyPr/>
              <a:lstStyle/>
              <a:p>
                <a:pPr>
                  <a:defRPr/>
                </a:pPr>
                <a:r>
                  <a:rPr lang="en-US"/>
                  <a:t>Zeit [s]</a:t>
                </a:r>
              </a:p>
            </c:rich>
          </c:tx>
          <c:layout>
            <c:manualLayout>
              <c:xMode val="edge"/>
              <c:yMode val="edge"/>
              <c:x val="0.76282433770173197"/>
              <c:y val="0.92640037642353534"/>
            </c:manualLayout>
          </c:layout>
          <c:overlay val="0"/>
        </c:title>
        <c:numFmt formatCode="0" sourceLinked="0"/>
        <c:majorTickMark val="out"/>
        <c:minorTickMark val="none"/>
        <c:tickLblPos val="nextTo"/>
        <c:spPr>
          <a:ln w="19050">
            <a:solidFill>
              <a:schemeClr val="tx1"/>
            </a:solidFill>
          </a:ln>
        </c:spPr>
        <c:txPr>
          <a:bodyPr/>
          <a:lstStyle/>
          <a:p>
            <a:pPr>
              <a:defRPr sz="1200"/>
            </a:pPr>
            <a:endParaRPr lang="de-DE"/>
          </a:p>
        </c:txPr>
        <c:crossAx val="114954624"/>
        <c:crosses val="autoZero"/>
        <c:crossBetween val="midCat"/>
        <c:majorUnit val="10"/>
        <c:minorUnit val="1"/>
      </c:valAx>
      <c:valAx>
        <c:axId val="114954624"/>
        <c:scaling>
          <c:orientation val="minMax"/>
          <c:max val="1"/>
          <c:min val="0"/>
        </c:scaling>
        <c:delete val="0"/>
        <c:axPos val="l"/>
        <c:majorGridlines>
          <c:spPr>
            <a:ln>
              <a:solidFill>
                <a:schemeClr val="tx1"/>
              </a:solidFill>
            </a:ln>
          </c:spPr>
        </c:majorGridlines>
        <c:minorGridlines>
          <c:spPr>
            <a:ln w="6350"/>
          </c:spPr>
        </c:minorGridlines>
        <c:title>
          <c:tx>
            <c:rich>
              <a:bodyPr rot="-5400000" vert="horz"/>
              <a:lstStyle/>
              <a:p>
                <a:pPr>
                  <a:defRPr/>
                </a:pPr>
                <a:r>
                  <a:rPr lang="en-US"/>
                  <a:t>n(t)/nM</a:t>
                </a:r>
              </a:p>
            </c:rich>
          </c:tx>
          <c:layout>
            <c:manualLayout>
              <c:xMode val="edge"/>
              <c:yMode val="edge"/>
              <c:x val="1.5416087694920488E-2"/>
              <c:y val="0.13956895093995603"/>
            </c:manualLayout>
          </c:layout>
          <c:overlay val="0"/>
        </c:title>
        <c:numFmt formatCode="0.0" sourceLinked="0"/>
        <c:majorTickMark val="out"/>
        <c:minorTickMark val="none"/>
        <c:tickLblPos val="nextTo"/>
        <c:spPr>
          <a:ln w="19050">
            <a:solidFill>
              <a:schemeClr val="tx1"/>
            </a:solidFill>
          </a:ln>
        </c:spPr>
        <c:txPr>
          <a:bodyPr/>
          <a:lstStyle/>
          <a:p>
            <a:pPr>
              <a:defRPr sz="1200"/>
            </a:pPr>
            <a:endParaRPr lang="de-DE"/>
          </a:p>
        </c:txPr>
        <c:crossAx val="114957696"/>
        <c:crosses val="autoZero"/>
        <c:crossBetween val="midCat"/>
        <c:majorUnit val="0.1"/>
        <c:minorUnit val="5.000000000000001E-2"/>
      </c:valAx>
    </c:plotArea>
    <c:legend>
      <c:legendPos val="tr"/>
      <c:layout>
        <c:manualLayout>
          <c:xMode val="edge"/>
          <c:yMode val="edge"/>
          <c:x val="0.55365179352580929"/>
          <c:y val="0.13530303030303031"/>
          <c:w val="0.33934555758384871"/>
          <c:h val="0.1337308232973522"/>
        </c:manualLayout>
      </c:layout>
      <c:overlay val="0"/>
      <c:spPr>
        <a:solidFill>
          <a:schemeClr val="bg1"/>
        </a:solidFill>
      </c:spPr>
      <c:txPr>
        <a:bodyPr/>
        <a:lstStyle/>
        <a:p>
          <a:pPr>
            <a:defRPr sz="1200"/>
          </a:pPr>
          <a:endParaRPr lang="de-DE"/>
        </a:p>
      </c:txPr>
    </c:legend>
    <c:plotVisOnly val="1"/>
    <c:dispBlanksAs val="gap"/>
    <c:showDLblsOverMax val="0"/>
  </c:chart>
  <c:spPr>
    <a:solidFill>
      <a:schemeClr val="accent1">
        <a:lumMod val="20000"/>
        <a:lumOff val="80000"/>
      </a:schemeClr>
    </a:solidFill>
  </c:spPr>
  <c:txPr>
    <a:bodyPr/>
    <a:lstStyle/>
    <a:p>
      <a:pPr>
        <a:defRPr sz="800" baseline="0"/>
      </a:pPr>
      <a:endParaRPr lang="de-DE"/>
    </a:p>
  </c:txPr>
  <c:printSettings>
    <c:headerFooter/>
    <c:pageMargins b="0.78740157480314965" l="0.70866141732283472" r="0.70866141732283472" t="0.98425196850393704" header="0.51181102362204722" footer="0.3149606299212598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Auslaufverhalten n(t)/n</a:t>
            </a:r>
            <a:r>
              <a:rPr lang="en-US" sz="600"/>
              <a:t>M</a:t>
            </a:r>
            <a:r>
              <a:rPr lang="en-US" sz="960" baseline="0"/>
              <a:t> </a:t>
            </a:r>
            <a:r>
              <a:rPr lang="en-US"/>
              <a:t>in Abhängigkeit von der Zeit</a:t>
            </a:r>
          </a:p>
        </c:rich>
      </c:tx>
      <c:layout/>
      <c:overlay val="0"/>
    </c:title>
    <c:autoTitleDeleted val="0"/>
    <c:plotArea>
      <c:layout>
        <c:manualLayout>
          <c:layoutTarget val="inner"/>
          <c:xMode val="edge"/>
          <c:yMode val="edge"/>
          <c:x val="0.10708573928258967"/>
          <c:y val="0.10940602978449847"/>
          <c:w val="0.82355949256342953"/>
          <c:h val="0.79223484848484849"/>
        </c:manualLayout>
      </c:layout>
      <c:scatterChart>
        <c:scatterStyle val="smoothMarker"/>
        <c:varyColors val="0"/>
        <c:ser>
          <c:idx val="0"/>
          <c:order val="0"/>
          <c:tx>
            <c:strRef>
              <c:f>Beispiele_1!$E$1</c:f>
              <c:strCache>
                <c:ptCount val="1"/>
                <c:pt idx="0">
                  <c:v> DK=1300mm h0≈1,0000 µo≈0,0000</c:v>
                </c:pt>
              </c:strCache>
            </c:strRef>
          </c:tx>
          <c:spPr>
            <a:ln w="22225">
              <a:solidFill>
                <a:schemeClr val="tx2">
                  <a:lumMod val="75000"/>
                </a:schemeClr>
              </a:solidFill>
            </a:ln>
          </c:spPr>
          <c:marker>
            <c:symbol val="circle"/>
            <c:size val="3"/>
            <c:spPr>
              <a:noFill/>
            </c:spPr>
          </c:marker>
          <c:xVal>
            <c:numRef>
              <c:f>Beispiele_1!$E$36:$E$48</c:f>
              <c:numCache>
                <c:formatCode>0.000</c:formatCode>
                <c:ptCount val="13"/>
                <c:pt idx="0">
                  <c:v>0</c:v>
                </c:pt>
                <c:pt idx="1">
                  <c:v>7.9822928303218452E-2</c:v>
                </c:pt>
                <c:pt idx="2">
                  <c:v>0.17802664240967581</c:v>
                </c:pt>
                <c:pt idx="3">
                  <c:v>0.30248844228115385</c:v>
                </c:pt>
                <c:pt idx="4">
                  <c:v>0.46633697282462</c:v>
                </c:pt>
                <c:pt idx="5">
                  <c:v>0.69320327279534788</c:v>
                </c:pt>
                <c:pt idx="6">
                  <c:v>1.0303476779243099</c:v>
                </c:pt>
                <c:pt idx="7">
                  <c:v>1.5880366538496642</c:v>
                </c:pt>
                <c:pt idx="8">
                  <c:v>2.697016311792555</c:v>
                </c:pt>
                <c:pt idx="9">
                  <c:v>6.010010976572298</c:v>
                </c:pt>
                <c:pt idx="10">
                  <c:v>12.615010216551006</c:v>
                </c:pt>
                <c:pt idx="11">
                  <c:v>25.728858107169501</c:v>
                </c:pt>
                <c:pt idx="12">
                  <c:v>328.09786040302203</c:v>
                </c:pt>
              </c:numCache>
            </c:numRef>
          </c:xVal>
          <c:yVal>
            <c:numRef>
              <c:f>Beispiele_1!$C$36:$C$48</c:f>
              <c:numCache>
                <c:formatCode>0.000</c:formatCode>
                <c:ptCount val="13"/>
                <c:pt idx="0">
                  <c:v>1</c:v>
                </c:pt>
                <c:pt idx="1">
                  <c:v>0.9</c:v>
                </c:pt>
                <c:pt idx="2">
                  <c:v>0.8</c:v>
                </c:pt>
                <c:pt idx="3">
                  <c:v>0.7</c:v>
                </c:pt>
                <c:pt idx="4">
                  <c:v>0.6</c:v>
                </c:pt>
                <c:pt idx="5">
                  <c:v>0.5</c:v>
                </c:pt>
                <c:pt idx="6">
                  <c:v>0.4</c:v>
                </c:pt>
                <c:pt idx="7">
                  <c:v>0.3</c:v>
                </c:pt>
                <c:pt idx="8">
                  <c:v>0.2</c:v>
                </c:pt>
                <c:pt idx="9">
                  <c:v>0.1</c:v>
                </c:pt>
                <c:pt idx="10">
                  <c:v>0.05</c:v>
                </c:pt>
                <c:pt idx="11">
                  <c:v>2.5000000000000001E-2</c:v>
                </c:pt>
                <c:pt idx="12">
                  <c:v>0</c:v>
                </c:pt>
              </c:numCache>
            </c:numRef>
          </c:yVal>
          <c:smooth val="1"/>
        </c:ser>
        <c:ser>
          <c:idx val="1"/>
          <c:order val="1"/>
          <c:tx>
            <c:strRef>
              <c:f>Beispiele_1!$F$1</c:f>
              <c:strCache>
                <c:ptCount val="1"/>
                <c:pt idx="0">
                  <c:v> DK=1300mm h0=0,95 µo=0,0008</c:v>
                </c:pt>
              </c:strCache>
            </c:strRef>
          </c:tx>
          <c:spPr>
            <a:ln w="22225"/>
          </c:spPr>
          <c:marker>
            <c:symbol val="circle"/>
            <c:size val="3"/>
            <c:spPr>
              <a:noFill/>
            </c:spPr>
          </c:marker>
          <c:xVal>
            <c:numRef>
              <c:f>Beispiele_1!$F$36:$F$48</c:f>
              <c:numCache>
                <c:formatCode>0.000</c:formatCode>
                <c:ptCount val="13"/>
                <c:pt idx="0">
                  <c:v>0</c:v>
                </c:pt>
                <c:pt idx="1">
                  <c:v>7.975759593299514E-2</c:v>
                </c:pt>
                <c:pt idx="2">
                  <c:v>0.17750210015951745</c:v>
                </c:pt>
                <c:pt idx="3">
                  <c:v>0.30074942385767356</c:v>
                </c:pt>
                <c:pt idx="4">
                  <c:v>0.46185757974659447</c:v>
                </c:pt>
                <c:pt idx="5">
                  <c:v>0.68264412968508015</c:v>
                </c:pt>
                <c:pt idx="6">
                  <c:v>1.0054662875911102</c:v>
                </c:pt>
                <c:pt idx="7">
                  <c:v>1.5242800265237457</c:v>
                </c:pt>
                <c:pt idx="8">
                  <c:v>2.4934671823378665</c:v>
                </c:pt>
                <c:pt idx="9">
                  <c:v>4.8577717552563247</c:v>
                </c:pt>
                <c:pt idx="10">
                  <c:v>7.6857155382652236</c:v>
                </c:pt>
                <c:pt idx="11">
                  <c:v>10.015171610427377</c:v>
                </c:pt>
                <c:pt idx="12">
                  <c:v>13.062248858106386</c:v>
                </c:pt>
              </c:numCache>
            </c:numRef>
          </c:xVal>
          <c:yVal>
            <c:numRef>
              <c:f>Beispiele_1!$C$36:$C$48</c:f>
              <c:numCache>
                <c:formatCode>0.000</c:formatCode>
                <c:ptCount val="13"/>
                <c:pt idx="0">
                  <c:v>1</c:v>
                </c:pt>
                <c:pt idx="1">
                  <c:v>0.9</c:v>
                </c:pt>
                <c:pt idx="2">
                  <c:v>0.8</c:v>
                </c:pt>
                <c:pt idx="3">
                  <c:v>0.7</c:v>
                </c:pt>
                <c:pt idx="4">
                  <c:v>0.6</c:v>
                </c:pt>
                <c:pt idx="5">
                  <c:v>0.5</c:v>
                </c:pt>
                <c:pt idx="6">
                  <c:v>0.4</c:v>
                </c:pt>
                <c:pt idx="7">
                  <c:v>0.3</c:v>
                </c:pt>
                <c:pt idx="8">
                  <c:v>0.2</c:v>
                </c:pt>
                <c:pt idx="9">
                  <c:v>0.1</c:v>
                </c:pt>
                <c:pt idx="10">
                  <c:v>0.05</c:v>
                </c:pt>
                <c:pt idx="11">
                  <c:v>2.5000000000000001E-2</c:v>
                </c:pt>
                <c:pt idx="12">
                  <c:v>0</c:v>
                </c:pt>
              </c:numCache>
            </c:numRef>
          </c:yVal>
          <c:smooth val="1"/>
        </c:ser>
        <c:ser>
          <c:idx val="2"/>
          <c:order val="2"/>
          <c:tx>
            <c:strRef>
              <c:f>Beispiele_1!$G$1</c:f>
              <c:strCache>
                <c:ptCount val="1"/>
                <c:pt idx="0">
                  <c:v> DK=1300mm h0=0,95 µo=0,001</c:v>
                </c:pt>
              </c:strCache>
            </c:strRef>
          </c:tx>
          <c:spPr>
            <a:ln w="22225">
              <a:solidFill>
                <a:schemeClr val="accent3">
                  <a:lumMod val="50000"/>
                </a:schemeClr>
              </a:solidFill>
            </a:ln>
          </c:spPr>
          <c:marker>
            <c:symbol val="circle"/>
            <c:size val="3"/>
            <c:spPr>
              <a:noFill/>
              <a:ln>
                <a:solidFill>
                  <a:schemeClr val="accent3">
                    <a:lumMod val="50000"/>
                  </a:schemeClr>
                </a:solidFill>
              </a:ln>
            </c:spPr>
          </c:marker>
          <c:xVal>
            <c:numRef>
              <c:f>Beispiele_1!$G$36:$G$48</c:f>
              <c:numCache>
                <c:formatCode>0.000</c:formatCode>
                <c:ptCount val="13"/>
                <c:pt idx="0">
                  <c:v>0</c:v>
                </c:pt>
                <c:pt idx="1">
                  <c:v>7.9784265263915535E-2</c:v>
                </c:pt>
                <c:pt idx="2">
                  <c:v>0.1774272859605783</c:v>
                </c:pt>
                <c:pt idx="3">
                  <c:v>0.30030647407528765</c:v>
                </c:pt>
                <c:pt idx="4">
                  <c:v>0.46046750799311886</c:v>
                </c:pt>
                <c:pt idx="5">
                  <c:v>0.67895214409320437</c:v>
                </c:pt>
                <c:pt idx="6">
                  <c:v>0.99591238984931152</c:v>
                </c:pt>
                <c:pt idx="7">
                  <c:v>1.4976869380022355</c:v>
                </c:pt>
                <c:pt idx="8">
                  <c:v>2.403239339634029</c:v>
                </c:pt>
                <c:pt idx="9">
                  <c:v>4.3943329354397145</c:v>
                </c:pt>
                <c:pt idx="10">
                  <c:v>6.3652567770417514</c:v>
                </c:pt>
                <c:pt idx="11">
                  <c:v>7.7321088175326391</c:v>
                </c:pt>
                <c:pt idx="12">
                  <c:v>9.3194182015379496</c:v>
                </c:pt>
              </c:numCache>
            </c:numRef>
          </c:xVal>
          <c:yVal>
            <c:numRef>
              <c:f>Beispiele_1!$C$36:$C$48</c:f>
              <c:numCache>
                <c:formatCode>0.000</c:formatCode>
                <c:ptCount val="13"/>
                <c:pt idx="0">
                  <c:v>1</c:v>
                </c:pt>
                <c:pt idx="1">
                  <c:v>0.9</c:v>
                </c:pt>
                <c:pt idx="2">
                  <c:v>0.8</c:v>
                </c:pt>
                <c:pt idx="3">
                  <c:v>0.7</c:v>
                </c:pt>
                <c:pt idx="4">
                  <c:v>0.6</c:v>
                </c:pt>
                <c:pt idx="5">
                  <c:v>0.5</c:v>
                </c:pt>
                <c:pt idx="6">
                  <c:v>0.4</c:v>
                </c:pt>
                <c:pt idx="7">
                  <c:v>0.3</c:v>
                </c:pt>
                <c:pt idx="8">
                  <c:v>0.2</c:v>
                </c:pt>
                <c:pt idx="9">
                  <c:v>0.1</c:v>
                </c:pt>
                <c:pt idx="10">
                  <c:v>0.05</c:v>
                </c:pt>
                <c:pt idx="11">
                  <c:v>2.5000000000000001E-2</c:v>
                </c:pt>
                <c:pt idx="12">
                  <c:v>0</c:v>
                </c:pt>
              </c:numCache>
            </c:numRef>
          </c:yVal>
          <c:smooth val="1"/>
        </c:ser>
        <c:dLbls>
          <c:showLegendKey val="0"/>
          <c:showVal val="0"/>
          <c:showCatName val="0"/>
          <c:showSerName val="0"/>
          <c:showPercent val="0"/>
          <c:showBubbleSize val="0"/>
        </c:dLbls>
        <c:axId val="112630400"/>
        <c:axId val="112637056"/>
      </c:scatterChart>
      <c:valAx>
        <c:axId val="112630400"/>
        <c:scaling>
          <c:orientation val="minMax"/>
          <c:max val="30"/>
          <c:min val="0"/>
        </c:scaling>
        <c:delete val="0"/>
        <c:axPos val="b"/>
        <c:majorGridlines>
          <c:spPr>
            <a:ln>
              <a:solidFill>
                <a:schemeClr val="tx1"/>
              </a:solidFill>
            </a:ln>
          </c:spPr>
        </c:majorGridlines>
        <c:minorGridlines>
          <c:spPr>
            <a:ln>
              <a:solidFill>
                <a:schemeClr val="tx1">
                  <a:lumMod val="50000"/>
                  <a:lumOff val="50000"/>
                </a:schemeClr>
              </a:solidFill>
            </a:ln>
          </c:spPr>
        </c:minorGridlines>
        <c:title>
          <c:tx>
            <c:rich>
              <a:bodyPr/>
              <a:lstStyle/>
              <a:p>
                <a:pPr>
                  <a:defRPr/>
                </a:pPr>
                <a:r>
                  <a:rPr lang="en-US"/>
                  <a:t>Zeit [s]</a:t>
                </a:r>
              </a:p>
            </c:rich>
          </c:tx>
          <c:layout>
            <c:manualLayout>
              <c:xMode val="edge"/>
              <c:yMode val="edge"/>
              <c:x val="0.76282433770173197"/>
              <c:y val="0.92640037642353534"/>
            </c:manualLayout>
          </c:layout>
          <c:overlay val="0"/>
        </c:title>
        <c:numFmt formatCode="0" sourceLinked="0"/>
        <c:majorTickMark val="out"/>
        <c:minorTickMark val="none"/>
        <c:tickLblPos val="nextTo"/>
        <c:spPr>
          <a:ln w="19050">
            <a:solidFill>
              <a:schemeClr val="tx1"/>
            </a:solidFill>
          </a:ln>
        </c:spPr>
        <c:crossAx val="112637056"/>
        <c:crosses val="autoZero"/>
        <c:crossBetween val="midCat"/>
        <c:majorUnit val="10"/>
        <c:minorUnit val="1"/>
      </c:valAx>
      <c:valAx>
        <c:axId val="112637056"/>
        <c:scaling>
          <c:orientation val="minMax"/>
          <c:max val="1"/>
          <c:min val="0"/>
        </c:scaling>
        <c:delete val="0"/>
        <c:axPos val="l"/>
        <c:majorGridlines>
          <c:spPr>
            <a:ln>
              <a:solidFill>
                <a:schemeClr val="tx1"/>
              </a:solidFill>
            </a:ln>
          </c:spPr>
        </c:majorGridlines>
        <c:minorGridlines>
          <c:spPr>
            <a:ln w="6350"/>
          </c:spPr>
        </c:minorGridlines>
        <c:title>
          <c:tx>
            <c:rich>
              <a:bodyPr rot="-5400000" vert="horz"/>
              <a:lstStyle/>
              <a:p>
                <a:pPr>
                  <a:defRPr/>
                </a:pPr>
                <a:r>
                  <a:rPr lang="en-US"/>
                  <a:t>n(t)/nM</a:t>
                </a:r>
              </a:p>
            </c:rich>
          </c:tx>
          <c:layout>
            <c:manualLayout>
              <c:xMode val="edge"/>
              <c:yMode val="edge"/>
              <c:x val="1.5416087694920488E-2"/>
              <c:y val="0.13956895093995603"/>
            </c:manualLayout>
          </c:layout>
          <c:overlay val="0"/>
        </c:title>
        <c:numFmt formatCode="0.0" sourceLinked="0"/>
        <c:majorTickMark val="out"/>
        <c:minorTickMark val="none"/>
        <c:tickLblPos val="nextTo"/>
        <c:spPr>
          <a:ln w="19050">
            <a:solidFill>
              <a:schemeClr val="tx1"/>
            </a:solidFill>
          </a:ln>
        </c:spPr>
        <c:crossAx val="112630400"/>
        <c:crosses val="autoZero"/>
        <c:crossBetween val="midCat"/>
        <c:majorUnit val="0.1"/>
        <c:minorUnit val="5.000000000000001E-2"/>
      </c:valAx>
    </c:plotArea>
    <c:legend>
      <c:legendPos val="tr"/>
      <c:layout>
        <c:manualLayout>
          <c:xMode val="edge"/>
          <c:yMode val="edge"/>
          <c:x val="0.47031846019247592"/>
          <c:y val="0.13530303030303031"/>
          <c:w val="0.42267891513560807"/>
          <c:h val="0.1845645164827934"/>
        </c:manualLayout>
      </c:layout>
      <c:overlay val="0"/>
      <c:spPr>
        <a:solidFill>
          <a:schemeClr val="bg1"/>
        </a:solidFill>
      </c:spPr>
      <c:txPr>
        <a:bodyPr/>
        <a:lstStyle/>
        <a:p>
          <a:pPr>
            <a:defRPr sz="800"/>
          </a:pPr>
          <a:endParaRPr lang="de-DE"/>
        </a:p>
      </c:txPr>
    </c:legend>
    <c:plotVisOnly val="1"/>
    <c:dispBlanksAs val="gap"/>
    <c:showDLblsOverMax val="0"/>
  </c:chart>
  <c:spPr>
    <a:solidFill>
      <a:schemeClr val="accent1">
        <a:lumMod val="20000"/>
        <a:lumOff val="80000"/>
      </a:schemeClr>
    </a:solidFill>
  </c:spPr>
  <c:txPr>
    <a:bodyPr/>
    <a:lstStyle/>
    <a:p>
      <a:pPr>
        <a:defRPr sz="800" baseline="0"/>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Auslaufverhalten n(t)/n</a:t>
            </a:r>
            <a:r>
              <a:rPr lang="en-US" sz="600"/>
              <a:t>M</a:t>
            </a:r>
            <a:r>
              <a:rPr lang="en-US" sz="1000"/>
              <a:t>  in Abhängigkeit von der Zeit </a:t>
            </a:r>
            <a:r>
              <a:rPr lang="en-US" sz="1000">
                <a:latin typeface="Symbol" pitchFamily="18" charset="2"/>
              </a:rPr>
              <a:t> </a:t>
            </a:r>
            <a:endParaRPr lang="en-US" sz="1000"/>
          </a:p>
        </c:rich>
      </c:tx>
      <c:layout/>
      <c:overlay val="0"/>
    </c:title>
    <c:autoTitleDeleted val="0"/>
    <c:plotArea>
      <c:layout>
        <c:manualLayout>
          <c:layoutTarget val="inner"/>
          <c:xMode val="edge"/>
          <c:yMode val="edge"/>
          <c:x val="0.10708573928258967"/>
          <c:y val="0.10940602978449847"/>
          <c:w val="0.81522615923009623"/>
          <c:h val="0.79589216218662318"/>
        </c:manualLayout>
      </c:layout>
      <c:scatterChart>
        <c:scatterStyle val="smoothMarker"/>
        <c:varyColors val="0"/>
        <c:ser>
          <c:idx val="0"/>
          <c:order val="0"/>
          <c:tx>
            <c:strRef>
              <c:f>Beispiele_1!$I$1</c:f>
              <c:strCache>
                <c:ptCount val="1"/>
                <c:pt idx="0">
                  <c:v> DK=1600mm h0≈1,0000 µo≈0,0000</c:v>
                </c:pt>
              </c:strCache>
            </c:strRef>
          </c:tx>
          <c:spPr>
            <a:ln w="22225">
              <a:solidFill>
                <a:schemeClr val="tx2">
                  <a:lumMod val="75000"/>
                </a:schemeClr>
              </a:solidFill>
            </a:ln>
          </c:spPr>
          <c:marker>
            <c:symbol val="circle"/>
            <c:size val="3"/>
            <c:spPr>
              <a:noFill/>
              <a:ln>
                <a:solidFill>
                  <a:schemeClr val="accent1">
                    <a:lumMod val="75000"/>
                  </a:schemeClr>
                </a:solidFill>
              </a:ln>
            </c:spPr>
          </c:marker>
          <c:xVal>
            <c:numRef>
              <c:f>Beispiele_1!$I$36:$I$48</c:f>
              <c:numCache>
                <c:formatCode>0.000</c:formatCode>
                <c:ptCount val="13"/>
                <c:pt idx="0">
                  <c:v>0</c:v>
                </c:pt>
                <c:pt idx="1">
                  <c:v>9.3136841780005059E-2</c:v>
                </c:pt>
                <c:pt idx="2">
                  <c:v>0.20832643839684697</c:v>
                </c:pt>
                <c:pt idx="3">
                  <c:v>0.35501975493400917</c:v>
                </c:pt>
                <c:pt idx="4">
                  <c:v>0.54896817387168029</c:v>
                </c:pt>
                <c:pt idx="5">
                  <c:v>0.81852355730043613</c:v>
                </c:pt>
                <c:pt idx="6">
                  <c:v>1.2203875396628083</c:v>
                </c:pt>
                <c:pt idx="7">
                  <c:v>1.8868547551204289</c:v>
                </c:pt>
                <c:pt idx="8">
                  <c:v>3.2147451754675287</c:v>
                </c:pt>
                <c:pt idx="9">
                  <c:v>7.1869514114049355</c:v>
                </c:pt>
                <c:pt idx="10">
                  <c:v>15.110129284819974</c:v>
                </c:pt>
                <c:pt idx="11">
                  <c:v>30.843100595880681</c:v>
                </c:pt>
                <c:pt idx="12">
                  <c:v>393.61634938332588</c:v>
                </c:pt>
              </c:numCache>
            </c:numRef>
          </c:xVal>
          <c:yVal>
            <c:numRef>
              <c:f>Beispiele_1!$C$36:$C$48</c:f>
              <c:numCache>
                <c:formatCode>0.000</c:formatCode>
                <c:ptCount val="13"/>
                <c:pt idx="0">
                  <c:v>1</c:v>
                </c:pt>
                <c:pt idx="1">
                  <c:v>0.9</c:v>
                </c:pt>
                <c:pt idx="2">
                  <c:v>0.8</c:v>
                </c:pt>
                <c:pt idx="3">
                  <c:v>0.7</c:v>
                </c:pt>
                <c:pt idx="4">
                  <c:v>0.6</c:v>
                </c:pt>
                <c:pt idx="5">
                  <c:v>0.5</c:v>
                </c:pt>
                <c:pt idx="6">
                  <c:v>0.4</c:v>
                </c:pt>
                <c:pt idx="7">
                  <c:v>0.3</c:v>
                </c:pt>
                <c:pt idx="8">
                  <c:v>0.2</c:v>
                </c:pt>
                <c:pt idx="9">
                  <c:v>0.1</c:v>
                </c:pt>
                <c:pt idx="10">
                  <c:v>0.05</c:v>
                </c:pt>
                <c:pt idx="11">
                  <c:v>2.5000000000000001E-2</c:v>
                </c:pt>
                <c:pt idx="12">
                  <c:v>0</c:v>
                </c:pt>
              </c:numCache>
            </c:numRef>
          </c:yVal>
          <c:smooth val="1"/>
        </c:ser>
        <c:ser>
          <c:idx val="1"/>
          <c:order val="1"/>
          <c:tx>
            <c:strRef>
              <c:f>Beispiele_1!$J$1</c:f>
              <c:strCache>
                <c:ptCount val="1"/>
                <c:pt idx="0">
                  <c:v> DK=1600mm h0=0,95 µo=0,0008</c:v>
                </c:pt>
              </c:strCache>
            </c:strRef>
          </c:tx>
          <c:spPr>
            <a:ln w="22225"/>
          </c:spPr>
          <c:marker>
            <c:symbol val="circle"/>
            <c:size val="3"/>
            <c:spPr>
              <a:noFill/>
            </c:spPr>
          </c:marker>
          <c:xVal>
            <c:numRef>
              <c:f>Beispiele_1!$J$36:$J$48</c:f>
              <c:numCache>
                <c:formatCode>0.000</c:formatCode>
                <c:ptCount val="13"/>
                <c:pt idx="0">
                  <c:v>0</c:v>
                </c:pt>
                <c:pt idx="1">
                  <c:v>9.3034068276224305E-2</c:v>
                </c:pt>
                <c:pt idx="2">
                  <c:v>0.20765141701579351</c:v>
                </c:pt>
                <c:pt idx="3">
                  <c:v>0.3528696622441182</c:v>
                </c:pt>
                <c:pt idx="4">
                  <c:v>0.54351564138474351</c:v>
                </c:pt>
                <c:pt idx="5">
                  <c:v>0.80576490208455542</c:v>
                </c:pt>
                <c:pt idx="6">
                  <c:v>1.1904341419679703</c:v>
                </c:pt>
                <c:pt idx="7">
                  <c:v>1.8102411922329837</c:v>
                </c:pt>
                <c:pt idx="8">
                  <c:v>2.9703567843790974</c:v>
                </c:pt>
                <c:pt idx="9">
                  <c:v>5.8041148655623562</c:v>
                </c:pt>
                <c:pt idx="10">
                  <c:v>9.1952916180400113</c:v>
                </c:pt>
                <c:pt idx="11">
                  <c:v>11.989068221588019</c:v>
                </c:pt>
                <c:pt idx="12">
                  <c:v>15.643652777985849</c:v>
                </c:pt>
              </c:numCache>
            </c:numRef>
          </c:xVal>
          <c:yVal>
            <c:numRef>
              <c:f>Beispiele_1!$C$36:$C$48</c:f>
              <c:numCache>
                <c:formatCode>0.000</c:formatCode>
                <c:ptCount val="13"/>
                <c:pt idx="0">
                  <c:v>1</c:v>
                </c:pt>
                <c:pt idx="1">
                  <c:v>0.9</c:v>
                </c:pt>
                <c:pt idx="2">
                  <c:v>0.8</c:v>
                </c:pt>
                <c:pt idx="3">
                  <c:v>0.7</c:v>
                </c:pt>
                <c:pt idx="4">
                  <c:v>0.6</c:v>
                </c:pt>
                <c:pt idx="5">
                  <c:v>0.5</c:v>
                </c:pt>
                <c:pt idx="6">
                  <c:v>0.4</c:v>
                </c:pt>
                <c:pt idx="7">
                  <c:v>0.3</c:v>
                </c:pt>
                <c:pt idx="8">
                  <c:v>0.2</c:v>
                </c:pt>
                <c:pt idx="9">
                  <c:v>0.1</c:v>
                </c:pt>
                <c:pt idx="10">
                  <c:v>0.05</c:v>
                </c:pt>
                <c:pt idx="11">
                  <c:v>2.5000000000000001E-2</c:v>
                </c:pt>
                <c:pt idx="12">
                  <c:v>0</c:v>
                </c:pt>
              </c:numCache>
            </c:numRef>
          </c:yVal>
          <c:smooth val="1"/>
        </c:ser>
        <c:ser>
          <c:idx val="2"/>
          <c:order val="2"/>
          <c:tx>
            <c:strRef>
              <c:f>Beispiele_1!$K$1</c:f>
              <c:strCache>
                <c:ptCount val="1"/>
                <c:pt idx="0">
                  <c:v> DK=1600mm h0=0,95 µo=0,001</c:v>
                </c:pt>
              </c:strCache>
            </c:strRef>
          </c:tx>
          <c:spPr>
            <a:ln w="22225">
              <a:solidFill>
                <a:schemeClr val="accent3">
                  <a:lumMod val="50000"/>
                </a:schemeClr>
              </a:solidFill>
            </a:ln>
          </c:spPr>
          <c:marker>
            <c:symbol val="circle"/>
            <c:size val="3"/>
            <c:spPr>
              <a:noFill/>
              <a:ln>
                <a:solidFill>
                  <a:schemeClr val="accent3">
                    <a:lumMod val="50000"/>
                  </a:schemeClr>
                </a:solidFill>
              </a:ln>
            </c:spPr>
          </c:marker>
          <c:xVal>
            <c:numRef>
              <c:f>Beispiele_1!$K$36:$K$48</c:f>
              <c:numCache>
                <c:formatCode>0.000</c:formatCode>
                <c:ptCount val="13"/>
                <c:pt idx="0">
                  <c:v>0</c:v>
                </c:pt>
                <c:pt idx="1">
                  <c:v>9.3037309051532013E-2</c:v>
                </c:pt>
                <c:pt idx="2">
                  <c:v>0.20750043421122502</c:v>
                </c:pt>
                <c:pt idx="3">
                  <c:v>0.35223927612378508</c:v>
                </c:pt>
                <c:pt idx="4">
                  <c:v>0.54170341217708007</c:v>
                </c:pt>
                <c:pt idx="5">
                  <c:v>0.80113318274967293</c:v>
                </c:pt>
                <c:pt idx="6">
                  <c:v>1.178691143538267</c:v>
                </c:pt>
                <c:pt idx="7">
                  <c:v>1.7779382993827144</c:v>
                </c:pt>
                <c:pt idx="8">
                  <c:v>2.8615081415573203</c:v>
                </c:pt>
                <c:pt idx="9">
                  <c:v>5.2471058477252059</c:v>
                </c:pt>
                <c:pt idx="10">
                  <c:v>7.6097538437883783</c:v>
                </c:pt>
                <c:pt idx="11">
                  <c:v>9.2484920787422862</c:v>
                </c:pt>
                <c:pt idx="12">
                  <c:v>11.151616844313597</c:v>
                </c:pt>
              </c:numCache>
            </c:numRef>
          </c:xVal>
          <c:yVal>
            <c:numRef>
              <c:f>Beispiele_1!$C$36:$C$48</c:f>
              <c:numCache>
                <c:formatCode>0.000</c:formatCode>
                <c:ptCount val="13"/>
                <c:pt idx="0">
                  <c:v>1</c:v>
                </c:pt>
                <c:pt idx="1">
                  <c:v>0.9</c:v>
                </c:pt>
                <c:pt idx="2">
                  <c:v>0.8</c:v>
                </c:pt>
                <c:pt idx="3">
                  <c:v>0.7</c:v>
                </c:pt>
                <c:pt idx="4">
                  <c:v>0.6</c:v>
                </c:pt>
                <c:pt idx="5">
                  <c:v>0.5</c:v>
                </c:pt>
                <c:pt idx="6">
                  <c:v>0.4</c:v>
                </c:pt>
                <c:pt idx="7">
                  <c:v>0.3</c:v>
                </c:pt>
                <c:pt idx="8">
                  <c:v>0.2</c:v>
                </c:pt>
                <c:pt idx="9">
                  <c:v>0.1</c:v>
                </c:pt>
                <c:pt idx="10">
                  <c:v>0.05</c:v>
                </c:pt>
                <c:pt idx="11">
                  <c:v>2.5000000000000001E-2</c:v>
                </c:pt>
                <c:pt idx="12">
                  <c:v>0</c:v>
                </c:pt>
              </c:numCache>
            </c:numRef>
          </c:yVal>
          <c:smooth val="1"/>
        </c:ser>
        <c:dLbls>
          <c:showLegendKey val="0"/>
          <c:showVal val="0"/>
          <c:showCatName val="0"/>
          <c:showSerName val="0"/>
          <c:showPercent val="0"/>
          <c:showBubbleSize val="0"/>
        </c:dLbls>
        <c:axId val="113646208"/>
        <c:axId val="113669248"/>
      </c:scatterChart>
      <c:valAx>
        <c:axId val="113646208"/>
        <c:scaling>
          <c:orientation val="minMax"/>
          <c:max val="30"/>
          <c:min val="0"/>
        </c:scaling>
        <c:delete val="0"/>
        <c:axPos val="b"/>
        <c:majorGridlines>
          <c:spPr>
            <a:ln>
              <a:solidFill>
                <a:schemeClr val="tx1"/>
              </a:solidFill>
            </a:ln>
          </c:spPr>
        </c:majorGridlines>
        <c:minorGridlines>
          <c:spPr>
            <a:ln>
              <a:solidFill>
                <a:schemeClr val="tx1">
                  <a:lumMod val="50000"/>
                  <a:lumOff val="50000"/>
                </a:schemeClr>
              </a:solidFill>
            </a:ln>
          </c:spPr>
        </c:minorGridlines>
        <c:title>
          <c:tx>
            <c:rich>
              <a:bodyPr/>
              <a:lstStyle/>
              <a:p>
                <a:pPr>
                  <a:defRPr/>
                </a:pPr>
                <a:r>
                  <a:rPr lang="en-US"/>
                  <a:t>Zeit [t]</a:t>
                </a:r>
              </a:p>
            </c:rich>
          </c:tx>
          <c:layout>
            <c:manualLayout>
              <c:xMode val="edge"/>
              <c:yMode val="edge"/>
              <c:x val="0.74256781916101322"/>
              <c:y val="0.9208096999588985"/>
            </c:manualLayout>
          </c:layout>
          <c:overlay val="0"/>
        </c:title>
        <c:numFmt formatCode="0" sourceLinked="0"/>
        <c:majorTickMark val="out"/>
        <c:minorTickMark val="none"/>
        <c:tickLblPos val="nextTo"/>
        <c:spPr>
          <a:ln w="19050">
            <a:solidFill>
              <a:schemeClr val="tx1"/>
            </a:solidFill>
          </a:ln>
        </c:spPr>
        <c:txPr>
          <a:bodyPr/>
          <a:lstStyle/>
          <a:p>
            <a:pPr>
              <a:defRPr sz="800" baseline="0"/>
            </a:pPr>
            <a:endParaRPr lang="de-DE"/>
          </a:p>
        </c:txPr>
        <c:crossAx val="113669248"/>
        <c:crosses val="autoZero"/>
        <c:crossBetween val="midCat"/>
        <c:majorUnit val="10"/>
        <c:minorUnit val="1"/>
      </c:valAx>
      <c:valAx>
        <c:axId val="113669248"/>
        <c:scaling>
          <c:orientation val="minMax"/>
          <c:max val="1"/>
          <c:min val="0"/>
        </c:scaling>
        <c:delete val="0"/>
        <c:axPos val="l"/>
        <c:majorGridlines>
          <c:spPr>
            <a:ln>
              <a:solidFill>
                <a:schemeClr val="tx1"/>
              </a:solidFill>
            </a:ln>
          </c:spPr>
        </c:majorGridlines>
        <c:minorGridlines>
          <c:spPr>
            <a:ln w="6350"/>
          </c:spPr>
        </c:minorGridlines>
        <c:title>
          <c:tx>
            <c:rich>
              <a:bodyPr rot="-5400000" vert="horz"/>
              <a:lstStyle/>
              <a:p>
                <a:pPr>
                  <a:defRPr/>
                </a:pPr>
                <a:r>
                  <a:rPr lang="en-US"/>
                  <a:t>n(t) / nM</a:t>
                </a:r>
              </a:p>
            </c:rich>
          </c:tx>
          <c:layout/>
          <c:overlay val="0"/>
        </c:title>
        <c:numFmt formatCode="0.0" sourceLinked="0"/>
        <c:majorTickMark val="out"/>
        <c:minorTickMark val="none"/>
        <c:tickLblPos val="nextTo"/>
        <c:spPr>
          <a:ln w="19050">
            <a:solidFill>
              <a:schemeClr val="tx1"/>
            </a:solidFill>
          </a:ln>
        </c:spPr>
        <c:txPr>
          <a:bodyPr/>
          <a:lstStyle/>
          <a:p>
            <a:pPr>
              <a:defRPr sz="800" baseline="0"/>
            </a:pPr>
            <a:endParaRPr lang="de-DE"/>
          </a:p>
        </c:txPr>
        <c:crossAx val="113646208"/>
        <c:crosses val="autoZero"/>
        <c:crossBetween val="midCat"/>
        <c:majorUnit val="0.1"/>
        <c:minorUnit val="5.000000000000001E-2"/>
      </c:valAx>
    </c:plotArea>
    <c:legend>
      <c:legendPos val="b"/>
      <c:layout>
        <c:manualLayout>
          <c:xMode val="edge"/>
          <c:yMode val="edge"/>
          <c:x val="0.36474146981627298"/>
          <c:y val="0.13253603267264005"/>
          <c:w val="0.51496150481189851"/>
          <c:h val="0.18140074893655533"/>
        </c:manualLayout>
      </c:layout>
      <c:overlay val="0"/>
      <c:spPr>
        <a:solidFill>
          <a:schemeClr val="bg1"/>
        </a:solidFill>
      </c:spPr>
      <c:txPr>
        <a:bodyPr/>
        <a:lstStyle/>
        <a:p>
          <a:pPr>
            <a:defRPr sz="800"/>
          </a:pPr>
          <a:endParaRPr lang="de-DE"/>
        </a:p>
      </c:txPr>
    </c:legend>
    <c:plotVisOnly val="1"/>
    <c:dispBlanksAs val="gap"/>
    <c:showDLblsOverMax val="0"/>
  </c:chart>
  <c:spPr>
    <a:solidFill>
      <a:schemeClr val="bg1">
        <a:lumMod val="85000"/>
      </a:schemeClr>
    </a:solidFill>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Auslaufverhalten n(t)/n</a:t>
            </a:r>
            <a:r>
              <a:rPr lang="en-US" sz="600"/>
              <a:t>M</a:t>
            </a:r>
            <a:r>
              <a:rPr lang="en-US" sz="1000"/>
              <a:t>  in Abhängigkeit von der Zeit </a:t>
            </a:r>
            <a:r>
              <a:rPr lang="en-US" sz="1000">
                <a:latin typeface="Symbol" pitchFamily="18" charset="2"/>
              </a:rPr>
              <a:t> </a:t>
            </a:r>
            <a:endParaRPr lang="en-US" sz="1000"/>
          </a:p>
        </c:rich>
      </c:tx>
      <c:layout/>
      <c:overlay val="0"/>
    </c:title>
    <c:autoTitleDeleted val="0"/>
    <c:plotArea>
      <c:layout>
        <c:manualLayout>
          <c:layoutTarget val="inner"/>
          <c:xMode val="edge"/>
          <c:yMode val="edge"/>
          <c:x val="0.10708573928258967"/>
          <c:y val="0.10940602978449847"/>
          <c:w val="0.79300393700787397"/>
          <c:h val="0.72405300936446904"/>
        </c:manualLayout>
      </c:layout>
      <c:scatterChart>
        <c:scatterStyle val="smoothMarker"/>
        <c:varyColors val="0"/>
        <c:ser>
          <c:idx val="3"/>
          <c:order val="0"/>
          <c:tx>
            <c:strRef>
              <c:f>Beispiele_1!$M$1</c:f>
              <c:strCache>
                <c:ptCount val="1"/>
                <c:pt idx="0">
                  <c:v> DK=2000mm h0≈1,0000 µo≈0,0000</c:v>
                </c:pt>
              </c:strCache>
            </c:strRef>
          </c:tx>
          <c:spPr>
            <a:ln w="22225">
              <a:solidFill>
                <a:schemeClr val="tx2">
                  <a:lumMod val="75000"/>
                </a:schemeClr>
              </a:solidFill>
            </a:ln>
          </c:spPr>
          <c:marker>
            <c:symbol val="circle"/>
            <c:size val="3"/>
            <c:spPr>
              <a:noFill/>
              <a:ln>
                <a:solidFill>
                  <a:schemeClr val="tx2">
                    <a:lumMod val="75000"/>
                  </a:schemeClr>
                </a:solidFill>
              </a:ln>
            </c:spPr>
          </c:marker>
          <c:xVal>
            <c:numRef>
              <c:f>Beispiele_1!$M$36:$M$48</c:f>
              <c:numCache>
                <c:formatCode>0.000</c:formatCode>
                <c:ptCount val="13"/>
                <c:pt idx="0">
                  <c:v>0</c:v>
                </c:pt>
                <c:pt idx="1">
                  <c:v>0.12252200134246582</c:v>
                </c:pt>
                <c:pt idx="2">
                  <c:v>0.27411880608781014</c:v>
                </c:pt>
                <c:pt idx="3">
                  <c:v>0.46725076006596744</c:v>
                </c:pt>
                <c:pt idx="4">
                  <c:v>0.72268480837397575</c:v>
                </c:pt>
                <c:pt idx="5">
                  <c:v>1.0778006263625113</c:v>
                </c:pt>
                <c:pt idx="6">
                  <c:v>1.6073548095787522</c:v>
                </c:pt>
                <c:pt idx="7">
                  <c:v>2.4857673118091568</c:v>
                </c:pt>
                <c:pt idx="8">
                  <c:v>4.2362137068818484</c:v>
                </c:pt>
                <c:pt idx="9">
                  <c:v>9.4729802031051378</c:v>
                </c:pt>
                <c:pt idx="10">
                  <c:v>19.918924342360068</c:v>
                </c:pt>
                <c:pt idx="11">
                  <c:v>40.661527897788723</c:v>
                </c:pt>
                <c:pt idx="12">
                  <c:v>518.94913728857694</c:v>
                </c:pt>
              </c:numCache>
            </c:numRef>
          </c:xVal>
          <c:yVal>
            <c:numRef>
              <c:f>Beispiele_1!$C$36:$C$48</c:f>
              <c:numCache>
                <c:formatCode>0.000</c:formatCode>
                <c:ptCount val="13"/>
                <c:pt idx="0">
                  <c:v>1</c:v>
                </c:pt>
                <c:pt idx="1">
                  <c:v>0.9</c:v>
                </c:pt>
                <c:pt idx="2">
                  <c:v>0.8</c:v>
                </c:pt>
                <c:pt idx="3">
                  <c:v>0.7</c:v>
                </c:pt>
                <c:pt idx="4">
                  <c:v>0.6</c:v>
                </c:pt>
                <c:pt idx="5">
                  <c:v>0.5</c:v>
                </c:pt>
                <c:pt idx="6">
                  <c:v>0.4</c:v>
                </c:pt>
                <c:pt idx="7">
                  <c:v>0.3</c:v>
                </c:pt>
                <c:pt idx="8">
                  <c:v>0.2</c:v>
                </c:pt>
                <c:pt idx="9">
                  <c:v>0.1</c:v>
                </c:pt>
                <c:pt idx="10">
                  <c:v>0.05</c:v>
                </c:pt>
                <c:pt idx="11">
                  <c:v>2.5000000000000001E-2</c:v>
                </c:pt>
                <c:pt idx="12">
                  <c:v>0</c:v>
                </c:pt>
              </c:numCache>
            </c:numRef>
          </c:yVal>
          <c:smooth val="1"/>
        </c:ser>
        <c:ser>
          <c:idx val="4"/>
          <c:order val="1"/>
          <c:tx>
            <c:strRef>
              <c:f>Beispiele_1!$N$1</c:f>
              <c:strCache>
                <c:ptCount val="1"/>
                <c:pt idx="0">
                  <c:v> DK=2000mm h0=0,95 µo=0,0008</c:v>
                </c:pt>
              </c:strCache>
            </c:strRef>
          </c:tx>
          <c:spPr>
            <a:ln w="22225">
              <a:solidFill>
                <a:srgbClr val="C00000"/>
              </a:solidFill>
            </a:ln>
          </c:spPr>
          <c:marker>
            <c:symbol val="circle"/>
            <c:size val="3"/>
            <c:spPr>
              <a:noFill/>
              <a:ln>
                <a:solidFill>
                  <a:srgbClr val="C00000"/>
                </a:solidFill>
              </a:ln>
            </c:spPr>
          </c:marker>
          <c:xVal>
            <c:numRef>
              <c:f>Beispiele_1!$N$36:$N$48</c:f>
              <c:numCache>
                <c:formatCode>0.000</c:formatCode>
                <c:ptCount val="13"/>
                <c:pt idx="0">
                  <c:v>0</c:v>
                </c:pt>
                <c:pt idx="1">
                  <c:v>0.12238398708599868</c:v>
                </c:pt>
                <c:pt idx="2">
                  <c:v>0.27322413154237896</c:v>
                </c:pt>
                <c:pt idx="3">
                  <c:v>0.4644094671826004</c:v>
                </c:pt>
                <c:pt idx="4">
                  <c:v>0.71548800389237011</c:v>
                </c:pt>
                <c:pt idx="5">
                  <c:v>1.0609700622280356</c:v>
                </c:pt>
                <c:pt idx="6">
                  <c:v>1.5678531785366594</c:v>
                </c:pt>
                <c:pt idx="7">
                  <c:v>2.3847460311039304</c:v>
                </c:pt>
                <c:pt idx="8">
                  <c:v>3.9139889156017005</c:v>
                </c:pt>
                <c:pt idx="9">
                  <c:v>7.6497776976007392</c:v>
                </c:pt>
                <c:pt idx="10">
                  <c:v>12.120598027556778</c:v>
                </c:pt>
                <c:pt idx="11">
                  <c:v>15.803863033744376</c:v>
                </c:pt>
                <c:pt idx="12">
                  <c:v>20.622016925036913</c:v>
                </c:pt>
              </c:numCache>
            </c:numRef>
          </c:xVal>
          <c:yVal>
            <c:numRef>
              <c:f>Beispiele_1!$C$36:$C$48</c:f>
              <c:numCache>
                <c:formatCode>0.000</c:formatCode>
                <c:ptCount val="13"/>
                <c:pt idx="0">
                  <c:v>1</c:v>
                </c:pt>
                <c:pt idx="1">
                  <c:v>0.9</c:v>
                </c:pt>
                <c:pt idx="2">
                  <c:v>0.8</c:v>
                </c:pt>
                <c:pt idx="3">
                  <c:v>0.7</c:v>
                </c:pt>
                <c:pt idx="4">
                  <c:v>0.6</c:v>
                </c:pt>
                <c:pt idx="5">
                  <c:v>0.5</c:v>
                </c:pt>
                <c:pt idx="6">
                  <c:v>0.4</c:v>
                </c:pt>
                <c:pt idx="7">
                  <c:v>0.3</c:v>
                </c:pt>
                <c:pt idx="8">
                  <c:v>0.2</c:v>
                </c:pt>
                <c:pt idx="9">
                  <c:v>0.1</c:v>
                </c:pt>
                <c:pt idx="10">
                  <c:v>0.05</c:v>
                </c:pt>
                <c:pt idx="11">
                  <c:v>2.5000000000000001E-2</c:v>
                </c:pt>
                <c:pt idx="12">
                  <c:v>0</c:v>
                </c:pt>
              </c:numCache>
            </c:numRef>
          </c:yVal>
          <c:smooth val="1"/>
        </c:ser>
        <c:ser>
          <c:idx val="5"/>
          <c:order val="2"/>
          <c:tx>
            <c:strRef>
              <c:f>Beispiele_1!$O$1</c:f>
              <c:strCache>
                <c:ptCount val="1"/>
                <c:pt idx="0">
                  <c:v> DK=2000mm h0=0,95 µo=0,001</c:v>
                </c:pt>
              </c:strCache>
            </c:strRef>
          </c:tx>
          <c:spPr>
            <a:ln w="22225">
              <a:solidFill>
                <a:schemeClr val="accent3">
                  <a:lumMod val="50000"/>
                </a:schemeClr>
              </a:solidFill>
            </a:ln>
          </c:spPr>
          <c:marker>
            <c:symbol val="circle"/>
            <c:size val="3"/>
            <c:spPr>
              <a:noFill/>
              <a:ln>
                <a:solidFill>
                  <a:schemeClr val="accent3">
                    <a:lumMod val="50000"/>
                  </a:schemeClr>
                </a:solidFill>
              </a:ln>
            </c:spPr>
          </c:marker>
          <c:xVal>
            <c:numRef>
              <c:f>Beispiele_1!$O$36:$O$48</c:f>
              <c:numCache>
                <c:formatCode>0.000</c:formatCode>
                <c:ptCount val="13"/>
                <c:pt idx="0">
                  <c:v>0</c:v>
                </c:pt>
                <c:pt idx="1">
                  <c:v>0.12238529382860633</c:v>
                </c:pt>
                <c:pt idx="2">
                  <c:v>0.27301875813217519</c:v>
                </c:pt>
                <c:pt idx="3">
                  <c:v>0.46356814768020321</c:v>
                </c:pt>
                <c:pt idx="4">
                  <c:v>0.71308382405755388</c:v>
                </c:pt>
                <c:pt idx="5">
                  <c:v>1.0548426557919717</c:v>
                </c:pt>
                <c:pt idx="6">
                  <c:v>1.5523420381411397</c:v>
                </c:pt>
                <c:pt idx="7">
                  <c:v>2.3421162635248436</c:v>
                </c:pt>
                <c:pt idx="8">
                  <c:v>3.7704191862584215</c:v>
                </c:pt>
                <c:pt idx="9">
                  <c:v>6.9153036998020472</c:v>
                </c:pt>
                <c:pt idx="10">
                  <c:v>10.030059710199653</c:v>
                </c:pt>
                <c:pt idx="11">
                  <c:v>12.190484783604846</c:v>
                </c:pt>
                <c:pt idx="12">
                  <c:v>14.699470914117718</c:v>
                </c:pt>
              </c:numCache>
            </c:numRef>
          </c:xVal>
          <c:yVal>
            <c:numRef>
              <c:f>Beispiele_1!$C$36:$C$48</c:f>
              <c:numCache>
                <c:formatCode>0.000</c:formatCode>
                <c:ptCount val="13"/>
                <c:pt idx="0">
                  <c:v>1</c:v>
                </c:pt>
                <c:pt idx="1">
                  <c:v>0.9</c:v>
                </c:pt>
                <c:pt idx="2">
                  <c:v>0.8</c:v>
                </c:pt>
                <c:pt idx="3">
                  <c:v>0.7</c:v>
                </c:pt>
                <c:pt idx="4">
                  <c:v>0.6</c:v>
                </c:pt>
                <c:pt idx="5">
                  <c:v>0.5</c:v>
                </c:pt>
                <c:pt idx="6">
                  <c:v>0.4</c:v>
                </c:pt>
                <c:pt idx="7">
                  <c:v>0.3</c:v>
                </c:pt>
                <c:pt idx="8">
                  <c:v>0.2</c:v>
                </c:pt>
                <c:pt idx="9">
                  <c:v>0.1</c:v>
                </c:pt>
                <c:pt idx="10">
                  <c:v>0.05</c:v>
                </c:pt>
                <c:pt idx="11">
                  <c:v>2.5000000000000001E-2</c:v>
                </c:pt>
                <c:pt idx="12">
                  <c:v>0</c:v>
                </c:pt>
              </c:numCache>
            </c:numRef>
          </c:yVal>
          <c:smooth val="1"/>
        </c:ser>
        <c:dLbls>
          <c:showLegendKey val="0"/>
          <c:showVal val="0"/>
          <c:showCatName val="0"/>
          <c:showSerName val="0"/>
          <c:showPercent val="0"/>
          <c:showBubbleSize val="0"/>
        </c:dLbls>
        <c:axId val="113777280"/>
        <c:axId val="113779840"/>
      </c:scatterChart>
      <c:valAx>
        <c:axId val="113777280"/>
        <c:scaling>
          <c:orientation val="minMax"/>
          <c:max val="30"/>
          <c:min val="0"/>
        </c:scaling>
        <c:delete val="0"/>
        <c:axPos val="b"/>
        <c:majorGridlines>
          <c:spPr>
            <a:ln>
              <a:solidFill>
                <a:schemeClr val="tx1"/>
              </a:solidFill>
            </a:ln>
          </c:spPr>
        </c:majorGridlines>
        <c:minorGridlines>
          <c:spPr>
            <a:ln>
              <a:solidFill>
                <a:schemeClr val="tx1">
                  <a:lumMod val="50000"/>
                  <a:lumOff val="50000"/>
                </a:schemeClr>
              </a:solidFill>
            </a:ln>
          </c:spPr>
        </c:minorGridlines>
        <c:title>
          <c:tx>
            <c:rich>
              <a:bodyPr/>
              <a:lstStyle/>
              <a:p>
                <a:pPr>
                  <a:defRPr/>
                </a:pPr>
                <a:r>
                  <a:rPr lang="en-US"/>
                  <a:t>Zeit [s]</a:t>
                </a:r>
              </a:p>
            </c:rich>
          </c:tx>
          <c:layout>
            <c:manualLayout>
              <c:xMode val="edge"/>
              <c:yMode val="edge"/>
              <c:x val="0.71445798048828801"/>
              <c:y val="0.86008283914132899"/>
            </c:manualLayout>
          </c:layout>
          <c:overlay val="0"/>
        </c:title>
        <c:numFmt formatCode="0" sourceLinked="0"/>
        <c:majorTickMark val="out"/>
        <c:minorTickMark val="none"/>
        <c:tickLblPos val="nextTo"/>
        <c:spPr>
          <a:ln w="19050">
            <a:solidFill>
              <a:schemeClr val="tx1"/>
            </a:solidFill>
          </a:ln>
        </c:spPr>
        <c:txPr>
          <a:bodyPr/>
          <a:lstStyle/>
          <a:p>
            <a:pPr>
              <a:defRPr sz="800" baseline="0"/>
            </a:pPr>
            <a:endParaRPr lang="de-DE"/>
          </a:p>
        </c:txPr>
        <c:crossAx val="113779840"/>
        <c:crosses val="autoZero"/>
        <c:crossBetween val="midCat"/>
        <c:majorUnit val="10"/>
        <c:minorUnit val="1"/>
      </c:valAx>
      <c:valAx>
        <c:axId val="113779840"/>
        <c:scaling>
          <c:orientation val="minMax"/>
          <c:max val="1"/>
          <c:min val="0"/>
        </c:scaling>
        <c:delete val="0"/>
        <c:axPos val="l"/>
        <c:majorGridlines>
          <c:spPr>
            <a:ln>
              <a:solidFill>
                <a:schemeClr val="tx1"/>
              </a:solidFill>
            </a:ln>
          </c:spPr>
        </c:majorGridlines>
        <c:minorGridlines>
          <c:spPr>
            <a:ln w="6350"/>
          </c:spPr>
        </c:minorGridlines>
        <c:title>
          <c:tx>
            <c:rich>
              <a:bodyPr rot="-5400000" vert="horz"/>
              <a:lstStyle/>
              <a:p>
                <a:pPr>
                  <a:defRPr/>
                </a:pPr>
                <a:r>
                  <a:rPr lang="en-US"/>
                  <a:t>n(t)/n</a:t>
                </a:r>
                <a:r>
                  <a:rPr lang="en-US" sz="1000"/>
                  <a:t>M</a:t>
                </a:r>
              </a:p>
            </c:rich>
          </c:tx>
          <c:layout>
            <c:manualLayout>
              <c:xMode val="edge"/>
              <c:yMode val="edge"/>
              <c:x val="1.19141196544257E-2"/>
              <c:y val="0.39280132489736014"/>
            </c:manualLayout>
          </c:layout>
          <c:overlay val="0"/>
        </c:title>
        <c:numFmt formatCode="0.0" sourceLinked="0"/>
        <c:majorTickMark val="out"/>
        <c:minorTickMark val="none"/>
        <c:tickLblPos val="nextTo"/>
        <c:spPr>
          <a:ln w="19050">
            <a:solidFill>
              <a:schemeClr val="tx1"/>
            </a:solidFill>
          </a:ln>
        </c:spPr>
        <c:txPr>
          <a:bodyPr/>
          <a:lstStyle/>
          <a:p>
            <a:pPr>
              <a:defRPr sz="800" baseline="0"/>
            </a:pPr>
            <a:endParaRPr lang="de-DE"/>
          </a:p>
        </c:txPr>
        <c:crossAx val="113777280"/>
        <c:crosses val="autoZero"/>
        <c:crossBetween val="midCat"/>
        <c:majorUnit val="0.1"/>
        <c:minorUnit val="5.000000000000001E-2"/>
      </c:valAx>
    </c:plotArea>
    <c:legend>
      <c:legendPos val="b"/>
      <c:layout>
        <c:manualLayout>
          <c:xMode val="edge"/>
          <c:yMode val="edge"/>
          <c:x val="0.43140813648293963"/>
          <c:y val="0.14586892349179542"/>
          <c:w val="0.45385039370078745"/>
          <c:h val="0.25147105988310064"/>
        </c:manualLayout>
      </c:layout>
      <c:overlay val="0"/>
      <c:spPr>
        <a:solidFill>
          <a:schemeClr val="bg1"/>
        </a:solidFill>
      </c:spPr>
      <c:txPr>
        <a:bodyPr/>
        <a:lstStyle/>
        <a:p>
          <a:pPr>
            <a:defRPr sz="800"/>
          </a:pPr>
          <a:endParaRPr lang="de-DE"/>
        </a:p>
      </c:txPr>
    </c:legend>
    <c:plotVisOnly val="1"/>
    <c:dispBlanksAs val="gap"/>
    <c:showDLblsOverMax val="0"/>
  </c:chart>
  <c:spPr>
    <a:solidFill>
      <a:schemeClr val="accent3">
        <a:lumMod val="20000"/>
        <a:lumOff val="80000"/>
      </a:schemeClr>
    </a:solidFill>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Auslaufverhalten n(t)/n</a:t>
            </a:r>
            <a:r>
              <a:rPr lang="en-US" sz="600"/>
              <a:t>M</a:t>
            </a:r>
            <a:r>
              <a:rPr lang="en-US" sz="960" baseline="0"/>
              <a:t> </a:t>
            </a:r>
            <a:r>
              <a:rPr lang="en-US"/>
              <a:t>in Abhängigkeit von der Zeit</a:t>
            </a:r>
          </a:p>
        </c:rich>
      </c:tx>
      <c:layout>
        <c:manualLayout>
          <c:xMode val="edge"/>
          <c:yMode val="edge"/>
          <c:x val="0.14957706113941641"/>
          <c:y val="3.4510759236703208E-2"/>
        </c:manualLayout>
      </c:layout>
      <c:overlay val="0"/>
    </c:title>
    <c:autoTitleDeleted val="0"/>
    <c:plotArea>
      <c:layout>
        <c:manualLayout>
          <c:layoutTarget val="inner"/>
          <c:xMode val="edge"/>
          <c:yMode val="edge"/>
          <c:x val="0.10708573928258967"/>
          <c:y val="0.10940602978449847"/>
          <c:w val="0.82355949256342953"/>
          <c:h val="0.79223484848484849"/>
        </c:manualLayout>
      </c:layout>
      <c:scatterChart>
        <c:scatterStyle val="smoothMarker"/>
        <c:varyColors val="0"/>
        <c:ser>
          <c:idx val="0"/>
          <c:order val="0"/>
          <c:tx>
            <c:strRef>
              <c:f>Beispiele_2!$E$1</c:f>
              <c:strCache>
                <c:ptCount val="1"/>
                <c:pt idx="0">
                  <c:v> DK=1600mm h0≈1,000 µo≈0,000</c:v>
                </c:pt>
              </c:strCache>
            </c:strRef>
          </c:tx>
          <c:spPr>
            <a:ln w="19050">
              <a:solidFill>
                <a:schemeClr val="tx2">
                  <a:lumMod val="75000"/>
                </a:schemeClr>
              </a:solidFill>
            </a:ln>
          </c:spPr>
          <c:marker>
            <c:symbol val="circle"/>
            <c:size val="3"/>
            <c:spPr>
              <a:noFill/>
            </c:spPr>
          </c:marker>
          <c:xVal>
            <c:numRef>
              <c:f>Beispiele_2!$E$36:$E$48</c:f>
              <c:numCache>
                <c:formatCode>0.000</c:formatCode>
                <c:ptCount val="13"/>
                <c:pt idx="0">
                  <c:v>0</c:v>
                </c:pt>
                <c:pt idx="1">
                  <c:v>9.3136841780005059E-2</c:v>
                </c:pt>
                <c:pt idx="2">
                  <c:v>0.20832643839684697</c:v>
                </c:pt>
                <c:pt idx="3">
                  <c:v>0.35501975493400917</c:v>
                </c:pt>
                <c:pt idx="4">
                  <c:v>0.54896817387168029</c:v>
                </c:pt>
                <c:pt idx="5">
                  <c:v>0.81852355730043613</c:v>
                </c:pt>
                <c:pt idx="6">
                  <c:v>1.2203875396628083</c:v>
                </c:pt>
                <c:pt idx="7">
                  <c:v>1.8868547551204289</c:v>
                </c:pt>
                <c:pt idx="8">
                  <c:v>3.2147451754675287</c:v>
                </c:pt>
                <c:pt idx="9">
                  <c:v>7.1869514114049355</c:v>
                </c:pt>
                <c:pt idx="10">
                  <c:v>15.110129284819974</c:v>
                </c:pt>
                <c:pt idx="11">
                  <c:v>30.843100595880681</c:v>
                </c:pt>
                <c:pt idx="12">
                  <c:v>393.61634938332588</c:v>
                </c:pt>
              </c:numCache>
            </c:numRef>
          </c:xVal>
          <c:yVal>
            <c:numRef>
              <c:f>Beispiele_2!$C$36:$C$48</c:f>
              <c:numCache>
                <c:formatCode>0.000</c:formatCode>
                <c:ptCount val="13"/>
                <c:pt idx="0">
                  <c:v>1</c:v>
                </c:pt>
                <c:pt idx="1">
                  <c:v>0.9</c:v>
                </c:pt>
                <c:pt idx="2">
                  <c:v>0.8</c:v>
                </c:pt>
                <c:pt idx="3">
                  <c:v>0.7</c:v>
                </c:pt>
                <c:pt idx="4">
                  <c:v>0.6</c:v>
                </c:pt>
                <c:pt idx="5">
                  <c:v>0.5</c:v>
                </c:pt>
                <c:pt idx="6">
                  <c:v>0.4</c:v>
                </c:pt>
                <c:pt idx="7">
                  <c:v>0.3</c:v>
                </c:pt>
                <c:pt idx="8">
                  <c:v>0.2</c:v>
                </c:pt>
                <c:pt idx="9">
                  <c:v>0.1</c:v>
                </c:pt>
                <c:pt idx="10">
                  <c:v>0.05</c:v>
                </c:pt>
                <c:pt idx="11">
                  <c:v>2.5000000000000001E-2</c:v>
                </c:pt>
                <c:pt idx="12">
                  <c:v>0</c:v>
                </c:pt>
              </c:numCache>
            </c:numRef>
          </c:yVal>
          <c:smooth val="1"/>
        </c:ser>
        <c:ser>
          <c:idx val="1"/>
          <c:order val="1"/>
          <c:tx>
            <c:strRef>
              <c:f>Beispiele_2!$F$1</c:f>
              <c:strCache>
                <c:ptCount val="1"/>
                <c:pt idx="0">
                  <c:v> DK=1600mm h0=0,95 µo=0,005</c:v>
                </c:pt>
              </c:strCache>
            </c:strRef>
          </c:tx>
          <c:spPr>
            <a:ln w="19050"/>
          </c:spPr>
          <c:marker>
            <c:symbol val="circle"/>
            <c:size val="3"/>
            <c:spPr>
              <a:noFill/>
            </c:spPr>
          </c:marker>
          <c:xVal>
            <c:numRef>
              <c:f>Beispiele_2!$F$36:$F$48</c:f>
              <c:numCache>
                <c:formatCode>0.000</c:formatCode>
                <c:ptCount val="13"/>
                <c:pt idx="0">
                  <c:v>0</c:v>
                </c:pt>
                <c:pt idx="1">
                  <c:v>9.3007314437623279E-2</c:v>
                </c:pt>
                <c:pt idx="2">
                  <c:v>0.20752068899891987</c:v>
                </c:pt>
                <c:pt idx="3">
                  <c:v>0.35249418678565425</c:v>
                </c:pt>
                <c:pt idx="4">
                  <c:v>0.5426270139593502</c:v>
                </c:pt>
                <c:pt idx="5">
                  <c:v>0.80381624965211318</c:v>
                </c:pt>
                <c:pt idx="6">
                  <c:v>1.1861984348235615</c:v>
                </c:pt>
                <c:pt idx="7">
                  <c:v>1.8005425629123906</c:v>
                </c:pt>
                <c:pt idx="8">
                  <c:v>2.9449455549411496</c:v>
                </c:pt>
                <c:pt idx="9">
                  <c:v>5.7166687970191212</c:v>
                </c:pt>
                <c:pt idx="10">
                  <c:v>9.0136169500225289</c:v>
                </c:pt>
                <c:pt idx="11">
                  <c:v>11.740055431776259</c:v>
                </c:pt>
                <c:pt idx="12">
                  <c:v>15.356383171849854</c:v>
                </c:pt>
              </c:numCache>
            </c:numRef>
          </c:xVal>
          <c:yVal>
            <c:numRef>
              <c:f>Beispiele_2!$C$36:$C$48</c:f>
              <c:numCache>
                <c:formatCode>0.000</c:formatCode>
                <c:ptCount val="13"/>
                <c:pt idx="0">
                  <c:v>1</c:v>
                </c:pt>
                <c:pt idx="1">
                  <c:v>0.9</c:v>
                </c:pt>
                <c:pt idx="2">
                  <c:v>0.8</c:v>
                </c:pt>
                <c:pt idx="3">
                  <c:v>0.7</c:v>
                </c:pt>
                <c:pt idx="4">
                  <c:v>0.6</c:v>
                </c:pt>
                <c:pt idx="5">
                  <c:v>0.5</c:v>
                </c:pt>
                <c:pt idx="6">
                  <c:v>0.4</c:v>
                </c:pt>
                <c:pt idx="7">
                  <c:v>0.3</c:v>
                </c:pt>
                <c:pt idx="8">
                  <c:v>0.2</c:v>
                </c:pt>
                <c:pt idx="9">
                  <c:v>0.1</c:v>
                </c:pt>
                <c:pt idx="10">
                  <c:v>0.05</c:v>
                </c:pt>
                <c:pt idx="11">
                  <c:v>2.5000000000000001E-2</c:v>
                </c:pt>
                <c:pt idx="12">
                  <c:v>0</c:v>
                </c:pt>
              </c:numCache>
            </c:numRef>
          </c:yVal>
          <c:smooth val="1"/>
        </c:ser>
        <c:ser>
          <c:idx val="2"/>
          <c:order val="2"/>
          <c:tx>
            <c:strRef>
              <c:f>Beispiele_2!$G$1</c:f>
              <c:strCache>
                <c:ptCount val="1"/>
                <c:pt idx="0">
                  <c:v>DK=1600mm h0=0,95 µo=0,010</c:v>
                </c:pt>
              </c:strCache>
            </c:strRef>
          </c:tx>
          <c:spPr>
            <a:ln w="19050">
              <a:solidFill>
                <a:schemeClr val="accent3">
                  <a:lumMod val="50000"/>
                </a:schemeClr>
              </a:solidFill>
            </a:ln>
          </c:spPr>
          <c:marker>
            <c:symbol val="circle"/>
            <c:size val="3"/>
            <c:spPr>
              <a:noFill/>
              <a:ln>
                <a:solidFill>
                  <a:schemeClr val="accent3">
                    <a:lumMod val="50000"/>
                  </a:schemeClr>
                </a:solidFill>
              </a:ln>
            </c:spPr>
          </c:marker>
          <c:xVal>
            <c:numRef>
              <c:f>Beispiele_2!$G$36:$G$48</c:f>
              <c:numCache>
                <c:formatCode>0.000</c:formatCode>
                <c:ptCount val="13"/>
                <c:pt idx="0">
                  <c:v>0</c:v>
                </c:pt>
                <c:pt idx="1">
                  <c:v>9.3010860223117761E-2</c:v>
                </c:pt>
                <c:pt idx="2">
                  <c:v>0.20737072231828008</c:v>
                </c:pt>
                <c:pt idx="3">
                  <c:v>0.35186706713858623</c:v>
                </c:pt>
                <c:pt idx="4">
                  <c:v>0.54082540003474622</c:v>
                </c:pt>
                <c:pt idx="5">
                  <c:v>0.79921957438194868</c:v>
                </c:pt>
                <c:pt idx="6">
                  <c:v>1.1745778827297588</c:v>
                </c:pt>
                <c:pt idx="7">
                  <c:v>1.7687285288627208</c:v>
                </c:pt>
                <c:pt idx="8">
                  <c:v>2.8386360513101079</c:v>
                </c:pt>
                <c:pt idx="9">
                  <c:v>5.1805822324493969</c:v>
                </c:pt>
                <c:pt idx="10">
                  <c:v>7.4970484840196772</c:v>
                </c:pt>
                <c:pt idx="11">
                  <c:v>9.1121936527403236</c:v>
                </c:pt>
                <c:pt idx="12">
                  <c:v>11.004558423603141</c:v>
                </c:pt>
              </c:numCache>
            </c:numRef>
          </c:xVal>
          <c:yVal>
            <c:numRef>
              <c:f>Beispiele_2!$C$36:$C$48</c:f>
              <c:numCache>
                <c:formatCode>0.000</c:formatCode>
                <c:ptCount val="13"/>
                <c:pt idx="0">
                  <c:v>1</c:v>
                </c:pt>
                <c:pt idx="1">
                  <c:v>0.9</c:v>
                </c:pt>
                <c:pt idx="2">
                  <c:v>0.8</c:v>
                </c:pt>
                <c:pt idx="3">
                  <c:v>0.7</c:v>
                </c:pt>
                <c:pt idx="4">
                  <c:v>0.6</c:v>
                </c:pt>
                <c:pt idx="5">
                  <c:v>0.5</c:v>
                </c:pt>
                <c:pt idx="6">
                  <c:v>0.4</c:v>
                </c:pt>
                <c:pt idx="7">
                  <c:v>0.3</c:v>
                </c:pt>
                <c:pt idx="8">
                  <c:v>0.2</c:v>
                </c:pt>
                <c:pt idx="9">
                  <c:v>0.1</c:v>
                </c:pt>
                <c:pt idx="10">
                  <c:v>0.05</c:v>
                </c:pt>
                <c:pt idx="11">
                  <c:v>2.5000000000000001E-2</c:v>
                </c:pt>
                <c:pt idx="12">
                  <c:v>0</c:v>
                </c:pt>
              </c:numCache>
            </c:numRef>
          </c:yVal>
          <c:smooth val="1"/>
        </c:ser>
        <c:dLbls>
          <c:showLegendKey val="0"/>
          <c:showVal val="0"/>
          <c:showCatName val="0"/>
          <c:showSerName val="0"/>
          <c:showPercent val="0"/>
          <c:showBubbleSize val="0"/>
        </c:dLbls>
        <c:axId val="113825280"/>
        <c:axId val="113827200"/>
      </c:scatterChart>
      <c:valAx>
        <c:axId val="113825280"/>
        <c:scaling>
          <c:orientation val="minMax"/>
          <c:max val="30"/>
          <c:min val="0"/>
        </c:scaling>
        <c:delete val="0"/>
        <c:axPos val="b"/>
        <c:majorGridlines>
          <c:spPr>
            <a:ln>
              <a:solidFill>
                <a:schemeClr val="tx1"/>
              </a:solidFill>
            </a:ln>
          </c:spPr>
        </c:majorGridlines>
        <c:minorGridlines>
          <c:spPr>
            <a:ln>
              <a:solidFill>
                <a:schemeClr val="tx1">
                  <a:lumMod val="50000"/>
                  <a:lumOff val="50000"/>
                </a:schemeClr>
              </a:solidFill>
            </a:ln>
          </c:spPr>
        </c:minorGridlines>
        <c:title>
          <c:tx>
            <c:rich>
              <a:bodyPr/>
              <a:lstStyle/>
              <a:p>
                <a:pPr>
                  <a:defRPr/>
                </a:pPr>
                <a:r>
                  <a:rPr lang="en-US"/>
                  <a:t>Zeit [s]</a:t>
                </a:r>
              </a:p>
            </c:rich>
          </c:tx>
          <c:layout>
            <c:manualLayout>
              <c:xMode val="edge"/>
              <c:yMode val="edge"/>
              <c:x val="0.76282433770173197"/>
              <c:y val="0.92640037642353534"/>
            </c:manualLayout>
          </c:layout>
          <c:overlay val="0"/>
        </c:title>
        <c:numFmt formatCode="0" sourceLinked="0"/>
        <c:majorTickMark val="out"/>
        <c:minorTickMark val="none"/>
        <c:tickLblPos val="nextTo"/>
        <c:spPr>
          <a:ln w="19050">
            <a:solidFill>
              <a:schemeClr val="tx1"/>
            </a:solidFill>
          </a:ln>
        </c:spPr>
        <c:crossAx val="113827200"/>
        <c:crosses val="autoZero"/>
        <c:crossBetween val="midCat"/>
        <c:majorUnit val="10"/>
        <c:minorUnit val="1"/>
      </c:valAx>
      <c:valAx>
        <c:axId val="113827200"/>
        <c:scaling>
          <c:orientation val="minMax"/>
          <c:max val="1"/>
          <c:min val="0"/>
        </c:scaling>
        <c:delete val="0"/>
        <c:axPos val="l"/>
        <c:majorGridlines>
          <c:spPr>
            <a:ln>
              <a:solidFill>
                <a:schemeClr val="tx1"/>
              </a:solidFill>
            </a:ln>
          </c:spPr>
        </c:majorGridlines>
        <c:minorGridlines>
          <c:spPr>
            <a:ln w="6350"/>
          </c:spPr>
        </c:minorGridlines>
        <c:title>
          <c:tx>
            <c:rich>
              <a:bodyPr rot="-5400000" vert="horz"/>
              <a:lstStyle/>
              <a:p>
                <a:pPr>
                  <a:defRPr/>
                </a:pPr>
                <a:r>
                  <a:rPr lang="en-US"/>
                  <a:t>n(t)/nM</a:t>
                </a:r>
              </a:p>
            </c:rich>
          </c:tx>
          <c:layout>
            <c:manualLayout>
              <c:xMode val="edge"/>
              <c:yMode val="edge"/>
              <c:x val="1.5416087694920488E-2"/>
              <c:y val="0.13956895093995603"/>
            </c:manualLayout>
          </c:layout>
          <c:overlay val="0"/>
        </c:title>
        <c:numFmt formatCode="0.0" sourceLinked="0"/>
        <c:majorTickMark val="out"/>
        <c:minorTickMark val="none"/>
        <c:tickLblPos val="nextTo"/>
        <c:spPr>
          <a:ln w="19050">
            <a:solidFill>
              <a:schemeClr val="tx1"/>
            </a:solidFill>
          </a:ln>
        </c:spPr>
        <c:crossAx val="113825280"/>
        <c:crosses val="autoZero"/>
        <c:crossBetween val="midCat"/>
        <c:majorUnit val="0.1"/>
        <c:minorUnit val="5.000000000000001E-2"/>
      </c:valAx>
    </c:plotArea>
    <c:legend>
      <c:legendPos val="tr"/>
      <c:layout>
        <c:manualLayout>
          <c:xMode val="edge"/>
          <c:yMode val="edge"/>
          <c:x val="0.55365179352580929"/>
          <c:y val="0.13530303030303031"/>
          <c:w val="0.33934555758384871"/>
          <c:h val="0.1337308232973522"/>
        </c:manualLayout>
      </c:layout>
      <c:overlay val="0"/>
      <c:spPr>
        <a:solidFill>
          <a:schemeClr val="bg1"/>
        </a:solidFill>
      </c:spPr>
      <c:txPr>
        <a:bodyPr/>
        <a:lstStyle/>
        <a:p>
          <a:pPr>
            <a:defRPr sz="600"/>
          </a:pPr>
          <a:endParaRPr lang="de-DE"/>
        </a:p>
      </c:txPr>
    </c:legend>
    <c:plotVisOnly val="1"/>
    <c:dispBlanksAs val="gap"/>
    <c:showDLblsOverMax val="0"/>
  </c:chart>
  <c:spPr>
    <a:solidFill>
      <a:schemeClr val="accent1">
        <a:lumMod val="20000"/>
        <a:lumOff val="80000"/>
      </a:schemeClr>
    </a:solidFill>
  </c:spPr>
  <c:txPr>
    <a:bodyPr/>
    <a:lstStyle/>
    <a:p>
      <a:pPr>
        <a:defRPr sz="800" baseline="0"/>
      </a:pPr>
      <a:endParaRPr lang="de-DE"/>
    </a:p>
  </c:txPr>
  <c:printSettings>
    <c:headerFooter/>
    <c:pageMargins b="0.78740157480314965" l="0.70866141732283472" r="0.70866141732283472" t="0.98425196850393704" header="0.51181102362204722" footer="0.31496062992125984"/>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1630680</xdr:colOff>
      <xdr:row>9</xdr:row>
      <xdr:rowOff>457200</xdr:rowOff>
    </xdr:from>
    <xdr:to>
      <xdr:col>0</xdr:col>
      <xdr:colOff>4488180</xdr:colOff>
      <xdr:row>9</xdr:row>
      <xdr:rowOff>3656965</xdr:rowOff>
    </xdr:to>
    <xdr:pic>
      <xdr:nvPicPr>
        <xdr:cNvPr id="4" name="Grafik 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270760" y="2400300"/>
          <a:ext cx="2857500" cy="319976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64</xdr:row>
      <xdr:rowOff>25400</xdr:rowOff>
    </xdr:from>
    <xdr:to>
      <xdr:col>9</xdr:col>
      <xdr:colOff>0</xdr:colOff>
      <xdr:row>95</xdr:row>
      <xdr:rowOff>137160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76200</xdr:colOff>
      <xdr:row>0</xdr:row>
      <xdr:rowOff>22860</xdr:rowOff>
    </xdr:from>
    <xdr:to>
      <xdr:col>21</xdr:col>
      <xdr:colOff>457200</xdr:colOff>
      <xdr:row>13</xdr:row>
      <xdr:rowOff>76200</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76200</xdr:colOff>
      <xdr:row>13</xdr:row>
      <xdr:rowOff>106680</xdr:rowOff>
    </xdr:from>
    <xdr:to>
      <xdr:col>21</xdr:col>
      <xdr:colOff>457200</xdr:colOff>
      <xdr:row>31</xdr:row>
      <xdr:rowOff>16380</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68580</xdr:colOff>
      <xdr:row>31</xdr:row>
      <xdr:rowOff>68580</xdr:rowOff>
    </xdr:from>
    <xdr:to>
      <xdr:col>21</xdr:col>
      <xdr:colOff>487680</xdr:colOff>
      <xdr:row>48</xdr:row>
      <xdr:rowOff>15240</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30480</xdr:colOff>
      <xdr:row>0</xdr:row>
      <xdr:rowOff>22860</xdr:rowOff>
    </xdr:from>
    <xdr:to>
      <xdr:col>12</xdr:col>
      <xdr:colOff>2560320</xdr:colOff>
      <xdr:row>47</xdr:row>
      <xdr:rowOff>111760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287021</xdr:colOff>
      <xdr:row>26</xdr:row>
      <xdr:rowOff>85112</xdr:rowOff>
    </xdr:from>
    <xdr:to>
      <xdr:col>5</xdr:col>
      <xdr:colOff>200124</xdr:colOff>
      <xdr:row>29</xdr:row>
      <xdr:rowOff>68579</xdr:rowOff>
    </xdr:to>
    <xdr:pic>
      <xdr:nvPicPr>
        <xdr:cNvPr id="8" name="Grafik 7"/>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7021" y="4641872"/>
          <a:ext cx="3113503" cy="5092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xdr:colOff>
      <xdr:row>18</xdr:row>
      <xdr:rowOff>0</xdr:rowOff>
    </xdr:from>
    <xdr:to>
      <xdr:col>6</xdr:col>
      <xdr:colOff>121921</xdr:colOff>
      <xdr:row>21</xdr:row>
      <xdr:rowOff>127000</xdr:rowOff>
    </xdr:to>
    <xdr:pic>
      <xdr:nvPicPr>
        <xdr:cNvPr id="9" name="Grafik 8"/>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 y="3154680"/>
          <a:ext cx="3962400" cy="652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jbladt.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0"/>
  <sheetViews>
    <sheetView showGridLines="0" tabSelected="1" zoomScaleNormal="100" workbookViewId="0">
      <selection activeCell="A10" sqref="A10"/>
    </sheetView>
  </sheetViews>
  <sheetFormatPr baseColWidth="10" defaultRowHeight="12.75" x14ac:dyDescent="0.2"/>
  <cols>
    <col min="1" max="1" width="104.6640625" customWidth="1"/>
  </cols>
  <sheetData>
    <row r="3" spans="1:1" ht="40.9" customHeight="1" x14ac:dyDescent="0.2">
      <c r="A3" s="256" t="s">
        <v>91</v>
      </c>
    </row>
    <row r="4" spans="1:1" ht="13.9" x14ac:dyDescent="0.3">
      <c r="A4" s="257" t="s">
        <v>92</v>
      </c>
    </row>
    <row r="5" spans="1:1" ht="14.45" x14ac:dyDescent="0.3">
      <c r="A5" s="261"/>
    </row>
    <row r="6" spans="1:1" ht="15.75" x14ac:dyDescent="0.2">
      <c r="A6" s="262" t="s">
        <v>93</v>
      </c>
    </row>
    <row r="7" spans="1:1" ht="15.6" x14ac:dyDescent="0.3">
      <c r="A7" s="263">
        <v>41254</v>
      </c>
    </row>
    <row r="8" spans="1:1" s="258" customFormat="1" ht="16.5" x14ac:dyDescent="0.2">
      <c r="A8" s="264" t="s">
        <v>120</v>
      </c>
    </row>
    <row r="9" spans="1:1" ht="19.899999999999999" customHeight="1" x14ac:dyDescent="0.2">
      <c r="A9" s="308" t="s">
        <v>96</v>
      </c>
    </row>
    <row r="10" spans="1:1" ht="405" customHeight="1" x14ac:dyDescent="0.3">
      <c r="A10" s="259"/>
    </row>
    <row r="11" spans="1:1" ht="89.25" x14ac:dyDescent="0.2">
      <c r="A11" s="260" t="s">
        <v>94</v>
      </c>
    </row>
    <row r="12" spans="1:1" x14ac:dyDescent="0.2">
      <c r="A12" s="265"/>
    </row>
    <row r="13" spans="1:1" x14ac:dyDescent="0.2">
      <c r="A13" s="265"/>
    </row>
    <row r="14" spans="1:1" x14ac:dyDescent="0.2">
      <c r="A14" s="265"/>
    </row>
    <row r="15" spans="1:1" x14ac:dyDescent="0.2">
      <c r="A15" s="265"/>
    </row>
    <row r="16" spans="1:1" x14ac:dyDescent="0.2">
      <c r="A16" s="265"/>
    </row>
    <row r="17" spans="1:1" x14ac:dyDescent="0.2">
      <c r="A17" s="265"/>
    </row>
    <row r="18" spans="1:1" x14ac:dyDescent="0.2">
      <c r="A18" s="265"/>
    </row>
    <row r="19" spans="1:1" x14ac:dyDescent="0.2">
      <c r="A19" s="265"/>
    </row>
    <row r="20" spans="1:1" x14ac:dyDescent="0.2">
      <c r="A20" s="265"/>
    </row>
  </sheetData>
  <sheetProtection password="CECE" sheet="1" objects="1" scenarios="1"/>
  <hyperlinks>
    <hyperlink ref="A9" r:id="rId1"/>
  </hyperlinks>
  <pageMargins left="0.7" right="0.7" top="0.78740157499999996" bottom="0.78740157499999996" header="0.3" footer="0.3"/>
  <pageSetup paperSize="9" orientation="portrait" r:id="rId2"/>
  <headerFooter>
    <oddFooter>&amp;L&amp;8Klaus-Jürgen Bladt
Streuwiesenweg 60
18119 Rostock
Germany&amp;C&amp;F / &amp;A&amp;R&amp;8 04.01.2013
&amp;D</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showGridLines="0" topLeftCell="A5" zoomScale="75" zoomScaleNormal="75" zoomScalePageLayoutView="75" workbookViewId="0">
      <selection activeCell="J42" sqref="J42"/>
    </sheetView>
  </sheetViews>
  <sheetFormatPr baseColWidth="10" defaultRowHeight="12.75" x14ac:dyDescent="0.2"/>
  <cols>
    <col min="1" max="1" width="4.1640625" customWidth="1"/>
    <col min="2" max="2" width="53.33203125" customWidth="1"/>
    <col min="3" max="3" width="15.1640625" customWidth="1"/>
    <col min="4" max="4" width="34.1640625" customWidth="1"/>
    <col min="5" max="6" width="14.6640625" customWidth="1"/>
    <col min="7" max="7" width="16.6640625" customWidth="1"/>
    <col min="8" max="8" width="4.5" customWidth="1"/>
    <col min="9" max="9" width="13.33203125" customWidth="1"/>
    <col min="13" max="13" width="44.6640625" customWidth="1"/>
    <col min="14" max="14" width="9.1640625" customWidth="1"/>
    <col min="15" max="15" width="7.33203125" customWidth="1"/>
    <col min="16" max="16" width="17.5" customWidth="1"/>
    <col min="18" max="18" width="10.6640625" customWidth="1"/>
  </cols>
  <sheetData>
    <row r="1" spans="1:11" ht="39" customHeight="1" x14ac:dyDescent="0.2">
      <c r="A1" s="1"/>
      <c r="B1" s="11" t="s">
        <v>0</v>
      </c>
      <c r="C1" s="12"/>
      <c r="D1" s="254" t="s">
        <v>95</v>
      </c>
      <c r="E1" s="237" t="s">
        <v>98</v>
      </c>
      <c r="F1" s="238" t="s">
        <v>99</v>
      </c>
      <c r="G1" s="239" t="s">
        <v>100</v>
      </c>
      <c r="H1" s="247" t="s">
        <v>53</v>
      </c>
      <c r="I1" s="1"/>
      <c r="J1" s="1"/>
      <c r="K1" s="1"/>
    </row>
    <row r="2" spans="1:11" ht="18.75" x14ac:dyDescent="0.2">
      <c r="B2" s="291" t="s">
        <v>55</v>
      </c>
      <c r="C2" s="306" t="s">
        <v>107</v>
      </c>
      <c r="D2" s="302" t="s">
        <v>54</v>
      </c>
      <c r="E2" s="266">
        <v>1300</v>
      </c>
      <c r="F2" s="267">
        <v>1575</v>
      </c>
      <c r="G2" s="268">
        <v>1970</v>
      </c>
      <c r="H2" s="246" t="s">
        <v>52</v>
      </c>
    </row>
    <row r="3" spans="1:11" ht="18.75" x14ac:dyDescent="0.2">
      <c r="B3" s="291" t="s">
        <v>40</v>
      </c>
      <c r="C3" s="306" t="s">
        <v>108</v>
      </c>
      <c r="D3" s="50"/>
      <c r="E3" s="269">
        <v>200</v>
      </c>
      <c r="F3" s="270">
        <v>450</v>
      </c>
      <c r="G3" s="271">
        <v>800</v>
      </c>
      <c r="H3" s="246" t="s">
        <v>52</v>
      </c>
    </row>
    <row r="4" spans="1:11" ht="18.75" x14ac:dyDescent="0.2">
      <c r="B4" s="291" t="s">
        <v>27</v>
      </c>
      <c r="C4" s="306" t="s">
        <v>109</v>
      </c>
      <c r="D4" s="50"/>
      <c r="E4" s="269">
        <v>1470</v>
      </c>
      <c r="F4" s="270">
        <v>1470</v>
      </c>
      <c r="G4" s="271">
        <v>984</v>
      </c>
      <c r="H4" s="246" t="s">
        <v>52</v>
      </c>
    </row>
    <row r="5" spans="1:11" ht="18.75" x14ac:dyDescent="0.2">
      <c r="B5" s="291" t="s">
        <v>3</v>
      </c>
      <c r="C5" s="306" t="s">
        <v>110</v>
      </c>
      <c r="D5" s="50"/>
      <c r="E5" s="269">
        <v>385</v>
      </c>
      <c r="F5" s="270">
        <v>324</v>
      </c>
      <c r="G5" s="271">
        <v>256</v>
      </c>
      <c r="H5" s="246" t="s">
        <v>52</v>
      </c>
    </row>
    <row r="6" spans="1:11" ht="18.75" x14ac:dyDescent="0.2">
      <c r="B6" s="291" t="s">
        <v>35</v>
      </c>
      <c r="C6" s="306" t="s">
        <v>111</v>
      </c>
      <c r="D6" s="303" t="s">
        <v>104</v>
      </c>
      <c r="E6" s="272">
        <v>0.99990000000000001</v>
      </c>
      <c r="F6" s="273">
        <v>0.95</v>
      </c>
      <c r="G6" s="274">
        <v>0.95</v>
      </c>
      <c r="H6" s="246" t="s">
        <v>52</v>
      </c>
    </row>
    <row r="7" spans="1:11" ht="18.75" x14ac:dyDescent="0.2">
      <c r="B7" s="291" t="s">
        <v>24</v>
      </c>
      <c r="C7" s="306" t="s">
        <v>112</v>
      </c>
      <c r="D7" s="303" t="s">
        <v>105</v>
      </c>
      <c r="E7" s="272">
        <v>1E-4</v>
      </c>
      <c r="F7" s="273">
        <v>5.0000000000000001E-3</v>
      </c>
      <c r="G7" s="274">
        <v>0.01</v>
      </c>
      <c r="H7" s="246" t="s">
        <v>52</v>
      </c>
    </row>
    <row r="8" spans="1:11" ht="18.75" x14ac:dyDescent="0.2">
      <c r="B8" s="291" t="s">
        <v>69</v>
      </c>
      <c r="C8" s="306" t="s">
        <v>113</v>
      </c>
      <c r="D8" s="304"/>
      <c r="E8" s="275">
        <v>0</v>
      </c>
      <c r="F8" s="273">
        <v>2.5000000000000001E-2</v>
      </c>
      <c r="G8" s="274">
        <v>2.5000000000000001E-2</v>
      </c>
      <c r="H8" s="246" t="s">
        <v>52</v>
      </c>
    </row>
    <row r="9" spans="1:11" ht="18.75" x14ac:dyDescent="0.2">
      <c r="B9" s="291" t="s">
        <v>70</v>
      </c>
      <c r="C9" s="306" t="s">
        <v>114</v>
      </c>
      <c r="D9" s="305" t="s">
        <v>106</v>
      </c>
      <c r="E9" s="276">
        <f>(1-E6-E7-E8)</f>
        <v>-1.1018204577883939E-17</v>
      </c>
      <c r="F9" s="277">
        <f>(1-F6-F7-F8)</f>
        <v>2.0000000000000046E-2</v>
      </c>
      <c r="G9" s="278">
        <f>(1-G6-G7-G8)</f>
        <v>1.5000000000000041E-2</v>
      </c>
      <c r="H9" s="246" t="s">
        <v>30</v>
      </c>
    </row>
    <row r="10" spans="1:11" ht="15.75" x14ac:dyDescent="0.2">
      <c r="B10" s="291" t="s">
        <v>20</v>
      </c>
      <c r="C10" s="306" t="s">
        <v>23</v>
      </c>
      <c r="D10" s="306" t="s">
        <v>36</v>
      </c>
      <c r="E10" s="279">
        <v>0.25</v>
      </c>
      <c r="F10" s="280">
        <v>0.25</v>
      </c>
      <c r="G10" s="281">
        <v>0.25</v>
      </c>
      <c r="H10" s="246" t="s">
        <v>52</v>
      </c>
    </row>
    <row r="11" spans="1:11" s="282" customFormat="1" ht="15.75" x14ac:dyDescent="0.15">
      <c r="B11" s="283"/>
      <c r="C11" s="307"/>
      <c r="D11" s="283"/>
      <c r="E11" s="284"/>
      <c r="F11" s="285"/>
      <c r="G11" s="286"/>
      <c r="H11" s="287" t="s">
        <v>30</v>
      </c>
    </row>
    <row r="12" spans="1:11" ht="18.75" x14ac:dyDescent="0.2">
      <c r="B12" s="291" t="s">
        <v>25</v>
      </c>
      <c r="C12" s="306" t="s">
        <v>115</v>
      </c>
      <c r="D12" s="50"/>
      <c r="E12" s="279">
        <v>2.5</v>
      </c>
      <c r="F12" s="280">
        <v>9</v>
      </c>
      <c r="G12" s="281">
        <v>52</v>
      </c>
      <c r="H12" s="246" t="s">
        <v>52</v>
      </c>
    </row>
    <row r="13" spans="1:11" ht="18.75" x14ac:dyDescent="0.2">
      <c r="B13" s="291" t="s">
        <v>26</v>
      </c>
      <c r="C13" s="306" t="s">
        <v>116</v>
      </c>
      <c r="D13" s="50"/>
      <c r="E13" s="279">
        <v>0.11</v>
      </c>
      <c r="F13" s="280">
        <v>0.3</v>
      </c>
      <c r="G13" s="281">
        <v>0.9</v>
      </c>
      <c r="H13" s="246" t="s">
        <v>52</v>
      </c>
    </row>
    <row r="14" spans="1:11" ht="18.75" x14ac:dyDescent="0.2">
      <c r="B14" s="291" t="s">
        <v>101</v>
      </c>
      <c r="C14" s="306" t="s">
        <v>117</v>
      </c>
      <c r="D14" s="50"/>
      <c r="E14" s="279">
        <v>0.43</v>
      </c>
      <c r="F14" s="280">
        <v>1.2</v>
      </c>
      <c r="G14" s="281">
        <v>3.66</v>
      </c>
      <c r="H14" s="246" t="s">
        <v>52</v>
      </c>
    </row>
    <row r="15" spans="1:11" ht="18.75" x14ac:dyDescent="0.2">
      <c r="B15" s="291" t="s">
        <v>102</v>
      </c>
      <c r="C15" s="306" t="s">
        <v>118</v>
      </c>
      <c r="D15" s="50"/>
      <c r="E15" s="279">
        <v>6.1</v>
      </c>
      <c r="F15" s="280">
        <v>29</v>
      </c>
      <c r="G15" s="281">
        <v>52.5</v>
      </c>
      <c r="H15" s="246" t="s">
        <v>52</v>
      </c>
    </row>
    <row r="16" spans="1:11" ht="18.75" x14ac:dyDescent="0.2">
      <c r="B16" s="291" t="s">
        <v>76</v>
      </c>
      <c r="C16" s="306" t="s">
        <v>119</v>
      </c>
      <c r="D16" s="50"/>
      <c r="E16" s="279">
        <v>31</v>
      </c>
      <c r="F16" s="280">
        <v>77</v>
      </c>
      <c r="G16" s="281">
        <v>277</v>
      </c>
      <c r="H16" s="246" t="s">
        <v>52</v>
      </c>
    </row>
    <row r="17" spans="2:8" ht="15" customHeight="1" thickBot="1" x14ac:dyDescent="0.35">
      <c r="B17" s="50"/>
      <c r="C17" s="50" t="s">
        <v>30</v>
      </c>
      <c r="D17" s="50"/>
      <c r="E17" s="252" t="s">
        <v>30</v>
      </c>
      <c r="F17" s="54" t="s">
        <v>30</v>
      </c>
      <c r="G17" s="244" t="s">
        <v>30</v>
      </c>
      <c r="H17" s="96"/>
    </row>
    <row r="18" spans="2:8" ht="14.45" hidden="1" thickBot="1" x14ac:dyDescent="0.35">
      <c r="B18" s="98" t="s">
        <v>73</v>
      </c>
      <c r="C18" s="55"/>
      <c r="D18" s="55"/>
      <c r="E18" s="61"/>
      <c r="F18" s="62"/>
      <c r="G18" s="63"/>
      <c r="H18" s="96"/>
    </row>
    <row r="19" spans="2:8" ht="15.6" hidden="1" thickBot="1" x14ac:dyDescent="0.35">
      <c r="B19" s="50" t="s">
        <v>28</v>
      </c>
      <c r="C19" s="50" t="s">
        <v>14</v>
      </c>
      <c r="D19" s="50"/>
      <c r="E19" s="191">
        <f>E3*1000</f>
        <v>200000</v>
      </c>
      <c r="F19" s="192">
        <f t="shared" ref="F19:G19" si="0">F3*1000</f>
        <v>450000</v>
      </c>
      <c r="G19" s="193">
        <f t="shared" si="0"/>
        <v>800000</v>
      </c>
      <c r="H19" s="96"/>
    </row>
    <row r="20" spans="2:8" ht="15.6" hidden="1" thickBot="1" x14ac:dyDescent="0.35">
      <c r="B20" s="50" t="s">
        <v>71</v>
      </c>
      <c r="C20" s="50" t="s">
        <v>10</v>
      </c>
      <c r="D20" s="18" t="s">
        <v>12</v>
      </c>
      <c r="E20" s="64">
        <f>PI()/30*E4</f>
        <v>153.93804002589985</v>
      </c>
      <c r="F20" s="65">
        <f t="shared" ref="F20:G21" si="1">PI()/30*F4</f>
        <v>153.93804002589985</v>
      </c>
      <c r="G20" s="66">
        <f t="shared" si="1"/>
        <v>103.04423903774521</v>
      </c>
      <c r="H20" s="96"/>
    </row>
    <row r="21" spans="2:8" ht="15.6" hidden="1" thickBot="1" x14ac:dyDescent="0.35">
      <c r="B21" s="50" t="s">
        <v>72</v>
      </c>
      <c r="C21" s="50" t="s">
        <v>11</v>
      </c>
      <c r="D21" s="18" t="s">
        <v>13</v>
      </c>
      <c r="E21" s="64">
        <f>PI()/30*E5</f>
        <v>40.317105721069012</v>
      </c>
      <c r="F21" s="65">
        <f t="shared" si="1"/>
        <v>33.929200658769766</v>
      </c>
      <c r="G21" s="66">
        <f t="shared" si="1"/>
        <v>26.8082573106329</v>
      </c>
      <c r="H21" s="96"/>
    </row>
    <row r="22" spans="2:8" ht="14.45" hidden="1" thickBot="1" x14ac:dyDescent="0.35">
      <c r="B22" s="55"/>
      <c r="C22" s="55"/>
      <c r="D22" s="55"/>
      <c r="E22" s="61"/>
      <c r="F22" s="62"/>
      <c r="G22" s="63"/>
      <c r="H22" s="96"/>
    </row>
    <row r="23" spans="2:8" ht="15.6" hidden="1" thickBot="1" x14ac:dyDescent="0.35">
      <c r="B23" s="67" t="s">
        <v>8</v>
      </c>
      <c r="C23" s="67" t="s">
        <v>38</v>
      </c>
      <c r="D23" s="68" t="s">
        <v>37</v>
      </c>
      <c r="E23" s="58">
        <f>E12+E13+E14+(E5/E4)^2*(E15+E16)</f>
        <v>5.5848412698412702</v>
      </c>
      <c r="F23" s="59">
        <f t="shared" ref="F23:G23" si="2">F12+F13+F14+(F5/F4)^2*(F15+F16)</f>
        <v>15.6494543940025</v>
      </c>
      <c r="G23" s="60">
        <f t="shared" si="2"/>
        <v>78.862068874347287</v>
      </c>
      <c r="H23" s="96"/>
    </row>
    <row r="24" spans="2:8" ht="15.6" hidden="1" thickBot="1" x14ac:dyDescent="0.35">
      <c r="B24" s="67" t="s">
        <v>41</v>
      </c>
      <c r="C24" s="67" t="s">
        <v>39</v>
      </c>
      <c r="D24" s="68" t="s">
        <v>68</v>
      </c>
      <c r="E24" s="58">
        <f>(E5/E4)^2*E10*E16</f>
        <v>0.53160430839002271</v>
      </c>
      <c r="F24" s="59">
        <f t="shared" ref="F24:G24" si="3">(F5/F4)^2*F10*F16</f>
        <v>0.93516034985422747</v>
      </c>
      <c r="G24" s="60">
        <f t="shared" si="3"/>
        <v>4.6871571154735943</v>
      </c>
      <c r="H24" s="96"/>
    </row>
    <row r="25" spans="2:8" ht="16.149999999999999" hidden="1" thickBot="1" x14ac:dyDescent="0.35">
      <c r="B25" s="187" t="s">
        <v>1</v>
      </c>
      <c r="C25" s="187" t="s">
        <v>43</v>
      </c>
      <c r="D25" s="188" t="s">
        <v>84</v>
      </c>
      <c r="E25" s="69">
        <f>E23*E20^2/E19</f>
        <v>0.66171768858441149</v>
      </c>
      <c r="F25" s="70">
        <f t="shared" ref="F25:G25" si="4">F23*F20^2/F19</f>
        <v>0.82409749207117311</v>
      </c>
      <c r="G25" s="71">
        <f t="shared" si="4"/>
        <v>1.0467081651610999</v>
      </c>
      <c r="H25" s="96"/>
    </row>
    <row r="26" spans="2:8" ht="15.6" hidden="1" thickBot="1" x14ac:dyDescent="0.35">
      <c r="B26" s="189" t="s">
        <v>1</v>
      </c>
      <c r="C26" s="189" t="s">
        <v>85</v>
      </c>
      <c r="D26" s="190"/>
      <c r="E26" s="186">
        <f>E24/E23</f>
        <v>9.5187004017597041E-2</v>
      </c>
      <c r="F26" s="224">
        <f t="shared" ref="F26:G26" si="5">F24/F23</f>
        <v>5.9756738242108844E-2</v>
      </c>
      <c r="G26" s="225">
        <f t="shared" si="5"/>
        <v>5.9434873854777352E-2</v>
      </c>
      <c r="H26" s="96"/>
    </row>
    <row r="27" spans="2:8" ht="15" hidden="1" thickBot="1" x14ac:dyDescent="0.35">
      <c r="B27" s="72" t="s">
        <v>1</v>
      </c>
      <c r="C27" s="72" t="s">
        <v>42</v>
      </c>
      <c r="D27" s="68" t="s">
        <v>79</v>
      </c>
      <c r="E27" s="69">
        <f>E6+E9</f>
        <v>0.99990000000000001</v>
      </c>
      <c r="F27" s="70">
        <f t="shared" ref="F27:G27" si="6">F6+F9</f>
        <v>0.97</v>
      </c>
      <c r="G27" s="71">
        <f t="shared" si="6"/>
        <v>0.96499999999999997</v>
      </c>
      <c r="H27" s="96"/>
    </row>
    <row r="28" spans="2:8" ht="15.6" hidden="1" thickBot="1" x14ac:dyDescent="0.35">
      <c r="B28" s="72" t="s">
        <v>1</v>
      </c>
      <c r="C28" s="72" t="s">
        <v>77</v>
      </c>
      <c r="D28" s="73" t="s">
        <v>80</v>
      </c>
      <c r="E28" s="69">
        <f>E8</f>
        <v>0</v>
      </c>
      <c r="F28" s="70">
        <f t="shared" ref="F28:G28" si="7">F8</f>
        <v>2.5000000000000001E-2</v>
      </c>
      <c r="G28" s="71">
        <f t="shared" si="7"/>
        <v>2.5000000000000001E-2</v>
      </c>
      <c r="H28" s="96"/>
    </row>
    <row r="29" spans="2:8" ht="15.6" hidden="1" thickBot="1" x14ac:dyDescent="0.35">
      <c r="B29" s="72" t="s">
        <v>1</v>
      </c>
      <c r="C29" s="72" t="s">
        <v>78</v>
      </c>
      <c r="D29" s="73" t="s">
        <v>81</v>
      </c>
      <c r="E29" s="69">
        <f>E7</f>
        <v>1E-4</v>
      </c>
      <c r="F29" s="70">
        <f t="shared" ref="F29:G29" si="8">F7</f>
        <v>5.0000000000000001E-3</v>
      </c>
      <c r="G29" s="71">
        <f t="shared" si="8"/>
        <v>0.01</v>
      </c>
      <c r="H29" s="96"/>
    </row>
    <row r="30" spans="2:8" ht="16.149999999999999" hidden="1" thickBot="1" x14ac:dyDescent="0.35">
      <c r="B30" s="72" t="s">
        <v>1</v>
      </c>
      <c r="C30" s="72" t="s">
        <v>82</v>
      </c>
      <c r="D30" s="73" t="s">
        <v>83</v>
      </c>
      <c r="E30" s="69">
        <f>(4*E27*E29-E28^2)^0.5</f>
        <v>1.9998999974998752E-2</v>
      </c>
      <c r="F30" s="70">
        <f t="shared" ref="F30:G30" si="9">(4*F27*F29-F28^2)^0.5</f>
        <v>0.13702189606044721</v>
      </c>
      <c r="G30" s="71">
        <f t="shared" si="9"/>
        <v>0.19487175269905077</v>
      </c>
      <c r="H30" s="96"/>
    </row>
    <row r="31" spans="2:8" ht="14.45" hidden="1" thickBot="1" x14ac:dyDescent="0.35">
      <c r="B31" s="97" t="s">
        <v>74</v>
      </c>
      <c r="C31" s="74"/>
      <c r="D31" s="75"/>
      <c r="E31" s="76"/>
      <c r="F31" s="77"/>
      <c r="G31" s="78"/>
      <c r="H31" s="96"/>
    </row>
    <row r="32" spans="2:8" ht="16.5" thickBot="1" x14ac:dyDescent="0.25">
      <c r="B32" s="288" t="s">
        <v>15</v>
      </c>
      <c r="C32" s="80" t="s">
        <v>16</v>
      </c>
      <c r="D32" s="80"/>
      <c r="E32" s="81">
        <f>-E25*(2/E30*(1-E26*((E28^2-2*E27*E29)/(2*E27^2)))*(ATAN(E28/E30)-ATAN((2*E27+E28)/E30))-E26*(1/E27+E28/(2*E27^2)*(LN(E29)-LN(E27+E28+E29))))</f>
        <v>103.34978363070601</v>
      </c>
      <c r="F32" s="82">
        <f t="shared" ref="F32:G32" si="10">-F25*(2/F30*(1-F26*((F28^2-2*F27*F29)/(2*F27^2)))*(ATAN(F28/F30)-ATAN((2*F27+F28)/F30))-F26*(1/F27+F28/(2*F27^2)*(LN(F29)-LN(F27+F28+F29))))</f>
        <v>15.938304555441192</v>
      </c>
      <c r="G32" s="83">
        <f t="shared" si="10"/>
        <v>14.505614189082017</v>
      </c>
      <c r="H32" s="96"/>
    </row>
    <row r="33" spans="2:8" ht="15.75" hidden="1" x14ac:dyDescent="0.2">
      <c r="B33" s="289" t="s">
        <v>15</v>
      </c>
      <c r="C33" s="84" t="s">
        <v>17</v>
      </c>
      <c r="D33" s="84"/>
      <c r="E33" s="85">
        <f>IF(E32&gt;3600," oo ",E32/E25)</f>
        <v>156.1841029998736</v>
      </c>
      <c r="F33" s="86">
        <f>IF(F32&gt;3600," oo ",F32/F25)</f>
        <v>19.340314354535959</v>
      </c>
      <c r="G33" s="87">
        <f>IF(G32&gt;3600," oo ",G32/G25)</f>
        <v>13.858317601687423</v>
      </c>
      <c r="H33" s="96"/>
    </row>
    <row r="34" spans="2:8" ht="16.5" thickBot="1" x14ac:dyDescent="0.25">
      <c r="B34" s="290" t="s">
        <v>75</v>
      </c>
      <c r="C34" s="55"/>
      <c r="D34" s="55"/>
      <c r="E34" s="61"/>
      <c r="F34" s="88"/>
      <c r="G34" s="89"/>
      <c r="H34" s="96"/>
    </row>
    <row r="35" spans="2:8" ht="15.75" x14ac:dyDescent="0.2">
      <c r="B35" s="184"/>
      <c r="C35" s="204" t="s">
        <v>44</v>
      </c>
      <c r="D35" s="218"/>
      <c r="E35" s="293" t="s">
        <v>18</v>
      </c>
      <c r="F35" s="294" t="s">
        <v>18</v>
      </c>
      <c r="G35" s="295" t="s">
        <v>18</v>
      </c>
      <c r="H35" s="96"/>
    </row>
    <row r="36" spans="2:8" ht="15.75" x14ac:dyDescent="0.2">
      <c r="B36" s="181"/>
      <c r="C36" s="205">
        <v>1</v>
      </c>
      <c r="D36" s="219"/>
      <c r="E36" s="296">
        <f>-E$25*(2/E$30*(1-E$26*(E$28^2-2*E$27*E$29)/(2*E$27^2))*(ATAN((2*E$27*$C36+E$28)/E$30)-ATAN((2*E$27+E$28)/E$30))+E$26*(($C36-1)/E$27-E$28/(2*E$27^2)*(LN(E$27*$C36^2+E$28*$C36+E$29)-LN(E$27+E$28+E$29))))</f>
        <v>0</v>
      </c>
      <c r="F36" s="297">
        <f>-F$25*(2/F$30*(1-F$26*(F$28^2-2*F$27*F$29)/(2*F$27^2))*(ATAN((2*F$27*$C36+F$28)/F$30)-ATAN((2*F$27+F$28)/F$30))+F$26*(($C36-1)/F$27-F$28/(2*F$27^2)*(LN(F$27*$C36^2+F$28*$C36+F$29)-LN(F$27+F$28+F$29))))</f>
        <v>0</v>
      </c>
      <c r="G36" s="298">
        <f>-G$25*(2/G$30*(1-G$26*(G$28^2-2*G$27*G$29)/(2*G$27^2))*(ATAN((2*G$27*$C36+G$28)/G$30)-ATAN((2*G$27+G$28)/G$30))+G$26*(($C36-1)/G$27-G$28/(2*G$27^2)*(LN(G$27*$C36^2+G$28*$C36+G$29)-LN(G$27+G$28+G$29))))</f>
        <v>0</v>
      </c>
      <c r="H36" s="96"/>
    </row>
    <row r="37" spans="2:8" ht="15.75" x14ac:dyDescent="0.2">
      <c r="B37" s="181"/>
      <c r="C37" s="205">
        <v>0.9</v>
      </c>
      <c r="D37" s="219"/>
      <c r="E37" s="296">
        <f t="shared" ref="E37:G48" si="11">-E$25*(2/E$30*(1-E$26*(E$28^2-2*E$27*E$29)/(2*E$27^2))*(ATAN((2*E$27*$C37+E$28)/E$30)-ATAN((2*E$27+E$28)/E$30))+E$26*(($C37-1)/E$27-E$28/(2*E$27^2)*(LN(E$27*$C37^2+E$28*$C37+E$29)-LN(E$27+E$28+E$29))))</f>
        <v>7.9823362718396684E-2</v>
      </c>
      <c r="F37" s="297">
        <f t="shared" si="11"/>
        <v>9.6354827211118335E-2</v>
      </c>
      <c r="G37" s="298">
        <f t="shared" si="11"/>
        <v>0.12235053903750262</v>
      </c>
      <c r="H37" s="96"/>
    </row>
    <row r="38" spans="2:8" ht="15.75" x14ac:dyDescent="0.2">
      <c r="B38" s="181"/>
      <c r="C38" s="205">
        <v>0.8</v>
      </c>
      <c r="D38" s="219"/>
      <c r="E38" s="296">
        <f t="shared" si="11"/>
        <v>0.1780251614396807</v>
      </c>
      <c r="F38" s="297">
        <f t="shared" si="11"/>
        <v>0.21503378210400384</v>
      </c>
      <c r="G38" s="298">
        <f t="shared" si="11"/>
        <v>0.27284815547222541</v>
      </c>
      <c r="H38" s="96"/>
    </row>
    <row r="39" spans="2:8" ht="15.75" x14ac:dyDescent="0.2">
      <c r="B39" s="181"/>
      <c r="C39" s="205">
        <v>0.7</v>
      </c>
      <c r="D39" s="219"/>
      <c r="E39" s="296">
        <f t="shared" si="11"/>
        <v>0.30248007241917652</v>
      </c>
      <c r="F39" s="297">
        <f t="shared" si="11"/>
        <v>0.36533143687344288</v>
      </c>
      <c r="G39" s="298">
        <f t="shared" si="11"/>
        <v>0.46307835555195581</v>
      </c>
      <c r="H39" s="96"/>
    </row>
    <row r="40" spans="2:8" ht="15.75" x14ac:dyDescent="0.2">
      <c r="B40" s="181"/>
      <c r="C40" s="205">
        <v>0.6</v>
      </c>
      <c r="D40" s="219"/>
      <c r="E40" s="296">
        <f t="shared" si="11"/>
        <v>0.46631067330734</v>
      </c>
      <c r="F40" s="297">
        <f t="shared" si="11"/>
        <v>0.56250595474518128</v>
      </c>
      <c r="G40" s="298">
        <f t="shared" si="11"/>
        <v>0.71192798990115436</v>
      </c>
      <c r="H40" s="96"/>
    </row>
    <row r="41" spans="2:8" ht="18.75" x14ac:dyDescent="0.2">
      <c r="B41" s="292" t="s">
        <v>103</v>
      </c>
      <c r="C41" s="205">
        <v>0.5</v>
      </c>
      <c r="D41" s="219"/>
      <c r="E41" s="296">
        <f t="shared" si="11"/>
        <v>0.69313238660380361</v>
      </c>
      <c r="F41" s="297">
        <f t="shared" si="11"/>
        <v>0.83343913106780354</v>
      </c>
      <c r="G41" s="298">
        <f t="shared" si="11"/>
        <v>1.0523226893210118</v>
      </c>
      <c r="H41" s="96"/>
    </row>
    <row r="42" spans="2:8" ht="15.75" x14ac:dyDescent="0.2">
      <c r="B42" s="181"/>
      <c r="C42" s="205">
        <v>0.4</v>
      </c>
      <c r="D42" s="219"/>
      <c r="E42" s="296">
        <f t="shared" si="11"/>
        <v>1.0301586574761199</v>
      </c>
      <c r="F42" s="297">
        <f t="shared" si="11"/>
        <v>1.2301738012824937</v>
      </c>
      <c r="G42" s="298">
        <f t="shared" si="11"/>
        <v>1.5469237944785041</v>
      </c>
      <c r="H42" s="96"/>
    </row>
    <row r="43" spans="2:8" ht="15.75" x14ac:dyDescent="0.2">
      <c r="B43" s="181"/>
      <c r="C43" s="205">
        <v>0.3</v>
      </c>
      <c r="D43" s="219"/>
      <c r="E43" s="296">
        <f t="shared" si="11"/>
        <v>1.587477810984407</v>
      </c>
      <c r="F43" s="297">
        <f t="shared" si="11"/>
        <v>1.8676903775446594</v>
      </c>
      <c r="G43" s="298">
        <f t="shared" si="11"/>
        <v>2.3299813462746544</v>
      </c>
      <c r="H43" s="96"/>
    </row>
    <row r="44" spans="2:8" ht="15.75" x14ac:dyDescent="0.2">
      <c r="B44" s="181"/>
      <c r="C44" s="205">
        <v>0.2</v>
      </c>
      <c r="D44" s="219"/>
      <c r="E44" s="296">
        <f t="shared" si="11"/>
        <v>2.6948237019714991</v>
      </c>
      <c r="F44" s="297">
        <f t="shared" si="11"/>
        <v>3.0554186757421009</v>
      </c>
      <c r="G44" s="298">
        <f t="shared" si="11"/>
        <v>3.740275772460373</v>
      </c>
      <c r="H44" s="96"/>
    </row>
    <row r="45" spans="2:8" ht="15.75" x14ac:dyDescent="0.2">
      <c r="B45" s="181"/>
      <c r="C45" s="205">
        <v>0.1</v>
      </c>
      <c r="D45" s="219"/>
      <c r="E45" s="296">
        <f t="shared" si="11"/>
        <v>5.9908970317982</v>
      </c>
      <c r="F45" s="297">
        <f t="shared" si="11"/>
        <v>5.9323322755634944</v>
      </c>
      <c r="G45" s="298">
        <f t="shared" si="11"/>
        <v>6.8276163770308331</v>
      </c>
      <c r="H45" s="96"/>
    </row>
    <row r="46" spans="2:8" ht="15.75" x14ac:dyDescent="0.2">
      <c r="B46" s="181"/>
      <c r="C46" s="205">
        <v>0.05</v>
      </c>
      <c r="D46" s="219"/>
      <c r="E46" s="296">
        <f t="shared" si="11"/>
        <v>12.46150266920716</v>
      </c>
      <c r="F46" s="297">
        <f t="shared" si="11"/>
        <v>9.3545229590385262</v>
      </c>
      <c r="G46" s="298">
        <f t="shared" si="11"/>
        <v>9.8814905984806813</v>
      </c>
      <c r="H46" s="96"/>
    </row>
    <row r="47" spans="2:8" ht="15.75" x14ac:dyDescent="0.2">
      <c r="B47" s="181"/>
      <c r="C47" s="205">
        <v>2.5000000000000001E-2</v>
      </c>
      <c r="D47" s="219"/>
      <c r="E47" s="296">
        <f t="shared" si="11"/>
        <v>24.581070098922204</v>
      </c>
      <c r="F47" s="297">
        <f t="shared" si="11"/>
        <v>12.184557484916461</v>
      </c>
      <c r="G47" s="298">
        <f t="shared" si="11"/>
        <v>12.010812604385599</v>
      </c>
      <c r="H47" s="96"/>
    </row>
    <row r="48" spans="2:8" ht="16.5" thickBot="1" x14ac:dyDescent="0.25">
      <c r="B48" s="183"/>
      <c r="C48" s="206">
        <v>0</v>
      </c>
      <c r="D48" s="220"/>
      <c r="E48" s="299">
        <f t="shared" si="11"/>
        <v>103.34978363070601</v>
      </c>
      <c r="F48" s="300">
        <f t="shared" si="11"/>
        <v>15.938304555441192</v>
      </c>
      <c r="G48" s="301">
        <f t="shared" si="11"/>
        <v>14.505614189082017</v>
      </c>
      <c r="H48" s="96"/>
    </row>
    <row r="49" spans="2:9" x14ac:dyDescent="0.2">
      <c r="B49" s="178"/>
      <c r="C49" s="179"/>
      <c r="D49" s="179"/>
      <c r="E49" s="124"/>
      <c r="F49" s="88"/>
      <c r="G49" s="89"/>
      <c r="H49" s="49"/>
      <c r="I49" s="49"/>
    </row>
    <row r="50" spans="2:9" ht="15.75" hidden="1" x14ac:dyDescent="0.3">
      <c r="B50" s="48" t="s">
        <v>51</v>
      </c>
      <c r="C50" s="6"/>
      <c r="D50" s="45" t="s">
        <v>50</v>
      </c>
      <c r="E50" s="32" t="s">
        <v>47</v>
      </c>
      <c r="F50" s="31" t="s">
        <v>48</v>
      </c>
      <c r="G50" s="28" t="s">
        <v>49</v>
      </c>
    </row>
    <row r="51" spans="2:9" hidden="1" x14ac:dyDescent="0.2">
      <c r="B51" s="7"/>
      <c r="C51" s="8"/>
      <c r="D51" s="46">
        <v>1</v>
      </c>
      <c r="E51" s="33">
        <f t="shared" ref="E51:G63" si="12">E36/E$25</f>
        <v>0</v>
      </c>
      <c r="F51" s="26">
        <f t="shared" si="12"/>
        <v>0</v>
      </c>
      <c r="G51" s="29">
        <f t="shared" si="12"/>
        <v>0</v>
      </c>
    </row>
    <row r="52" spans="2:9" hidden="1" x14ac:dyDescent="0.2">
      <c r="B52" s="7"/>
      <c r="C52" s="8"/>
      <c r="D52" s="46">
        <v>0.9</v>
      </c>
      <c r="E52" s="33">
        <f t="shared" si="12"/>
        <v>0.1206305409322817</v>
      </c>
      <c r="F52" s="26">
        <f t="shared" si="12"/>
        <v>0.11692163626047858</v>
      </c>
      <c r="G52" s="29">
        <f t="shared" si="12"/>
        <v>0.11689078494832562</v>
      </c>
    </row>
    <row r="53" spans="2:9" hidden="1" x14ac:dyDescent="0.2">
      <c r="B53" s="7"/>
      <c r="C53" s="8"/>
      <c r="D53" s="46">
        <v>0.8</v>
      </c>
      <c r="E53" s="33">
        <f t="shared" si="12"/>
        <v>0.269034913998632</v>
      </c>
      <c r="F53" s="26">
        <f t="shared" si="12"/>
        <v>0.2609324554107883</v>
      </c>
      <c r="G53" s="29">
        <f t="shared" si="12"/>
        <v>0.26067261587687252</v>
      </c>
    </row>
    <row r="54" spans="2:9" hidden="1" x14ac:dyDescent="0.2">
      <c r="B54" s="7"/>
      <c r="C54" s="8"/>
      <c r="D54" s="46">
        <v>0.7</v>
      </c>
      <c r="E54" s="33">
        <f t="shared" si="12"/>
        <v>0.45711347548568804</v>
      </c>
      <c r="F54" s="26">
        <f t="shared" si="12"/>
        <v>0.44331094365457802</v>
      </c>
      <c r="G54" s="29">
        <f t="shared" si="12"/>
        <v>0.44241400895223071</v>
      </c>
    </row>
    <row r="55" spans="2:9" hidden="1" x14ac:dyDescent="0.2">
      <c r="B55" s="7"/>
      <c r="C55" s="8"/>
      <c r="D55" s="46">
        <v>0.6</v>
      </c>
      <c r="E55" s="33">
        <f t="shared" si="12"/>
        <v>0.70469730725334156</v>
      </c>
      <c r="F55" s="26">
        <f t="shared" si="12"/>
        <v>0.68257209875916047</v>
      </c>
      <c r="G55" s="29">
        <f t="shared" si="12"/>
        <v>0.68015901050278027</v>
      </c>
    </row>
    <row r="56" spans="2:9" hidden="1" x14ac:dyDescent="0.2">
      <c r="B56" s="7"/>
      <c r="C56" s="8"/>
      <c r="D56" s="46">
        <v>0.5</v>
      </c>
      <c r="E56" s="33">
        <f t="shared" si="12"/>
        <v>1.0474744722127596</v>
      </c>
      <c r="F56" s="26">
        <f t="shared" si="12"/>
        <v>1.0113355993514219</v>
      </c>
      <c r="G56" s="29">
        <f t="shared" si="12"/>
        <v>1.0053639823847631</v>
      </c>
    </row>
    <row r="57" spans="2:9" hidden="1" x14ac:dyDescent="0.2">
      <c r="B57" s="7"/>
      <c r="C57" s="8"/>
      <c r="D57" s="46">
        <v>0.4</v>
      </c>
      <c r="E57" s="33">
        <f t="shared" si="12"/>
        <v>1.5567948012390309</v>
      </c>
      <c r="F57" s="26">
        <f t="shared" si="12"/>
        <v>1.4927527545202743</v>
      </c>
      <c r="G57" s="29">
        <f t="shared" si="12"/>
        <v>1.4778940739804161</v>
      </c>
    </row>
    <row r="58" spans="2:9" hidden="1" x14ac:dyDescent="0.2">
      <c r="B58" s="7"/>
      <c r="C58" s="8"/>
      <c r="D58" s="46">
        <v>0.3</v>
      </c>
      <c r="E58" s="33">
        <f t="shared" si="12"/>
        <v>2.3990258056731721</v>
      </c>
      <c r="F58" s="26">
        <f t="shared" si="12"/>
        <v>2.266346391675897</v>
      </c>
      <c r="G58" s="29">
        <f t="shared" si="12"/>
        <v>2.2260085703220294</v>
      </c>
    </row>
    <row r="59" spans="2:9" hidden="1" x14ac:dyDescent="0.2">
      <c r="B59" s="7"/>
      <c r="C59" s="8"/>
      <c r="D59" s="46">
        <v>0.2</v>
      </c>
      <c r="E59" s="33">
        <f t="shared" si="12"/>
        <v>4.0724673806686917</v>
      </c>
      <c r="F59" s="26">
        <f t="shared" si="12"/>
        <v>3.7075937072239262</v>
      </c>
      <c r="G59" s="29">
        <f t="shared" si="12"/>
        <v>3.5733702066656789</v>
      </c>
    </row>
    <row r="60" spans="2:9" hidden="1" x14ac:dyDescent="0.2">
      <c r="B60" s="7"/>
      <c r="C60" s="8"/>
      <c r="D60" s="46">
        <v>0.1</v>
      </c>
      <c r="E60" s="33">
        <f t="shared" si="12"/>
        <v>9.0535543104708402</v>
      </c>
      <c r="F60" s="26">
        <f t="shared" si="12"/>
        <v>7.1985806687191678</v>
      </c>
      <c r="G60" s="29">
        <f t="shared" si="12"/>
        <v>6.5229417370408953</v>
      </c>
    </row>
    <row r="61" spans="2:9" hidden="1" x14ac:dyDescent="0.2">
      <c r="B61" s="7"/>
      <c r="C61" s="8"/>
      <c r="D61" s="47">
        <v>0.05</v>
      </c>
      <c r="E61" s="33">
        <f t="shared" si="12"/>
        <v>18.832053131095222</v>
      </c>
      <c r="F61" s="26">
        <f t="shared" si="12"/>
        <v>11.351233378381188</v>
      </c>
      <c r="G61" s="29">
        <f t="shared" si="12"/>
        <v>9.4405402836996224</v>
      </c>
    </row>
    <row r="62" spans="2:9" hidden="1" x14ac:dyDescent="0.2">
      <c r="B62" s="7"/>
      <c r="C62" s="8"/>
      <c r="D62" s="47">
        <v>2.5000000000000001E-2</v>
      </c>
      <c r="E62" s="33">
        <f t="shared" si="12"/>
        <v>37.147367409064721</v>
      </c>
      <c r="F62" s="26">
        <f t="shared" si="12"/>
        <v>14.785334990273387</v>
      </c>
      <c r="G62" s="29">
        <f t="shared" si="12"/>
        <v>11.474843709217653</v>
      </c>
    </row>
    <row r="63" spans="2:9" hidden="1" x14ac:dyDescent="0.2">
      <c r="B63" s="9"/>
      <c r="C63" s="10"/>
      <c r="D63" s="46">
        <v>0</v>
      </c>
      <c r="E63" s="33">
        <f t="shared" si="12"/>
        <v>156.1841029998736</v>
      </c>
      <c r="F63" s="26">
        <f>F48/F$25</f>
        <v>19.340314354535959</v>
      </c>
      <c r="G63" s="29">
        <f t="shared" si="12"/>
        <v>13.858317601687423</v>
      </c>
    </row>
    <row r="64" spans="2:9" hidden="1" x14ac:dyDescent="0.2"/>
    <row r="70" spans="2:2" ht="13.9" x14ac:dyDescent="0.3">
      <c r="B70" s="55"/>
    </row>
  </sheetData>
  <sheetProtection password="CECE" sheet="1" objects="1" scenarios="1"/>
  <pageMargins left="0.39370078740157483" right="0.39370078740157483" top="0.78740157480314965" bottom="0.98425196850393704" header="0.31496062992125984" footer="0.51181102362204722"/>
  <pageSetup paperSize="9" scale="75" orientation="portrait" r:id="rId1"/>
  <headerFooter>
    <oddHeader>&amp;C&amp;"Arial Narrow,Fett"&amp;12Abschätzung des Auslaufverhaltens einer Querschubanlage 
Estimation of the run-out behavior of a transverse thruster</oddHeader>
    <oddFooter>&amp;L&amp;8&amp;K01+029K.-J.  Bladt
Streuwiesenweg 60
18119 Rostock
www.jbladt.de&amp;C&amp;P / &amp;N
&amp;6&amp;F / &amp;A&amp;R&amp;8&amp;K01+030 08.12.20012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0"/>
  <sheetViews>
    <sheetView showGridLines="0" view="pageLayout" zoomScale="90" zoomScaleNormal="75" zoomScalePageLayoutView="90" workbookViewId="0">
      <selection activeCell="F6" sqref="F6"/>
    </sheetView>
  </sheetViews>
  <sheetFormatPr baseColWidth="10" defaultRowHeight="12.75" x14ac:dyDescent="0.2"/>
  <cols>
    <col min="1" max="1" width="4.1640625" customWidth="1"/>
    <col min="2" max="2" width="47" customWidth="1"/>
    <col min="3" max="3" width="13.1640625" customWidth="1"/>
    <col min="4" max="4" width="32.1640625" customWidth="1"/>
    <col min="5" max="5" width="12" customWidth="1"/>
    <col min="6" max="6" width="12" bestFit="1" customWidth="1"/>
  </cols>
  <sheetData>
    <row r="1" spans="1:22" ht="39.75" customHeight="1" x14ac:dyDescent="0.2">
      <c r="A1" s="1"/>
      <c r="B1" s="11" t="s">
        <v>0</v>
      </c>
      <c r="C1" s="12"/>
      <c r="D1" s="12"/>
      <c r="E1" s="19" t="s">
        <v>56</v>
      </c>
      <c r="F1" s="30" t="s">
        <v>57</v>
      </c>
      <c r="G1" s="27" t="s">
        <v>58</v>
      </c>
      <c r="H1" s="13"/>
      <c r="I1" s="95" t="s">
        <v>86</v>
      </c>
      <c r="J1" s="23" t="s">
        <v>59</v>
      </c>
      <c r="K1" s="36" t="s">
        <v>60</v>
      </c>
      <c r="L1" s="14"/>
      <c r="M1" s="22" t="s">
        <v>61</v>
      </c>
      <c r="N1" s="39" t="s">
        <v>62</v>
      </c>
      <c r="O1" s="42" t="s">
        <v>63</v>
      </c>
      <c r="P1" s="234"/>
      <c r="Q1" s="1"/>
      <c r="R1" s="1"/>
      <c r="S1" s="1"/>
      <c r="V1" s="49"/>
    </row>
    <row r="2" spans="1:22" ht="15" x14ac:dyDescent="0.3">
      <c r="B2" s="50" t="s">
        <v>55</v>
      </c>
      <c r="C2" s="50" t="s">
        <v>64</v>
      </c>
      <c r="D2" s="94" t="s">
        <v>54</v>
      </c>
      <c r="E2" s="191">
        <v>1280</v>
      </c>
      <c r="F2" s="192">
        <v>1280</v>
      </c>
      <c r="G2" s="193">
        <v>1280</v>
      </c>
      <c r="H2" s="202"/>
      <c r="I2" s="195">
        <v>1575</v>
      </c>
      <c r="J2" s="196">
        <v>1575</v>
      </c>
      <c r="K2" s="197">
        <v>1575</v>
      </c>
      <c r="L2" s="203"/>
      <c r="M2" s="199">
        <v>1970</v>
      </c>
      <c r="N2" s="200">
        <v>1970</v>
      </c>
      <c r="O2" s="201">
        <v>1970</v>
      </c>
      <c r="P2" s="96"/>
      <c r="V2" s="49"/>
    </row>
    <row r="3" spans="1:22" ht="15" x14ac:dyDescent="0.3">
      <c r="B3" s="50" t="s">
        <v>40</v>
      </c>
      <c r="C3" s="50" t="s">
        <v>4</v>
      </c>
      <c r="D3" s="50"/>
      <c r="E3" s="99">
        <v>200</v>
      </c>
      <c r="F3" s="100">
        <v>200</v>
      </c>
      <c r="G3" s="101">
        <v>200</v>
      </c>
      <c r="H3" s="108"/>
      <c r="I3" s="102">
        <v>450</v>
      </c>
      <c r="J3" s="103">
        <v>450</v>
      </c>
      <c r="K3" s="104">
        <v>450</v>
      </c>
      <c r="L3" s="109"/>
      <c r="M3" s="105">
        <v>800</v>
      </c>
      <c r="N3" s="106">
        <v>800</v>
      </c>
      <c r="O3" s="107">
        <v>800</v>
      </c>
      <c r="P3" s="96"/>
      <c r="V3" s="49"/>
    </row>
    <row r="4" spans="1:22" ht="15" x14ac:dyDescent="0.3">
      <c r="B4" s="50" t="s">
        <v>27</v>
      </c>
      <c r="C4" s="50" t="s">
        <v>5</v>
      </c>
      <c r="D4" s="50"/>
      <c r="E4" s="99">
        <v>1470</v>
      </c>
      <c r="F4" s="100">
        <v>1470</v>
      </c>
      <c r="G4" s="101">
        <v>1470</v>
      </c>
      <c r="H4" s="108"/>
      <c r="I4" s="102">
        <v>1470</v>
      </c>
      <c r="J4" s="103">
        <v>1470</v>
      </c>
      <c r="K4" s="104">
        <v>1470</v>
      </c>
      <c r="L4" s="109"/>
      <c r="M4" s="105">
        <v>984</v>
      </c>
      <c r="N4" s="106">
        <v>984</v>
      </c>
      <c r="O4" s="107">
        <v>984</v>
      </c>
      <c r="P4" s="96"/>
      <c r="V4" s="49"/>
    </row>
    <row r="5" spans="1:22" ht="15" x14ac:dyDescent="0.3">
      <c r="B5" s="50" t="s">
        <v>3</v>
      </c>
      <c r="C5" s="50" t="s">
        <v>6</v>
      </c>
      <c r="D5" s="50"/>
      <c r="E5" s="99">
        <v>385</v>
      </c>
      <c r="F5" s="100">
        <v>385</v>
      </c>
      <c r="G5" s="101">
        <v>385</v>
      </c>
      <c r="H5" s="108"/>
      <c r="I5" s="102">
        <v>324</v>
      </c>
      <c r="J5" s="103">
        <v>324</v>
      </c>
      <c r="K5" s="104">
        <v>324</v>
      </c>
      <c r="L5" s="109"/>
      <c r="M5" s="105">
        <v>256</v>
      </c>
      <c r="N5" s="106">
        <v>256</v>
      </c>
      <c r="O5" s="107">
        <v>256</v>
      </c>
      <c r="P5" s="96"/>
      <c r="V5" s="49"/>
    </row>
    <row r="6" spans="1:22" ht="15.75" x14ac:dyDescent="0.2">
      <c r="B6" s="50" t="s">
        <v>35</v>
      </c>
      <c r="C6" s="50" t="s">
        <v>33</v>
      </c>
      <c r="D6" s="15" t="s">
        <v>97</v>
      </c>
      <c r="E6" s="185">
        <v>0.99999000000000005</v>
      </c>
      <c r="F6" s="70">
        <v>0.95</v>
      </c>
      <c r="G6" s="71">
        <v>0.95</v>
      </c>
      <c r="H6" s="114" t="s">
        <v>30</v>
      </c>
      <c r="I6" s="215">
        <v>0.99999000000000005</v>
      </c>
      <c r="J6" s="228">
        <v>0.95</v>
      </c>
      <c r="K6" s="113">
        <v>0.95</v>
      </c>
      <c r="L6" s="116" t="s">
        <v>30</v>
      </c>
      <c r="M6" s="221">
        <v>0.99999000000000005</v>
      </c>
      <c r="N6" s="110">
        <v>0.95</v>
      </c>
      <c r="O6" s="111">
        <v>0.95</v>
      </c>
      <c r="P6" s="236"/>
      <c r="V6" s="49"/>
    </row>
    <row r="7" spans="1:22" ht="15.75" x14ac:dyDescent="0.2">
      <c r="B7" s="50" t="s">
        <v>24</v>
      </c>
      <c r="C7" s="50" t="s">
        <v>2</v>
      </c>
      <c r="D7" s="15" t="s">
        <v>46</v>
      </c>
      <c r="E7" s="185">
        <v>1.0000000000000001E-5</v>
      </c>
      <c r="F7" s="223">
        <v>5.0000000000000001E-3</v>
      </c>
      <c r="G7" s="71">
        <v>0.01</v>
      </c>
      <c r="H7" s="114" t="s">
        <v>30</v>
      </c>
      <c r="I7" s="216">
        <v>1.0000000000000001E-5</v>
      </c>
      <c r="J7" s="112">
        <v>5.0000000000000001E-3</v>
      </c>
      <c r="K7" s="153">
        <v>0.01</v>
      </c>
      <c r="L7" s="154" t="s">
        <v>30</v>
      </c>
      <c r="M7" s="221">
        <v>1.0000000000000001E-5</v>
      </c>
      <c r="N7" s="110">
        <v>5.0000000000000001E-3</v>
      </c>
      <c r="O7" s="111">
        <v>0.01</v>
      </c>
      <c r="P7" s="236"/>
      <c r="V7" s="49"/>
    </row>
    <row r="8" spans="1:22" ht="15.75" x14ac:dyDescent="0.2">
      <c r="B8" s="50" t="s">
        <v>69</v>
      </c>
      <c r="C8" s="50" t="s">
        <v>31</v>
      </c>
      <c r="D8" s="16"/>
      <c r="E8" s="69">
        <v>0</v>
      </c>
      <c r="F8" s="70">
        <v>0.02</v>
      </c>
      <c r="G8" s="71">
        <v>0.02</v>
      </c>
      <c r="H8" s="114" t="s">
        <v>30</v>
      </c>
      <c r="I8" s="152">
        <v>0</v>
      </c>
      <c r="J8" s="112">
        <v>0.02</v>
      </c>
      <c r="K8" s="113">
        <v>0.02</v>
      </c>
      <c r="L8" s="116" t="s">
        <v>30</v>
      </c>
      <c r="M8" s="116">
        <v>0</v>
      </c>
      <c r="N8" s="110">
        <v>0.02</v>
      </c>
      <c r="O8" s="111">
        <v>0.02</v>
      </c>
      <c r="P8" s="96"/>
      <c r="V8" s="49"/>
    </row>
    <row r="9" spans="1:22" ht="15.75" x14ac:dyDescent="0.2">
      <c r="B9" s="50" t="s">
        <v>70</v>
      </c>
      <c r="C9" s="50" t="s">
        <v>32</v>
      </c>
      <c r="D9" s="17" t="s">
        <v>45</v>
      </c>
      <c r="E9" s="69">
        <f>(1-E6-E7-E8)</f>
        <v>-4.5511080255973557E-17</v>
      </c>
      <c r="F9" s="70">
        <f t="shared" ref="F9:G9" si="0">(1-F6-F7-F8)</f>
        <v>2.5000000000000046E-2</v>
      </c>
      <c r="G9" s="71">
        <f t="shared" si="0"/>
        <v>2.0000000000000042E-2</v>
      </c>
      <c r="H9" s="114" t="s">
        <v>30</v>
      </c>
      <c r="I9" s="152">
        <v>0</v>
      </c>
      <c r="J9" s="112">
        <f t="shared" ref="J9" si="1">(1-J6-J7-J8)</f>
        <v>2.5000000000000046E-2</v>
      </c>
      <c r="K9" s="113">
        <f t="shared" ref="K9" si="2">(1-K6-K7-K8)</f>
        <v>2.0000000000000042E-2</v>
      </c>
      <c r="L9" s="116" t="s">
        <v>30</v>
      </c>
      <c r="M9" s="116">
        <f t="shared" ref="M9" si="3">(1-M6-M7-M8)</f>
        <v>-4.5511080255973557E-17</v>
      </c>
      <c r="N9" s="110">
        <f t="shared" ref="N9" si="4">(1-N6-N7-N8)</f>
        <v>2.5000000000000046E-2</v>
      </c>
      <c r="O9" s="111">
        <f t="shared" ref="O9" si="5">(1-O6-O7-O8)</f>
        <v>2.0000000000000042E-2</v>
      </c>
      <c r="P9" s="96"/>
      <c r="V9" s="49"/>
    </row>
    <row r="10" spans="1:22" x14ac:dyDescent="0.2">
      <c r="B10" s="50" t="s">
        <v>20</v>
      </c>
      <c r="C10" s="50" t="s">
        <v>23</v>
      </c>
      <c r="D10" s="18" t="s">
        <v>36</v>
      </c>
      <c r="E10" s="58">
        <v>0.25</v>
      </c>
      <c r="F10" s="59">
        <v>0.25</v>
      </c>
      <c r="G10" s="60">
        <v>0.25</v>
      </c>
      <c r="H10" s="120" t="s">
        <v>30</v>
      </c>
      <c r="I10" s="118">
        <v>0.25</v>
      </c>
      <c r="J10" s="119">
        <v>0.25</v>
      </c>
      <c r="K10" s="120">
        <v>0.25</v>
      </c>
      <c r="L10" s="123" t="s">
        <v>30</v>
      </c>
      <c r="M10" s="121">
        <v>0.25</v>
      </c>
      <c r="N10" s="122">
        <v>0.25</v>
      </c>
      <c r="O10" s="123">
        <v>0.25</v>
      </c>
      <c r="P10" s="96"/>
      <c r="V10" s="49"/>
    </row>
    <row r="11" spans="1:22" ht="13.9" x14ac:dyDescent="0.3">
      <c r="B11" s="55"/>
      <c r="C11" s="55"/>
      <c r="D11" s="55"/>
      <c r="E11" s="124"/>
      <c r="F11" s="88"/>
      <c r="G11" s="89"/>
      <c r="H11" s="125"/>
      <c r="I11" s="126"/>
      <c r="J11" s="127"/>
      <c r="K11" s="128"/>
      <c r="L11" s="129"/>
      <c r="M11" s="130"/>
      <c r="N11" s="131"/>
      <c r="O11" s="132"/>
      <c r="P11" s="96"/>
      <c r="V11" s="49"/>
    </row>
    <row r="12" spans="1:22" ht="15.75" x14ac:dyDescent="0.2">
      <c r="B12" s="50" t="s">
        <v>25</v>
      </c>
      <c r="C12" s="50" t="s">
        <v>22</v>
      </c>
      <c r="D12" s="50"/>
      <c r="E12" s="58">
        <v>2.5</v>
      </c>
      <c r="F12" s="59">
        <v>2.5</v>
      </c>
      <c r="G12" s="60">
        <v>2.5</v>
      </c>
      <c r="H12" s="117"/>
      <c r="I12" s="102">
        <v>9</v>
      </c>
      <c r="J12" s="103">
        <v>9</v>
      </c>
      <c r="K12" s="104">
        <v>9</v>
      </c>
      <c r="L12" s="109"/>
      <c r="M12" s="105">
        <v>52</v>
      </c>
      <c r="N12" s="106">
        <v>52</v>
      </c>
      <c r="O12" s="107">
        <v>52</v>
      </c>
      <c r="P12" s="96"/>
      <c r="V12" s="49"/>
    </row>
    <row r="13" spans="1:22" ht="15.75" x14ac:dyDescent="0.2">
      <c r="B13" s="50" t="s">
        <v>26</v>
      </c>
      <c r="C13" s="50" t="s">
        <v>21</v>
      </c>
      <c r="D13" s="50"/>
      <c r="E13" s="58">
        <v>0.11</v>
      </c>
      <c r="F13" s="59">
        <v>0.11</v>
      </c>
      <c r="G13" s="60">
        <v>0.11</v>
      </c>
      <c r="H13" s="117"/>
      <c r="I13" s="118">
        <v>0.3</v>
      </c>
      <c r="J13" s="119">
        <v>0.3</v>
      </c>
      <c r="K13" s="120">
        <v>0.3</v>
      </c>
      <c r="L13" s="109"/>
      <c r="M13" s="121">
        <v>0.9</v>
      </c>
      <c r="N13" s="122">
        <v>0.9</v>
      </c>
      <c r="O13" s="123">
        <v>0.9</v>
      </c>
      <c r="P13" s="96"/>
      <c r="V13" s="49"/>
    </row>
    <row r="14" spans="1:22" ht="15.75" x14ac:dyDescent="0.2">
      <c r="B14" s="50" t="s">
        <v>66</v>
      </c>
      <c r="C14" s="50" t="s">
        <v>7</v>
      </c>
      <c r="D14" s="50"/>
      <c r="E14" s="58">
        <v>0.43</v>
      </c>
      <c r="F14" s="59">
        <v>0.43</v>
      </c>
      <c r="G14" s="60">
        <v>0.43</v>
      </c>
      <c r="H14" s="117"/>
      <c r="I14" s="102">
        <v>1.2</v>
      </c>
      <c r="J14" s="103">
        <v>1.2</v>
      </c>
      <c r="K14" s="104">
        <v>1.2</v>
      </c>
      <c r="L14" s="109"/>
      <c r="M14" s="105">
        <v>3.66</v>
      </c>
      <c r="N14" s="106">
        <v>3.66</v>
      </c>
      <c r="O14" s="107">
        <v>3.66</v>
      </c>
      <c r="P14" s="96"/>
      <c r="V14" s="49"/>
    </row>
    <row r="15" spans="1:22" ht="15.75" x14ac:dyDescent="0.2">
      <c r="B15" s="50" t="s">
        <v>67</v>
      </c>
      <c r="C15" s="50" t="s">
        <v>9</v>
      </c>
      <c r="D15" s="50"/>
      <c r="E15" s="58">
        <v>6.1</v>
      </c>
      <c r="F15" s="59">
        <v>6.1</v>
      </c>
      <c r="G15" s="60">
        <v>6.1</v>
      </c>
      <c r="H15" s="117"/>
      <c r="I15" s="102">
        <v>17.2</v>
      </c>
      <c r="J15" s="103">
        <v>17.2</v>
      </c>
      <c r="K15" s="104">
        <v>17.2</v>
      </c>
      <c r="L15" s="109"/>
      <c r="M15" s="105">
        <v>52.5</v>
      </c>
      <c r="N15" s="106">
        <v>52.5</v>
      </c>
      <c r="O15" s="107">
        <v>52.5</v>
      </c>
      <c r="P15" s="96"/>
      <c r="V15" s="49"/>
    </row>
    <row r="16" spans="1:22" ht="15.75" x14ac:dyDescent="0.2">
      <c r="B16" s="50" t="s">
        <v>76</v>
      </c>
      <c r="C16" s="50" t="s">
        <v>29</v>
      </c>
      <c r="D16" s="50"/>
      <c r="E16" s="58">
        <v>31</v>
      </c>
      <c r="F16" s="59">
        <v>31</v>
      </c>
      <c r="G16" s="60">
        <v>31</v>
      </c>
      <c r="H16" s="117"/>
      <c r="I16" s="102">
        <v>77</v>
      </c>
      <c r="J16" s="103">
        <v>77</v>
      </c>
      <c r="K16" s="104">
        <v>77</v>
      </c>
      <c r="L16" s="109"/>
      <c r="M16" s="105">
        <v>277</v>
      </c>
      <c r="N16" s="106">
        <v>277</v>
      </c>
      <c r="O16" s="107">
        <v>277</v>
      </c>
      <c r="P16" s="96"/>
      <c r="V16" s="49"/>
    </row>
    <row r="17" spans="2:22" ht="15" customHeight="1" x14ac:dyDescent="0.3">
      <c r="B17" s="50"/>
      <c r="C17" s="50" t="s">
        <v>30</v>
      </c>
      <c r="D17" s="50"/>
      <c r="E17" s="58" t="s">
        <v>30</v>
      </c>
      <c r="F17" s="59" t="s">
        <v>30</v>
      </c>
      <c r="G17" s="60" t="s">
        <v>30</v>
      </c>
      <c r="H17" s="117"/>
      <c r="I17" s="118"/>
      <c r="J17" s="103"/>
      <c r="K17" s="104" t="s">
        <v>30</v>
      </c>
      <c r="L17" s="109"/>
      <c r="M17" s="105" t="s">
        <v>30</v>
      </c>
      <c r="N17" s="106" t="s">
        <v>30</v>
      </c>
      <c r="O17" s="107" t="s">
        <v>30</v>
      </c>
      <c r="P17" s="96"/>
      <c r="V17" s="49"/>
    </row>
    <row r="18" spans="2:22" ht="13.9" x14ac:dyDescent="0.3">
      <c r="B18" s="98" t="s">
        <v>73</v>
      </c>
      <c r="C18" s="55"/>
      <c r="D18" s="55"/>
      <c r="E18" s="61"/>
      <c r="F18" s="62"/>
      <c r="G18" s="63"/>
      <c r="H18" s="133"/>
      <c r="I18" s="126"/>
      <c r="J18" s="127"/>
      <c r="K18" s="128"/>
      <c r="L18" s="129"/>
      <c r="M18" s="130"/>
      <c r="N18" s="131"/>
      <c r="O18" s="132"/>
      <c r="P18" s="96"/>
      <c r="V18" s="49"/>
    </row>
    <row r="19" spans="2:22" ht="15.75" x14ac:dyDescent="0.2">
      <c r="B19" s="50" t="s">
        <v>28</v>
      </c>
      <c r="C19" s="50" t="s">
        <v>14</v>
      </c>
      <c r="D19" s="50"/>
      <c r="E19" s="191">
        <f>E3*1000</f>
        <v>200000</v>
      </c>
      <c r="F19" s="192">
        <f t="shared" ref="F19:K19" si="6">F3*1000</f>
        <v>200000</v>
      </c>
      <c r="G19" s="193">
        <f t="shared" si="6"/>
        <v>200000</v>
      </c>
      <c r="H19" s="194"/>
      <c r="I19" s="195">
        <f t="shared" si="6"/>
        <v>450000</v>
      </c>
      <c r="J19" s="196">
        <f t="shared" si="6"/>
        <v>450000</v>
      </c>
      <c r="K19" s="197">
        <f t="shared" si="6"/>
        <v>450000</v>
      </c>
      <c r="L19" s="198"/>
      <c r="M19" s="199">
        <f t="shared" ref="M19:O19" si="7">M3*1000</f>
        <v>800000</v>
      </c>
      <c r="N19" s="200">
        <f t="shared" si="7"/>
        <v>800000</v>
      </c>
      <c r="O19" s="201">
        <f t="shared" si="7"/>
        <v>800000</v>
      </c>
      <c r="P19" s="96"/>
      <c r="V19" s="49"/>
    </row>
    <row r="20" spans="2:22" ht="15.75" x14ac:dyDescent="0.2">
      <c r="B20" s="50" t="s">
        <v>71</v>
      </c>
      <c r="C20" s="50" t="s">
        <v>10</v>
      </c>
      <c r="D20" s="18" t="s">
        <v>12</v>
      </c>
      <c r="E20" s="64">
        <f>PI()/30*E4</f>
        <v>153.93804002589985</v>
      </c>
      <c r="F20" s="65">
        <f t="shared" ref="F20:G20" si="8">PI()/30*F4</f>
        <v>153.93804002589985</v>
      </c>
      <c r="G20" s="66">
        <f t="shared" si="8"/>
        <v>153.93804002589985</v>
      </c>
      <c r="H20" s="134"/>
      <c r="I20" s="135">
        <f t="shared" ref="I20:K20" si="9">PI()/30*I4</f>
        <v>153.93804002589985</v>
      </c>
      <c r="J20" s="136">
        <f t="shared" si="9"/>
        <v>153.93804002589985</v>
      </c>
      <c r="K20" s="137">
        <f t="shared" si="9"/>
        <v>153.93804002589985</v>
      </c>
      <c r="L20" s="138"/>
      <c r="M20" s="139">
        <f t="shared" ref="M20:O20" si="10">PI()/30*M4</f>
        <v>103.04423903774521</v>
      </c>
      <c r="N20" s="140">
        <f t="shared" si="10"/>
        <v>103.04423903774521</v>
      </c>
      <c r="O20" s="141">
        <f t="shared" si="10"/>
        <v>103.04423903774521</v>
      </c>
      <c r="P20" s="96"/>
      <c r="V20" s="49"/>
    </row>
    <row r="21" spans="2:22" ht="15.75" x14ac:dyDescent="0.2">
      <c r="B21" s="50" t="s">
        <v>72</v>
      </c>
      <c r="C21" s="50" t="s">
        <v>11</v>
      </c>
      <c r="D21" s="18" t="s">
        <v>13</v>
      </c>
      <c r="E21" s="64">
        <f>PI()/30*E5</f>
        <v>40.317105721069012</v>
      </c>
      <c r="F21" s="65">
        <f t="shared" ref="F21:G21" si="11">PI()/30*F5</f>
        <v>40.317105721069012</v>
      </c>
      <c r="G21" s="66">
        <f t="shared" si="11"/>
        <v>40.317105721069012</v>
      </c>
      <c r="H21" s="134"/>
      <c r="I21" s="135">
        <f t="shared" ref="I21:K21" si="12">PI()/30*I5</f>
        <v>33.929200658769766</v>
      </c>
      <c r="J21" s="136">
        <f t="shared" si="12"/>
        <v>33.929200658769766</v>
      </c>
      <c r="K21" s="137">
        <f t="shared" si="12"/>
        <v>33.929200658769766</v>
      </c>
      <c r="L21" s="138"/>
      <c r="M21" s="139">
        <f t="shared" ref="M21:O21" si="13">PI()/30*M5</f>
        <v>26.8082573106329</v>
      </c>
      <c r="N21" s="140">
        <f t="shared" si="13"/>
        <v>26.8082573106329</v>
      </c>
      <c r="O21" s="141">
        <f t="shared" si="13"/>
        <v>26.8082573106329</v>
      </c>
      <c r="P21" s="96"/>
      <c r="V21" s="49"/>
    </row>
    <row r="22" spans="2:22" ht="13.9" x14ac:dyDescent="0.3">
      <c r="B22" s="55"/>
      <c r="C22" s="55"/>
      <c r="D22" s="55"/>
      <c r="E22" s="61"/>
      <c r="F22" s="62"/>
      <c r="G22" s="63"/>
      <c r="H22" s="133"/>
      <c r="I22" s="142"/>
      <c r="J22" s="127"/>
      <c r="K22" s="143"/>
      <c r="L22" s="144"/>
      <c r="M22" s="145"/>
      <c r="N22" s="146"/>
      <c r="O22" s="147"/>
      <c r="P22" s="96"/>
      <c r="V22" s="49"/>
    </row>
    <row r="23" spans="2:22" ht="15.75" x14ac:dyDescent="0.2">
      <c r="B23" s="67" t="s">
        <v>8</v>
      </c>
      <c r="C23" s="67" t="s">
        <v>38</v>
      </c>
      <c r="D23" s="68" t="s">
        <v>37</v>
      </c>
      <c r="E23" s="58">
        <f>E12+E13+E14+(E5/E4)^2*(E15+E16)</f>
        <v>5.5848412698412702</v>
      </c>
      <c r="F23" s="59">
        <f t="shared" ref="F23:G23" si="14">F12+F13+F14+(F5/F4)^2*(F15+F16)</f>
        <v>5.5848412698412702</v>
      </c>
      <c r="G23" s="60">
        <f t="shared" si="14"/>
        <v>5.5848412698412702</v>
      </c>
      <c r="H23" s="148"/>
      <c r="I23" s="118">
        <f>I12+I13+I14+(I5/I4)^2*(I15+I16)</f>
        <v>15.076213244481465</v>
      </c>
      <c r="J23" s="119">
        <f t="shared" ref="J23:K23" si="15">J12+J13+J14+(J5/J4)^2*(J15+J16)</f>
        <v>15.076213244481465</v>
      </c>
      <c r="K23" s="120">
        <f t="shared" si="15"/>
        <v>15.076213244481465</v>
      </c>
      <c r="L23" s="149"/>
      <c r="M23" s="121">
        <f>M12+M13+M14+(M5/M4)^2*(M15+M16)</f>
        <v>78.862068874347287</v>
      </c>
      <c r="N23" s="122">
        <f t="shared" ref="N23:O23" si="16">N12+N13+N14+(N5/N4)^2*(N15+N16)</f>
        <v>78.862068874347287</v>
      </c>
      <c r="O23" s="123">
        <f t="shared" si="16"/>
        <v>78.862068874347287</v>
      </c>
      <c r="P23" s="96"/>
      <c r="V23" s="49"/>
    </row>
    <row r="24" spans="2:22" ht="15.75" x14ac:dyDescent="0.2">
      <c r="B24" s="67" t="s">
        <v>41</v>
      </c>
      <c r="C24" s="67" t="s">
        <v>39</v>
      </c>
      <c r="D24" s="68" t="s">
        <v>68</v>
      </c>
      <c r="E24" s="58">
        <f>(E5/E4)^2*E10*E16</f>
        <v>0.53160430839002271</v>
      </c>
      <c r="F24" s="59">
        <f t="shared" ref="F24:G24" si="17">(F5/F4)^2*F10*F16</f>
        <v>0.53160430839002271</v>
      </c>
      <c r="G24" s="60">
        <f t="shared" si="17"/>
        <v>0.53160430839002271</v>
      </c>
      <c r="H24" s="148"/>
      <c r="I24" s="118">
        <f>(I5/I4)^2*I10*I16</f>
        <v>0.93516034985422747</v>
      </c>
      <c r="J24" s="119">
        <f t="shared" ref="J24:K24" si="18">(J5/J4)^2*J10*J16</f>
        <v>0.93516034985422747</v>
      </c>
      <c r="K24" s="120">
        <f t="shared" si="18"/>
        <v>0.93516034985422747</v>
      </c>
      <c r="L24" s="149"/>
      <c r="M24" s="121">
        <f>(M5/M4)^2*M10*M16</f>
        <v>4.6871571154735943</v>
      </c>
      <c r="N24" s="122">
        <f t="shared" ref="N24:O24" si="19">(N5/N4)^2*N10*N16</f>
        <v>4.6871571154735943</v>
      </c>
      <c r="O24" s="123">
        <f t="shared" si="19"/>
        <v>4.6871571154735943</v>
      </c>
      <c r="P24" s="96"/>
      <c r="V24" s="49"/>
    </row>
    <row r="25" spans="2:22" ht="15.75" x14ac:dyDescent="0.2">
      <c r="B25" s="187" t="s">
        <v>1</v>
      </c>
      <c r="C25" s="187" t="s">
        <v>43</v>
      </c>
      <c r="D25" s="188" t="s">
        <v>84</v>
      </c>
      <c r="E25" s="69">
        <f>E23*E20^2/E19</f>
        <v>0.66171768858441149</v>
      </c>
      <c r="F25" s="70">
        <f t="shared" ref="F25:G25" si="20">F23*F20^2/F19</f>
        <v>0.66171768858441149</v>
      </c>
      <c r="G25" s="71">
        <f t="shared" si="20"/>
        <v>0.66171768858441149</v>
      </c>
      <c r="H25" s="150"/>
      <c r="I25" s="114">
        <f t="shared" ref="I25" si="21">I23*I20^2/I19</f>
        <v>0.79391071483417708</v>
      </c>
      <c r="J25" s="115">
        <f t="shared" ref="J25" si="22">J23*J20^2/J19</f>
        <v>0.79391071483417708</v>
      </c>
      <c r="K25" s="113">
        <f t="shared" ref="K25" si="23">K23*K20^2/K19</f>
        <v>0.79391071483417708</v>
      </c>
      <c r="L25" s="151"/>
      <c r="M25" s="116">
        <f t="shared" ref="M25" si="24">M23*M20^2/M19</f>
        <v>1.0467081651610999</v>
      </c>
      <c r="N25" s="110">
        <f t="shared" ref="N25" si="25">N23*N20^2/N19</f>
        <v>1.0467081651610999</v>
      </c>
      <c r="O25" s="111">
        <f t="shared" ref="O25" si="26">O23*O20^2/O19</f>
        <v>1.0467081651610999</v>
      </c>
      <c r="P25" s="96"/>
      <c r="V25" s="49"/>
    </row>
    <row r="26" spans="2:22" ht="15.75" x14ac:dyDescent="0.2">
      <c r="B26" s="189" t="s">
        <v>1</v>
      </c>
      <c r="C26" s="189" t="s">
        <v>85</v>
      </c>
      <c r="D26" s="190"/>
      <c r="E26" s="186">
        <f>E24/E23</f>
        <v>9.5187004017597041E-2</v>
      </c>
      <c r="F26" s="224">
        <f t="shared" ref="F26:G26" si="27">F24/F23</f>
        <v>9.5187004017597041E-2</v>
      </c>
      <c r="G26" s="225">
        <f t="shared" si="27"/>
        <v>9.5187004017597041E-2</v>
      </c>
      <c r="H26" s="150"/>
      <c r="I26" s="114">
        <f>I24/I23</f>
        <v>6.2028861935641291E-2</v>
      </c>
      <c r="J26" s="115">
        <f t="shared" ref="J26:K26" si="28">J24/J23</f>
        <v>6.2028861935641291E-2</v>
      </c>
      <c r="K26" s="113">
        <f t="shared" si="28"/>
        <v>6.2028861935641291E-2</v>
      </c>
      <c r="L26" s="151"/>
      <c r="M26" s="116">
        <f>M24/M23</f>
        <v>5.9434873854777352E-2</v>
      </c>
      <c r="N26" s="110">
        <f t="shared" ref="N26:O26" si="29">N24/N23</f>
        <v>5.9434873854777352E-2</v>
      </c>
      <c r="O26" s="111">
        <f t="shared" si="29"/>
        <v>5.9434873854777352E-2</v>
      </c>
      <c r="P26" s="96"/>
      <c r="V26" s="49"/>
    </row>
    <row r="27" spans="2:22" ht="14.25" x14ac:dyDescent="0.2">
      <c r="B27" s="72" t="s">
        <v>1</v>
      </c>
      <c r="C27" s="72" t="s">
        <v>42</v>
      </c>
      <c r="D27" s="68" t="s">
        <v>79</v>
      </c>
      <c r="E27" s="69">
        <f>E6+E9</f>
        <v>0.99999000000000005</v>
      </c>
      <c r="F27" s="70">
        <f t="shared" ref="F27:G27" si="30">F6+F9</f>
        <v>0.97499999999999998</v>
      </c>
      <c r="G27" s="71">
        <f t="shared" si="30"/>
        <v>0.97</v>
      </c>
      <c r="H27" s="150"/>
      <c r="I27" s="114">
        <f t="shared" ref="I27:O27" si="31">I6+I9</f>
        <v>0.99999000000000005</v>
      </c>
      <c r="J27" s="115">
        <f t="shared" si="31"/>
        <v>0.97499999999999998</v>
      </c>
      <c r="K27" s="113">
        <f t="shared" si="31"/>
        <v>0.97</v>
      </c>
      <c r="L27" s="151"/>
      <c r="M27" s="116">
        <f t="shared" si="31"/>
        <v>0.99999000000000005</v>
      </c>
      <c r="N27" s="110">
        <f t="shared" si="31"/>
        <v>0.97499999999999998</v>
      </c>
      <c r="O27" s="111">
        <f t="shared" si="31"/>
        <v>0.97</v>
      </c>
      <c r="P27" s="96"/>
      <c r="V27" s="49"/>
    </row>
    <row r="28" spans="2:22" ht="15.75" x14ac:dyDescent="0.2">
      <c r="B28" s="72" t="s">
        <v>1</v>
      </c>
      <c r="C28" s="72" t="s">
        <v>77</v>
      </c>
      <c r="D28" s="73" t="s">
        <v>80</v>
      </c>
      <c r="E28" s="69">
        <f>E8</f>
        <v>0</v>
      </c>
      <c r="F28" s="70">
        <f t="shared" ref="F28:G28" si="32">F8</f>
        <v>0.02</v>
      </c>
      <c r="G28" s="71">
        <f t="shared" si="32"/>
        <v>0.02</v>
      </c>
      <c r="H28" s="150"/>
      <c r="I28" s="114">
        <f t="shared" ref="I28:O28" si="33">I8</f>
        <v>0</v>
      </c>
      <c r="J28" s="115">
        <f t="shared" si="33"/>
        <v>0.02</v>
      </c>
      <c r="K28" s="113">
        <f t="shared" si="33"/>
        <v>0.02</v>
      </c>
      <c r="L28" s="151"/>
      <c r="M28" s="116">
        <f t="shared" si="33"/>
        <v>0</v>
      </c>
      <c r="N28" s="110">
        <f t="shared" si="33"/>
        <v>0.02</v>
      </c>
      <c r="O28" s="111">
        <f t="shared" si="33"/>
        <v>0.02</v>
      </c>
      <c r="P28" s="96"/>
      <c r="V28" s="49"/>
    </row>
    <row r="29" spans="2:22" ht="15.75" x14ac:dyDescent="0.2">
      <c r="B29" s="72" t="s">
        <v>1</v>
      </c>
      <c r="C29" s="72" t="s">
        <v>78</v>
      </c>
      <c r="D29" s="73" t="s">
        <v>81</v>
      </c>
      <c r="E29" s="69">
        <f>E7</f>
        <v>1.0000000000000001E-5</v>
      </c>
      <c r="F29" s="70">
        <f t="shared" ref="F29:G29" si="34">F7</f>
        <v>5.0000000000000001E-3</v>
      </c>
      <c r="G29" s="71">
        <f t="shared" si="34"/>
        <v>0.01</v>
      </c>
      <c r="H29" s="150"/>
      <c r="I29" s="114">
        <f t="shared" ref="I29:O29" si="35">I7</f>
        <v>1.0000000000000001E-5</v>
      </c>
      <c r="J29" s="115">
        <f t="shared" si="35"/>
        <v>5.0000000000000001E-3</v>
      </c>
      <c r="K29" s="113">
        <f t="shared" si="35"/>
        <v>0.01</v>
      </c>
      <c r="L29" s="151"/>
      <c r="M29" s="116">
        <f t="shared" si="35"/>
        <v>1.0000000000000001E-5</v>
      </c>
      <c r="N29" s="110">
        <f t="shared" si="35"/>
        <v>5.0000000000000001E-3</v>
      </c>
      <c r="O29" s="111">
        <f t="shared" si="35"/>
        <v>0.01</v>
      </c>
      <c r="P29" s="96"/>
      <c r="V29" s="49"/>
    </row>
    <row r="30" spans="2:22" ht="15" x14ac:dyDescent="0.2">
      <c r="B30" s="72" t="s">
        <v>1</v>
      </c>
      <c r="C30" s="72" t="s">
        <v>82</v>
      </c>
      <c r="D30" s="73" t="s">
        <v>83</v>
      </c>
      <c r="E30" s="69">
        <f>(4*E27*E29-E28^2)^0.5</f>
        <v>6.3245236974811001E-3</v>
      </c>
      <c r="F30" s="70">
        <f t="shared" ref="F30:G30" si="36">(4*F27*F29-F28^2)^0.5</f>
        <v>0.13820274961085252</v>
      </c>
      <c r="G30" s="71">
        <f t="shared" si="36"/>
        <v>0.19595917942265426</v>
      </c>
      <c r="H30" s="150"/>
      <c r="I30" s="114">
        <f t="shared" ref="I30" si="37">(4*I27*I29-I28^2)^0.5</f>
        <v>6.3245236974811001E-3</v>
      </c>
      <c r="J30" s="115">
        <f t="shared" ref="J30" si="38">(4*J27*J29-J28^2)^0.5</f>
        <v>0.13820274961085252</v>
      </c>
      <c r="K30" s="113">
        <f t="shared" ref="K30" si="39">(4*K27*K29-K28^2)^0.5</f>
        <v>0.19595917942265426</v>
      </c>
      <c r="L30" s="151"/>
      <c r="M30" s="116">
        <f t="shared" ref="M30" si="40">(4*M27*M29-M28^2)^0.5</f>
        <v>6.3245236974811001E-3</v>
      </c>
      <c r="N30" s="110">
        <f t="shared" ref="N30" si="41">(4*N27*N29-N28^2)^0.5</f>
        <v>0.13820274961085252</v>
      </c>
      <c r="O30" s="111">
        <f t="shared" ref="O30" si="42">(4*O27*O29-O28^2)^0.5</f>
        <v>0.19595917942265426</v>
      </c>
      <c r="P30" s="96"/>
      <c r="V30" s="49"/>
    </row>
    <row r="31" spans="2:22" ht="13.5" thickBot="1" x14ac:dyDescent="0.25">
      <c r="B31" s="97" t="s">
        <v>74</v>
      </c>
      <c r="C31" s="74"/>
      <c r="D31" s="75"/>
      <c r="E31" s="76"/>
      <c r="F31" s="77"/>
      <c r="G31" s="78"/>
      <c r="H31" s="150"/>
      <c r="I31" s="155"/>
      <c r="J31" s="156"/>
      <c r="K31" s="157"/>
      <c r="L31" s="151"/>
      <c r="M31" s="158"/>
      <c r="N31" s="159"/>
      <c r="O31" s="160"/>
      <c r="P31" s="96"/>
      <c r="V31" s="49"/>
    </row>
    <row r="32" spans="2:22" ht="16.5" thickBot="1" x14ac:dyDescent="0.25">
      <c r="B32" s="79" t="s">
        <v>15</v>
      </c>
      <c r="C32" s="80" t="s">
        <v>16</v>
      </c>
      <c r="D32" s="80"/>
      <c r="E32" s="81">
        <f>-E25*(2/E30*(1-E26*((E28^2-2*E27*E29)/(2*E27^2)))*(ATAN(E28/E30)-ATAN((2*E27+E28)/E30))-E26*(1/E27+E28/(2*E27^2)*(LN(E29)-LN(E27+E28+E29))))</f>
        <v>328.09786040302203</v>
      </c>
      <c r="F32" s="82">
        <f t="shared" ref="F32:O32" si="43">-F25*(2/F30*(1-F26*((F28^2-2*F27*F29)/(2*F27^2)))*(ATAN(F28/F30)-ATAN((2*F27+F28)/F30))-F26*(1/F27+F28/(2*F27^2)*(LN(F29)-LN(F27+F28+F29))))</f>
        <v>13.062248858106386</v>
      </c>
      <c r="G32" s="83">
        <f t="shared" si="43"/>
        <v>9.3194182015379496</v>
      </c>
      <c r="H32" s="217"/>
      <c r="I32" s="217">
        <f t="shared" si="43"/>
        <v>393.61634938332588</v>
      </c>
      <c r="J32" s="229">
        <f t="shared" si="43"/>
        <v>15.643652777985849</v>
      </c>
      <c r="K32" s="230">
        <f t="shared" si="43"/>
        <v>11.151616844313597</v>
      </c>
      <c r="L32" s="222"/>
      <c r="M32" s="222">
        <f t="shared" si="43"/>
        <v>518.94913728857694</v>
      </c>
      <c r="N32" s="233">
        <f t="shared" si="43"/>
        <v>20.622016925036913</v>
      </c>
      <c r="O32" s="235">
        <f t="shared" si="43"/>
        <v>14.699470914117718</v>
      </c>
      <c r="P32" s="96"/>
      <c r="V32" s="49"/>
    </row>
    <row r="33" spans="2:22" ht="15" hidden="1" x14ac:dyDescent="0.3">
      <c r="B33" s="84" t="s">
        <v>15</v>
      </c>
      <c r="C33" s="84" t="s">
        <v>17</v>
      </c>
      <c r="D33" s="84"/>
      <c r="E33" s="85">
        <f>IF(E32&gt;3600," oo ",E32/E25)</f>
        <v>495.82755012172913</v>
      </c>
      <c r="F33" s="86">
        <f>IF(F32&gt;3600," oo ",F32/F25)</f>
        <v>19.739911873974503</v>
      </c>
      <c r="G33" s="87">
        <f>IF(G32&gt;3600," oo ",G32/G25)</f>
        <v>14.083677015608636</v>
      </c>
      <c r="H33" s="150"/>
      <c r="I33" s="161">
        <f t="shared" ref="I33:O33" si="44">IF(I32&gt;3600," oo ",I32/I25)</f>
        <v>495.7942272709343</v>
      </c>
      <c r="J33" s="162">
        <f t="shared" si="44"/>
        <v>19.704549246766767</v>
      </c>
      <c r="K33" s="163">
        <f t="shared" si="44"/>
        <v>14.04643700600869</v>
      </c>
      <c r="L33" s="151"/>
      <c r="M33" s="164">
        <f t="shared" si="44"/>
        <v>495.79162039755846</v>
      </c>
      <c r="N33" s="165">
        <f t="shared" si="44"/>
        <v>19.701782800044327</v>
      </c>
      <c r="O33" s="166">
        <f t="shared" si="44"/>
        <v>14.043523690154178</v>
      </c>
      <c r="P33" s="96"/>
      <c r="V33" s="49"/>
    </row>
    <row r="34" spans="2:22" ht="13.5" thickBot="1" x14ac:dyDescent="0.25">
      <c r="B34" s="180" t="s">
        <v>75</v>
      </c>
      <c r="C34" s="55"/>
      <c r="D34" s="55"/>
      <c r="E34" s="61"/>
      <c r="F34" s="88"/>
      <c r="G34" s="89"/>
      <c r="H34" s="125"/>
      <c r="I34" s="126"/>
      <c r="J34" s="127"/>
      <c r="K34" s="128"/>
      <c r="L34" s="129"/>
      <c r="M34" s="130"/>
      <c r="N34" s="131"/>
      <c r="O34" s="132"/>
      <c r="P34" s="96"/>
      <c r="V34" s="49"/>
    </row>
    <row r="35" spans="2:22" ht="15.75" x14ac:dyDescent="0.2">
      <c r="B35" s="184"/>
      <c r="C35" s="204" t="s">
        <v>44</v>
      </c>
      <c r="D35" s="218" t="s">
        <v>19</v>
      </c>
      <c r="E35" s="90" t="s">
        <v>18</v>
      </c>
      <c r="F35" s="91" t="s">
        <v>18</v>
      </c>
      <c r="G35" s="210" t="s">
        <v>18</v>
      </c>
      <c r="H35" s="207" t="s">
        <v>19</v>
      </c>
      <c r="I35" s="167" t="s">
        <v>18</v>
      </c>
      <c r="J35" s="168" t="s">
        <v>18</v>
      </c>
      <c r="K35" s="211" t="s">
        <v>18</v>
      </c>
      <c r="L35" s="212" t="s">
        <v>19</v>
      </c>
      <c r="M35" s="169" t="s">
        <v>18</v>
      </c>
      <c r="N35" s="170" t="s">
        <v>18</v>
      </c>
      <c r="O35" s="171" t="s">
        <v>18</v>
      </c>
      <c r="P35" s="96"/>
      <c r="V35" s="49"/>
    </row>
    <row r="36" spans="2:22" x14ac:dyDescent="0.2">
      <c r="B36" s="181"/>
      <c r="C36" s="205">
        <v>1</v>
      </c>
      <c r="D36" s="219">
        <f>1*$E$20</f>
        <v>153.93804002589985</v>
      </c>
      <c r="E36" s="69">
        <f>-E$25*(2/E$30*(1-E$26*(E$28^2-2*E$27*E$29)/(2*E$27^2))*(ATAN((2*E$27*$C36+E$28)/E$30)-ATAN((2*E$27+E$28)/E$30))+E$26*(($C36-1)/E$27-E$28/(2*E$27^2)*(LN(E$27*$C36^2+E$28*$C36+E$29)-LN(E$27+E$28+E$29))))</f>
        <v>0</v>
      </c>
      <c r="F36" s="70">
        <f>-F$25*(2/F$30*(1-F$26*(F$28^2-2*F$27*F$29)/(2*F$27^2))*(ATAN((2*F$27*$C36+F$28)/F$30)-ATAN((2*F$27+F$28)/F$30))+F$26*(($C36-1)/F$27-F$28/(2*F$27^2)*(LN(F$27*$C36^2+F$28*$C36+F$29)-LN(F$27+F$28+F$29))))</f>
        <v>0</v>
      </c>
      <c r="G36" s="226">
        <f>-G$25*(2/G$30*(1-G$26*(G$28^2-2*G$27*G$29)/(2*G$27^2))*(ATAN((2*G$27*$C36+G$28)/G$30)-ATAN((2*G$27+G$28)/G$30))+G$26*(($C36-1)/G$27-G$28/(2*G$27^2)*(LN(G$27*$C36^2+G$28*$C36+G$29)-LN(G$27+G$28+G$29))))</f>
        <v>0</v>
      </c>
      <c r="H36" s="208">
        <f>1*I$20</f>
        <v>153.93804002589985</v>
      </c>
      <c r="I36" s="114">
        <f>-I$25*(2/I$30*(1-I$26*(I$28^2-2*I$27*I$29)/(2*I$27^2))*(ATAN((2*I$27*$C36+I$28)/I$30)-ATAN((2*I$27+I$28)/I$30))+I$26*(($C36-1)/I$27-I$28/(2*I$27^2)*(LN(I$27*$C36^2+I$28*$C36+I$29)-LN(I$27+I$28+I$29))))</f>
        <v>0</v>
      </c>
      <c r="J36" s="115">
        <f t="shared" ref="J36:K36" si="45">-J$25*(2/J$30*(1-J$26*(J$28^2-2*J$27*J$29)/(2*J$27^2))*(ATAN((2*J$27*$C36+J$28)/J$30)-ATAN((2*J$27+J$28)/J$30))+J$26*(($C36-1)/J$27-J$28/(2*J$27^2)*(LN(J$27*$C36^2+J$28*$C36+J$29)-LN(J$27+J$28+J$29))))</f>
        <v>0</v>
      </c>
      <c r="K36" s="231">
        <f t="shared" si="45"/>
        <v>0</v>
      </c>
      <c r="L36" s="213">
        <f>1*M$20</f>
        <v>103.04423903774521</v>
      </c>
      <c r="M36" s="116">
        <f>-M$25*(2/M$30*(1-M$26*(M$28^2-2*M$27*M$29)/(2*M$27^2))*(ATAN((2*M$27*$C36+M$28)/M$30)-ATAN((2*M$27+M$28)/M$30))+M$26*(($C36-1)/M$27-M$28/(2*M$27^2)*(LN(M$27*$C36^2+M$28*$C36+M$29)-LN(M$27+M$28+M$29))))</f>
        <v>0</v>
      </c>
      <c r="N36" s="110">
        <f t="shared" ref="N36:O36" si="46">-N$25*(2/N$30*(1-N$26*(N$28^2-2*N$27*N$29)/(2*N$27^2))*(ATAN((2*N$27*$C36+N$28)/N$30)-ATAN((2*N$27+N$28)/N$30))+N$26*(($C36-1)/N$27-N$28/(2*N$27^2)*(LN(N$27*$C36^2+N$28*$C36+N$29)-LN(N$27+N$28+N$29))))</f>
        <v>0</v>
      </c>
      <c r="O36" s="172">
        <f t="shared" si="46"/>
        <v>0</v>
      </c>
      <c r="P36" s="96"/>
      <c r="V36" s="49"/>
    </row>
    <row r="37" spans="2:22" x14ac:dyDescent="0.2">
      <c r="B37" s="181"/>
      <c r="C37" s="205">
        <v>0.9</v>
      </c>
      <c r="D37" s="219">
        <f>0.9*$E$20</f>
        <v>138.54423602330988</v>
      </c>
      <c r="E37" s="69">
        <f t="shared" ref="E37:G48" si="47">-E$25*(2/E$30*(1-E$26*(E$28^2-2*E$27*E$29)/(2*E$27^2))*(ATAN((2*E$27*$C37+E$28)/E$30)-ATAN((2*E$27+E$28)/E$30))+E$26*(($C37-1)/E$27-E$28/(2*E$27^2)*(LN(E$27*$C37^2+E$28*$C37+E$29)-LN(E$27+E$28+E$29))))</f>
        <v>7.9822928303218452E-2</v>
      </c>
      <c r="F37" s="70">
        <f t="shared" si="47"/>
        <v>7.975759593299514E-2</v>
      </c>
      <c r="G37" s="226">
        <f t="shared" si="47"/>
        <v>7.9784265263915535E-2</v>
      </c>
      <c r="H37" s="208">
        <f>0.9*I$20</f>
        <v>138.54423602330988</v>
      </c>
      <c r="I37" s="114">
        <f t="shared" ref="I37:K48" si="48">-I$25*(2/I$30*(1-I$26*(I$28^2-2*I$27*I$29)/(2*I$27^2))*(ATAN((2*I$27*$C37+I$28)/I$30)-ATAN((2*I$27+I$28)/I$30))+I$26*(($C37-1)/I$27-I$28/(2*I$27^2)*(LN(I$27*$C37^2+I$28*$C37+I$29)-LN(I$27+I$28+I$29))))</f>
        <v>9.3136841780005059E-2</v>
      </c>
      <c r="J37" s="115">
        <f t="shared" si="48"/>
        <v>9.3034068276224305E-2</v>
      </c>
      <c r="K37" s="231">
        <f t="shared" si="48"/>
        <v>9.3037309051532013E-2</v>
      </c>
      <c r="L37" s="213">
        <f>0.9*M$20</f>
        <v>92.739815133970694</v>
      </c>
      <c r="M37" s="116">
        <f t="shared" ref="M37:O48" si="49">-M$25*(2/M$30*(1-M$26*(M$28^2-2*M$27*M$29)/(2*M$27^2))*(ATAN((2*M$27*$C37+M$28)/M$30)-ATAN((2*M$27+M$28)/M$30))+M$26*(($C37-1)/M$27-M$28/(2*M$27^2)*(LN(M$27*$C37^2+M$28*$C37+M$29)-LN(M$27+M$28+M$29))))</f>
        <v>0.12252200134246582</v>
      </c>
      <c r="N37" s="110">
        <f t="shared" si="49"/>
        <v>0.12238398708599868</v>
      </c>
      <c r="O37" s="172">
        <f t="shared" si="49"/>
        <v>0.12238529382860633</v>
      </c>
      <c r="P37" s="96"/>
      <c r="V37" s="49"/>
    </row>
    <row r="38" spans="2:22" x14ac:dyDescent="0.2">
      <c r="B38" s="181"/>
      <c r="C38" s="205">
        <v>0.8</v>
      </c>
      <c r="D38" s="219">
        <f>0.8*$E$20</f>
        <v>123.15043202071989</v>
      </c>
      <c r="E38" s="69">
        <f t="shared" si="47"/>
        <v>0.17802664240967581</v>
      </c>
      <c r="F38" s="70">
        <f t="shared" si="47"/>
        <v>0.17750210015951745</v>
      </c>
      <c r="G38" s="226">
        <f t="shared" si="47"/>
        <v>0.1774272859605783</v>
      </c>
      <c r="H38" s="208">
        <f>0.8*I$20</f>
        <v>123.15043202071989</v>
      </c>
      <c r="I38" s="114">
        <f t="shared" si="48"/>
        <v>0.20832643839684697</v>
      </c>
      <c r="J38" s="115">
        <f t="shared" si="48"/>
        <v>0.20765141701579351</v>
      </c>
      <c r="K38" s="231">
        <f t="shared" si="48"/>
        <v>0.20750043421122502</v>
      </c>
      <c r="L38" s="213">
        <f>0.8*M$20</f>
        <v>82.435391230196174</v>
      </c>
      <c r="M38" s="116">
        <f t="shared" si="49"/>
        <v>0.27411880608781014</v>
      </c>
      <c r="N38" s="110">
        <f t="shared" si="49"/>
        <v>0.27322413154237896</v>
      </c>
      <c r="O38" s="172">
        <f t="shared" si="49"/>
        <v>0.27301875813217519</v>
      </c>
      <c r="P38" s="96"/>
      <c r="V38" s="49"/>
    </row>
    <row r="39" spans="2:22" x14ac:dyDescent="0.2">
      <c r="B39" s="181"/>
      <c r="C39" s="205">
        <v>0.7</v>
      </c>
      <c r="D39" s="219">
        <f>0.7*$E$20</f>
        <v>107.75662801812989</v>
      </c>
      <c r="E39" s="69">
        <f t="shared" si="47"/>
        <v>0.30248844228115385</v>
      </c>
      <c r="F39" s="70">
        <f t="shared" si="47"/>
        <v>0.30074942385767356</v>
      </c>
      <c r="G39" s="226">
        <f t="shared" si="47"/>
        <v>0.30030647407528765</v>
      </c>
      <c r="H39" s="208">
        <f>0.7*I$20</f>
        <v>107.75662801812989</v>
      </c>
      <c r="I39" s="114">
        <f t="shared" si="48"/>
        <v>0.35501975493400917</v>
      </c>
      <c r="J39" s="115">
        <f t="shared" si="48"/>
        <v>0.3528696622441182</v>
      </c>
      <c r="K39" s="231">
        <f t="shared" si="48"/>
        <v>0.35223927612378508</v>
      </c>
      <c r="L39" s="213">
        <f>0.7*M$20</f>
        <v>72.13096732642164</v>
      </c>
      <c r="M39" s="116">
        <f t="shared" si="49"/>
        <v>0.46725076006596744</v>
      </c>
      <c r="N39" s="110">
        <f t="shared" si="49"/>
        <v>0.4644094671826004</v>
      </c>
      <c r="O39" s="172">
        <f t="shared" si="49"/>
        <v>0.46356814768020321</v>
      </c>
      <c r="P39" s="96"/>
      <c r="V39" s="49"/>
    </row>
    <row r="40" spans="2:22" x14ac:dyDescent="0.2">
      <c r="B40" s="181"/>
      <c r="C40" s="205">
        <v>0.6</v>
      </c>
      <c r="D40" s="219">
        <f>0.6*$E$20</f>
        <v>92.362824015539914</v>
      </c>
      <c r="E40" s="69">
        <f t="shared" si="47"/>
        <v>0.46633697282462</v>
      </c>
      <c r="F40" s="70">
        <f t="shared" si="47"/>
        <v>0.46185757974659447</v>
      </c>
      <c r="G40" s="226">
        <f t="shared" si="47"/>
        <v>0.46046750799311886</v>
      </c>
      <c r="H40" s="208">
        <f>0.6*I$20</f>
        <v>92.362824015539914</v>
      </c>
      <c r="I40" s="114">
        <f t="shared" si="48"/>
        <v>0.54896817387168029</v>
      </c>
      <c r="J40" s="115">
        <f t="shared" si="48"/>
        <v>0.54351564138474351</v>
      </c>
      <c r="K40" s="231">
        <f t="shared" si="48"/>
        <v>0.54170341217708007</v>
      </c>
      <c r="L40" s="213">
        <f>0.6*M$20</f>
        <v>61.826543422647127</v>
      </c>
      <c r="M40" s="116">
        <f t="shared" si="49"/>
        <v>0.72268480837397575</v>
      </c>
      <c r="N40" s="110">
        <f t="shared" si="49"/>
        <v>0.71548800389237011</v>
      </c>
      <c r="O40" s="172">
        <f t="shared" si="49"/>
        <v>0.71308382405755388</v>
      </c>
      <c r="P40" s="96"/>
      <c r="V40" s="49"/>
    </row>
    <row r="41" spans="2:22" ht="18" x14ac:dyDescent="0.2">
      <c r="B41" s="182" t="s">
        <v>65</v>
      </c>
      <c r="C41" s="205">
        <v>0.5</v>
      </c>
      <c r="D41" s="219">
        <f>0.5*$E$20</f>
        <v>76.969020012949926</v>
      </c>
      <c r="E41" s="69">
        <f t="shared" si="47"/>
        <v>0.69320327279534788</v>
      </c>
      <c r="F41" s="70">
        <f t="shared" si="47"/>
        <v>0.68264412968508015</v>
      </c>
      <c r="G41" s="226">
        <f t="shared" si="47"/>
        <v>0.67895214409320437</v>
      </c>
      <c r="H41" s="208">
        <f>0.5*I$20</f>
        <v>76.969020012949926</v>
      </c>
      <c r="I41" s="114">
        <f t="shared" si="48"/>
        <v>0.81852355730043613</v>
      </c>
      <c r="J41" s="115">
        <f t="shared" si="48"/>
        <v>0.80576490208455542</v>
      </c>
      <c r="K41" s="231">
        <f t="shared" si="48"/>
        <v>0.80113318274967293</v>
      </c>
      <c r="L41" s="213">
        <f>0.5*M$20</f>
        <v>51.522119518872607</v>
      </c>
      <c r="M41" s="116">
        <f t="shared" si="49"/>
        <v>1.0778006263625113</v>
      </c>
      <c r="N41" s="110">
        <f t="shared" si="49"/>
        <v>1.0609700622280356</v>
      </c>
      <c r="O41" s="172">
        <f t="shared" si="49"/>
        <v>1.0548426557919717</v>
      </c>
      <c r="P41" s="96"/>
      <c r="V41" s="49"/>
    </row>
    <row r="42" spans="2:22" x14ac:dyDescent="0.2">
      <c r="B42" s="181"/>
      <c r="C42" s="205">
        <v>0.4</v>
      </c>
      <c r="D42" s="219">
        <f>0.4*$E$20</f>
        <v>61.575216010359945</v>
      </c>
      <c r="E42" s="69">
        <f t="shared" si="47"/>
        <v>1.0303476779243099</v>
      </c>
      <c r="F42" s="70">
        <f t="shared" si="47"/>
        <v>1.0054662875911102</v>
      </c>
      <c r="G42" s="226">
        <f t="shared" si="47"/>
        <v>0.99591238984931152</v>
      </c>
      <c r="H42" s="208">
        <f>0.4*I$20</f>
        <v>61.575216010359945</v>
      </c>
      <c r="I42" s="114">
        <f t="shared" si="48"/>
        <v>1.2203875396628083</v>
      </c>
      <c r="J42" s="115">
        <f t="shared" si="48"/>
        <v>1.1904341419679703</v>
      </c>
      <c r="K42" s="231">
        <f t="shared" si="48"/>
        <v>1.178691143538267</v>
      </c>
      <c r="L42" s="213">
        <f>0.4*M$20</f>
        <v>41.217695615098087</v>
      </c>
      <c r="M42" s="116">
        <f t="shared" si="49"/>
        <v>1.6073548095787522</v>
      </c>
      <c r="N42" s="110">
        <f t="shared" si="49"/>
        <v>1.5678531785366594</v>
      </c>
      <c r="O42" s="172">
        <f t="shared" si="49"/>
        <v>1.5523420381411397</v>
      </c>
      <c r="P42" s="96"/>
      <c r="V42" s="49"/>
    </row>
    <row r="43" spans="2:22" x14ac:dyDescent="0.2">
      <c r="B43" s="181"/>
      <c r="C43" s="205">
        <v>0.3</v>
      </c>
      <c r="D43" s="219">
        <f>0.3*$E$20</f>
        <v>46.181412007769957</v>
      </c>
      <c r="E43" s="69">
        <f t="shared" si="47"/>
        <v>1.5880366538496642</v>
      </c>
      <c r="F43" s="70">
        <f t="shared" si="47"/>
        <v>1.5242800265237457</v>
      </c>
      <c r="G43" s="226">
        <f t="shared" si="47"/>
        <v>1.4976869380022355</v>
      </c>
      <c r="H43" s="208">
        <f>0.3*I$20</f>
        <v>46.181412007769957</v>
      </c>
      <c r="I43" s="114">
        <f t="shared" si="48"/>
        <v>1.8868547551204289</v>
      </c>
      <c r="J43" s="115">
        <f t="shared" si="48"/>
        <v>1.8102411922329837</v>
      </c>
      <c r="K43" s="231">
        <f t="shared" si="48"/>
        <v>1.7779382993827144</v>
      </c>
      <c r="L43" s="213">
        <f>0.3*M$20</f>
        <v>30.913271711323564</v>
      </c>
      <c r="M43" s="116">
        <f t="shared" si="49"/>
        <v>2.4857673118091568</v>
      </c>
      <c r="N43" s="110">
        <f t="shared" si="49"/>
        <v>2.3847460311039304</v>
      </c>
      <c r="O43" s="172">
        <f t="shared" si="49"/>
        <v>2.3421162635248436</v>
      </c>
      <c r="P43" s="96"/>
      <c r="V43" s="49"/>
    </row>
    <row r="44" spans="2:22" x14ac:dyDescent="0.2">
      <c r="B44" s="181"/>
      <c r="C44" s="205">
        <v>0.2</v>
      </c>
      <c r="D44" s="219">
        <f>0.2*$E$20</f>
        <v>30.787608005179973</v>
      </c>
      <c r="E44" s="69">
        <f t="shared" si="47"/>
        <v>2.697016311792555</v>
      </c>
      <c r="F44" s="70">
        <f t="shared" si="47"/>
        <v>2.4934671823378665</v>
      </c>
      <c r="G44" s="226">
        <f t="shared" si="47"/>
        <v>2.403239339634029</v>
      </c>
      <c r="H44" s="208">
        <f>0.2*I$20</f>
        <v>30.787608005179973</v>
      </c>
      <c r="I44" s="114">
        <f t="shared" si="48"/>
        <v>3.2147451754675287</v>
      </c>
      <c r="J44" s="115">
        <f t="shared" si="48"/>
        <v>2.9703567843790974</v>
      </c>
      <c r="K44" s="231">
        <f t="shared" si="48"/>
        <v>2.8615081415573203</v>
      </c>
      <c r="L44" s="213">
        <f>0.2*M$20</f>
        <v>20.608847807549044</v>
      </c>
      <c r="M44" s="116">
        <f t="shared" si="49"/>
        <v>4.2362137068818484</v>
      </c>
      <c r="N44" s="110">
        <f t="shared" si="49"/>
        <v>3.9139889156017005</v>
      </c>
      <c r="O44" s="172">
        <f t="shared" si="49"/>
        <v>3.7704191862584215</v>
      </c>
      <c r="P44" s="96"/>
      <c r="V44" s="49"/>
    </row>
    <row r="45" spans="2:22" x14ac:dyDescent="0.2">
      <c r="B45" s="181"/>
      <c r="C45" s="205">
        <v>0.1</v>
      </c>
      <c r="D45" s="219">
        <f>0.1*$E$20</f>
        <v>15.393804002589986</v>
      </c>
      <c r="E45" s="69">
        <f t="shared" si="47"/>
        <v>6.010010976572298</v>
      </c>
      <c r="F45" s="70">
        <f t="shared" si="47"/>
        <v>4.8577717552563247</v>
      </c>
      <c r="G45" s="226">
        <f t="shared" si="47"/>
        <v>4.3943329354397145</v>
      </c>
      <c r="H45" s="208">
        <f>0.1*I$20</f>
        <v>15.393804002589986</v>
      </c>
      <c r="I45" s="114">
        <f t="shared" si="48"/>
        <v>7.1869514114049355</v>
      </c>
      <c r="J45" s="115">
        <f t="shared" si="48"/>
        <v>5.8041148655623562</v>
      </c>
      <c r="K45" s="231">
        <f t="shared" si="48"/>
        <v>5.2471058477252059</v>
      </c>
      <c r="L45" s="213">
        <f>0.1*M$20</f>
        <v>10.304423903774522</v>
      </c>
      <c r="M45" s="116">
        <f t="shared" si="49"/>
        <v>9.4729802031051378</v>
      </c>
      <c r="N45" s="110">
        <f t="shared" si="49"/>
        <v>7.6497776976007392</v>
      </c>
      <c r="O45" s="172">
        <f t="shared" si="49"/>
        <v>6.9153036998020472</v>
      </c>
      <c r="P45" s="96"/>
      <c r="V45" s="49"/>
    </row>
    <row r="46" spans="2:22" x14ac:dyDescent="0.2">
      <c r="B46" s="181"/>
      <c r="C46" s="205">
        <v>0.05</v>
      </c>
      <c r="D46" s="219">
        <f>0.05*$E$20</f>
        <v>7.6969020012949931</v>
      </c>
      <c r="E46" s="69">
        <f t="shared" si="47"/>
        <v>12.615010216551006</v>
      </c>
      <c r="F46" s="70">
        <f t="shared" si="47"/>
        <v>7.6857155382652236</v>
      </c>
      <c r="G46" s="226">
        <f t="shared" si="47"/>
        <v>6.3652567770417514</v>
      </c>
      <c r="H46" s="208">
        <f>0.05*I$20</f>
        <v>7.6969020012949931</v>
      </c>
      <c r="I46" s="114">
        <f t="shared" si="48"/>
        <v>15.110129284819974</v>
      </c>
      <c r="J46" s="115">
        <f t="shared" si="48"/>
        <v>9.1952916180400113</v>
      </c>
      <c r="K46" s="231">
        <f t="shared" si="48"/>
        <v>7.6097538437883783</v>
      </c>
      <c r="L46" s="213">
        <f>0.05*M$20</f>
        <v>5.1522119518872609</v>
      </c>
      <c r="M46" s="116">
        <f t="shared" si="49"/>
        <v>19.918924342360068</v>
      </c>
      <c r="N46" s="110">
        <f t="shared" si="49"/>
        <v>12.120598027556778</v>
      </c>
      <c r="O46" s="172">
        <f t="shared" si="49"/>
        <v>10.030059710199653</v>
      </c>
      <c r="P46" s="96"/>
      <c r="V46" s="49"/>
    </row>
    <row r="47" spans="2:22" x14ac:dyDescent="0.2">
      <c r="B47" s="181"/>
      <c r="C47" s="205">
        <v>2.5000000000000001E-2</v>
      </c>
      <c r="D47" s="219">
        <f>0.025*$E$20</f>
        <v>3.8484510006474966</v>
      </c>
      <c r="E47" s="69">
        <f t="shared" si="47"/>
        <v>25.728858107169501</v>
      </c>
      <c r="F47" s="70">
        <f t="shared" si="47"/>
        <v>10.015171610427377</v>
      </c>
      <c r="G47" s="226">
        <f t="shared" si="47"/>
        <v>7.7321088175326391</v>
      </c>
      <c r="H47" s="208">
        <f>0.025*I$20</f>
        <v>3.8484510006474966</v>
      </c>
      <c r="I47" s="114">
        <f t="shared" si="48"/>
        <v>30.843100595880681</v>
      </c>
      <c r="J47" s="115">
        <f t="shared" si="48"/>
        <v>11.989068221588019</v>
      </c>
      <c r="K47" s="231">
        <f t="shared" si="48"/>
        <v>9.2484920787422862</v>
      </c>
      <c r="L47" s="213">
        <f>0.025*M$20</f>
        <v>2.5761059759436304</v>
      </c>
      <c r="M47" s="116">
        <f t="shared" si="49"/>
        <v>40.661527897788723</v>
      </c>
      <c r="N47" s="110">
        <f t="shared" si="49"/>
        <v>15.803863033744376</v>
      </c>
      <c r="O47" s="172">
        <f t="shared" si="49"/>
        <v>12.190484783604846</v>
      </c>
      <c r="P47" s="96"/>
      <c r="V47" s="49"/>
    </row>
    <row r="48" spans="2:22" ht="13.5" thickBot="1" x14ac:dyDescent="0.25">
      <c r="B48" s="183"/>
      <c r="C48" s="206">
        <v>0</v>
      </c>
      <c r="D48" s="220">
        <f>0*$E$20</f>
        <v>0</v>
      </c>
      <c r="E48" s="92">
        <f t="shared" si="47"/>
        <v>328.09786040302203</v>
      </c>
      <c r="F48" s="93">
        <f t="shared" si="47"/>
        <v>13.062248858106386</v>
      </c>
      <c r="G48" s="227">
        <f t="shared" si="47"/>
        <v>9.3194182015379496</v>
      </c>
      <c r="H48" s="209">
        <f>0*I$20</f>
        <v>0</v>
      </c>
      <c r="I48" s="173">
        <f t="shared" si="48"/>
        <v>393.61634938332588</v>
      </c>
      <c r="J48" s="174">
        <f t="shared" si="48"/>
        <v>15.643652777985849</v>
      </c>
      <c r="K48" s="232">
        <f t="shared" si="48"/>
        <v>11.151616844313597</v>
      </c>
      <c r="L48" s="214">
        <f>0*M$20</f>
        <v>0</v>
      </c>
      <c r="M48" s="175">
        <f t="shared" si="49"/>
        <v>518.94913728857694</v>
      </c>
      <c r="N48" s="176">
        <f t="shared" si="49"/>
        <v>20.622016925036913</v>
      </c>
      <c r="O48" s="177">
        <f t="shared" si="49"/>
        <v>14.699470914117718</v>
      </c>
      <c r="P48" s="96"/>
      <c r="V48" s="49"/>
    </row>
    <row r="49" spans="2:22" x14ac:dyDescent="0.2">
      <c r="B49" s="178"/>
      <c r="C49" s="179"/>
      <c r="D49" s="179"/>
      <c r="E49" s="124"/>
      <c r="F49" s="88"/>
      <c r="G49" s="89"/>
      <c r="H49" s="125"/>
      <c r="I49" s="126"/>
      <c r="J49" s="127"/>
      <c r="K49" s="128"/>
      <c r="L49" s="129"/>
      <c r="M49" s="130"/>
      <c r="N49" s="131"/>
      <c r="O49" s="132"/>
      <c r="P49" s="49"/>
      <c r="Q49" s="49"/>
      <c r="R49" s="49"/>
      <c r="S49" s="49"/>
      <c r="T49" s="49"/>
      <c r="U49" s="49"/>
      <c r="V49" s="49"/>
    </row>
    <row r="50" spans="2:22" ht="15" hidden="1" x14ac:dyDescent="0.35">
      <c r="B50" s="48" t="s">
        <v>51</v>
      </c>
      <c r="C50" s="6"/>
      <c r="D50" s="45" t="s">
        <v>50</v>
      </c>
      <c r="E50" s="32" t="s">
        <v>47</v>
      </c>
      <c r="F50" s="31" t="s">
        <v>48</v>
      </c>
      <c r="G50" s="28" t="s">
        <v>49</v>
      </c>
      <c r="H50" s="2"/>
      <c r="I50" s="34" t="s">
        <v>47</v>
      </c>
      <c r="J50" s="24" t="s">
        <v>48</v>
      </c>
      <c r="K50" s="37" t="s">
        <v>49</v>
      </c>
      <c r="L50" s="3"/>
      <c r="M50" s="20" t="s">
        <v>47</v>
      </c>
      <c r="N50" s="40" t="s">
        <v>48</v>
      </c>
      <c r="O50" s="43" t="s">
        <v>49</v>
      </c>
    </row>
    <row r="51" spans="2:22" ht="13.9" hidden="1" x14ac:dyDescent="0.3">
      <c r="B51" s="7"/>
      <c r="C51" s="8"/>
      <c r="D51" s="46">
        <v>1</v>
      </c>
      <c r="E51" s="33">
        <f t="shared" ref="E51:G60" si="50">E36/E$25</f>
        <v>0</v>
      </c>
      <c r="F51" s="26">
        <f t="shared" si="50"/>
        <v>0</v>
      </c>
      <c r="G51" s="29">
        <f t="shared" si="50"/>
        <v>0</v>
      </c>
      <c r="H51" s="4"/>
      <c r="I51" s="35">
        <f t="shared" ref="I51:K60" si="51">I36/I$25</f>
        <v>0</v>
      </c>
      <c r="J51" s="25">
        <f t="shared" si="51"/>
        <v>0</v>
      </c>
      <c r="K51" s="38">
        <f t="shared" si="51"/>
        <v>0</v>
      </c>
      <c r="L51" s="5"/>
      <c r="M51" s="21">
        <f t="shared" ref="M51:O60" si="52">M36/M$25</f>
        <v>0</v>
      </c>
      <c r="N51" s="41">
        <f t="shared" si="52"/>
        <v>0</v>
      </c>
      <c r="O51" s="44">
        <f t="shared" si="52"/>
        <v>0</v>
      </c>
    </row>
    <row r="52" spans="2:22" ht="13.9" hidden="1" x14ac:dyDescent="0.3">
      <c r="B52" s="7"/>
      <c r="C52" s="8"/>
      <c r="D52" s="46">
        <v>0.9</v>
      </c>
      <c r="E52" s="33">
        <f t="shared" si="50"/>
        <v>0.12062988443603605</v>
      </c>
      <c r="F52" s="26">
        <f t="shared" si="50"/>
        <v>0.12053115295076615</v>
      </c>
      <c r="G52" s="29">
        <f t="shared" si="50"/>
        <v>0.12057145613652115</v>
      </c>
      <c r="H52" s="4"/>
      <c r="I52" s="35">
        <f t="shared" si="51"/>
        <v>0.11731400022666076</v>
      </c>
      <c r="J52" s="25">
        <f t="shared" si="51"/>
        <v>0.11718454800758822</v>
      </c>
      <c r="K52" s="38">
        <f t="shared" si="51"/>
        <v>0.11718863004760501</v>
      </c>
      <c r="L52" s="5"/>
      <c r="M52" s="21">
        <f t="shared" si="52"/>
        <v>0.11705459594232585</v>
      </c>
      <c r="N52" s="41">
        <f t="shared" si="52"/>
        <v>0.11692274041557939</v>
      </c>
      <c r="O52" s="44">
        <f t="shared" si="52"/>
        <v>0.11692398884627969</v>
      </c>
    </row>
    <row r="53" spans="2:22" ht="13.9" hidden="1" x14ac:dyDescent="0.3">
      <c r="B53" s="7"/>
      <c r="C53" s="8"/>
      <c r="D53" s="46">
        <v>0.8</v>
      </c>
      <c r="E53" s="33">
        <f t="shared" si="50"/>
        <v>0.269037152067858</v>
      </c>
      <c r="F53" s="26">
        <f t="shared" si="50"/>
        <v>0.26824445412550663</v>
      </c>
      <c r="G53" s="29">
        <f t="shared" si="50"/>
        <v>0.26813139352545046</v>
      </c>
      <c r="H53" s="4"/>
      <c r="I53" s="35">
        <f t="shared" si="51"/>
        <v>0.26240537443855988</v>
      </c>
      <c r="J53" s="25">
        <f t="shared" si="51"/>
        <v>0.26155512595539832</v>
      </c>
      <c r="K53" s="38">
        <f t="shared" si="51"/>
        <v>0.26136494990443015</v>
      </c>
      <c r="L53" s="5"/>
      <c r="M53" s="21">
        <f t="shared" si="52"/>
        <v>0.26188656514934155</v>
      </c>
      <c r="N53" s="41">
        <f t="shared" si="52"/>
        <v>0.26103181444115969</v>
      </c>
      <c r="O53" s="44">
        <f t="shared" si="52"/>
        <v>0.2608356055865434</v>
      </c>
    </row>
    <row r="54" spans="2:22" ht="13.9" hidden="1" x14ac:dyDescent="0.3">
      <c r="B54" s="7"/>
      <c r="C54" s="8"/>
      <c r="D54" s="46">
        <v>0.7</v>
      </c>
      <c r="E54" s="33">
        <f t="shared" si="50"/>
        <v>0.45712612417578913</v>
      </c>
      <c r="F54" s="26">
        <f t="shared" si="50"/>
        <v>0.45449808739593439</v>
      </c>
      <c r="G54" s="29">
        <f t="shared" si="50"/>
        <v>0.45382869349876731</v>
      </c>
      <c r="H54" s="4"/>
      <c r="I54" s="35">
        <f t="shared" si="51"/>
        <v>0.44717843996873324</v>
      </c>
      <c r="J54" s="25">
        <f t="shared" si="51"/>
        <v>0.44447021012661547</v>
      </c>
      <c r="K54" s="38">
        <f t="shared" si="51"/>
        <v>0.44367618365921258</v>
      </c>
      <c r="L54" s="5"/>
      <c r="M54" s="21">
        <f t="shared" si="52"/>
        <v>0.44640022464528345</v>
      </c>
      <c r="N54" s="41">
        <f t="shared" si="52"/>
        <v>0.44368572123551048</v>
      </c>
      <c r="O54" s="44">
        <f t="shared" si="52"/>
        <v>0.44288194466205866</v>
      </c>
    </row>
    <row r="55" spans="2:22" ht="13.9" hidden="1" x14ac:dyDescent="0.3">
      <c r="B55" s="7"/>
      <c r="C55" s="8"/>
      <c r="D55" s="46">
        <v>0.6</v>
      </c>
      <c r="E55" s="33">
        <f t="shared" si="50"/>
        <v>0.70473705156988875</v>
      </c>
      <c r="F55" s="26">
        <f t="shared" si="50"/>
        <v>0.69796770996802204</v>
      </c>
      <c r="G55" s="29">
        <f t="shared" si="50"/>
        <v>0.69586700784465982</v>
      </c>
      <c r="H55" s="4"/>
      <c r="I55" s="35">
        <f t="shared" si="51"/>
        <v>0.69147344104852193</v>
      </c>
      <c r="J55" s="25">
        <f t="shared" si="51"/>
        <v>0.68460549937062731</v>
      </c>
      <c r="K55" s="38">
        <f t="shared" si="51"/>
        <v>0.68232283814210115</v>
      </c>
      <c r="L55" s="5"/>
      <c r="M55" s="21">
        <f t="shared" si="52"/>
        <v>0.6904358181468343</v>
      </c>
      <c r="N55" s="41">
        <f t="shared" si="52"/>
        <v>0.68356016290581689</v>
      </c>
      <c r="O55" s="44">
        <f t="shared" si="52"/>
        <v>0.68126326687038163</v>
      </c>
    </row>
    <row r="56" spans="2:22" ht="13.9" hidden="1" x14ac:dyDescent="0.3">
      <c r="B56" s="7"/>
      <c r="C56" s="8"/>
      <c r="D56" s="46">
        <v>0.5</v>
      </c>
      <c r="E56" s="33">
        <f t="shared" si="50"/>
        <v>1.0475815967354483</v>
      </c>
      <c r="F56" s="26">
        <f t="shared" si="50"/>
        <v>1.0316244245267734</v>
      </c>
      <c r="G56" s="29">
        <f t="shared" si="50"/>
        <v>1.0260450276698239</v>
      </c>
      <c r="H56" s="4"/>
      <c r="I56" s="35">
        <f t="shared" si="51"/>
        <v>1.0310020283217867</v>
      </c>
      <c r="J56" s="25">
        <f t="shared" si="51"/>
        <v>1.0149313858962772</v>
      </c>
      <c r="K56" s="38">
        <f t="shared" si="51"/>
        <v>1.0090973301916002</v>
      </c>
      <c r="L56" s="5"/>
      <c r="M56" s="21">
        <f t="shared" si="52"/>
        <v>1.0297049953714901</v>
      </c>
      <c r="N56" s="41">
        <f t="shared" si="52"/>
        <v>1.0136254760798018</v>
      </c>
      <c r="O56" s="44">
        <f t="shared" si="52"/>
        <v>1.0077714982089776</v>
      </c>
    </row>
    <row r="57" spans="2:22" ht="13.9" hidden="1" x14ac:dyDescent="0.3">
      <c r="B57" s="7"/>
      <c r="C57" s="8"/>
      <c r="D57" s="46">
        <v>0.4</v>
      </c>
      <c r="E57" s="33">
        <f t="shared" si="50"/>
        <v>1.5570804524335675</v>
      </c>
      <c r="F57" s="26">
        <f t="shared" si="50"/>
        <v>1.519479235536332</v>
      </c>
      <c r="G57" s="29">
        <f t="shared" si="50"/>
        <v>1.5050412087061336</v>
      </c>
      <c r="H57" s="4"/>
      <c r="I57" s="35">
        <f t="shared" si="51"/>
        <v>1.5371848708676377</v>
      </c>
      <c r="J57" s="25">
        <f t="shared" si="51"/>
        <v>1.4994559460211019</v>
      </c>
      <c r="K57" s="38">
        <f t="shared" si="51"/>
        <v>1.4846646121717333</v>
      </c>
      <c r="L57" s="5"/>
      <c r="M57" s="21">
        <f t="shared" si="52"/>
        <v>1.5356284235457003</v>
      </c>
      <c r="N57" s="41">
        <f t="shared" si="52"/>
        <v>1.497889508003742</v>
      </c>
      <c r="O57" s="44">
        <f t="shared" si="52"/>
        <v>1.4830705346625601</v>
      </c>
    </row>
    <row r="58" spans="2:22" ht="13.9" hidden="1" x14ac:dyDescent="0.3">
      <c r="B58" s="7"/>
      <c r="C58" s="8"/>
      <c r="D58" s="46">
        <v>0.3</v>
      </c>
      <c r="E58" s="33">
        <f t="shared" si="50"/>
        <v>2.3998703393389604</v>
      </c>
      <c r="F58" s="26">
        <f t="shared" si="50"/>
        <v>2.3035201458564338</v>
      </c>
      <c r="G58" s="29">
        <f t="shared" si="50"/>
        <v>2.2633321790236294</v>
      </c>
      <c r="H58" s="4"/>
      <c r="I58" s="35">
        <f t="shared" si="51"/>
        <v>2.3766586341066493</v>
      </c>
      <c r="J58" s="25">
        <f t="shared" si="51"/>
        <v>2.2801571491714734</v>
      </c>
      <c r="K58" s="38">
        <f t="shared" si="51"/>
        <v>2.2394688296329011</v>
      </c>
      <c r="L58" s="5"/>
      <c r="M58" s="21">
        <f t="shared" si="52"/>
        <v>2.3748427637674632</v>
      </c>
      <c r="N58" s="41">
        <f t="shared" si="52"/>
        <v>2.2783294431804606</v>
      </c>
      <c r="O58" s="44">
        <f t="shared" si="52"/>
        <v>2.2376019806479355</v>
      </c>
    </row>
    <row r="59" spans="2:22" ht="13.9" hidden="1" x14ac:dyDescent="0.3">
      <c r="B59" s="7"/>
      <c r="C59" s="8"/>
      <c r="D59" s="46">
        <v>0.2</v>
      </c>
      <c r="E59" s="33">
        <f t="shared" si="50"/>
        <v>4.0757808931512525</v>
      </c>
      <c r="F59" s="26">
        <f t="shared" si="50"/>
        <v>3.7681736869873461</v>
      </c>
      <c r="G59" s="29">
        <f t="shared" si="50"/>
        <v>3.6318197036189122</v>
      </c>
      <c r="H59" s="4"/>
      <c r="I59" s="35">
        <f t="shared" si="51"/>
        <v>4.0492527880027263</v>
      </c>
      <c r="J59" s="25">
        <f t="shared" si="51"/>
        <v>3.7414242292970079</v>
      </c>
      <c r="K59" s="38">
        <f t="shared" si="51"/>
        <v>3.6043198411234432</v>
      </c>
      <c r="L59" s="5"/>
      <c r="M59" s="21">
        <f t="shared" si="52"/>
        <v>4.0471774730350445</v>
      </c>
      <c r="N59" s="41">
        <f t="shared" si="52"/>
        <v>3.7393315977422366</v>
      </c>
      <c r="O59" s="44">
        <f t="shared" si="52"/>
        <v>3.6021685047981951</v>
      </c>
    </row>
    <row r="60" spans="2:22" ht="13.9" hidden="1" x14ac:dyDescent="0.3">
      <c r="B60" s="7"/>
      <c r="C60" s="8"/>
      <c r="D60" s="46">
        <v>0.1</v>
      </c>
      <c r="E60" s="33">
        <f t="shared" si="50"/>
        <v>9.0824396570526851</v>
      </c>
      <c r="F60" s="26">
        <f t="shared" si="50"/>
        <v>7.341154451603642</v>
      </c>
      <c r="G60" s="29">
        <f t="shared" si="50"/>
        <v>6.6407971424193759</v>
      </c>
      <c r="H60" s="4"/>
      <c r="I60" s="35">
        <f t="shared" si="51"/>
        <v>9.0525940475637281</v>
      </c>
      <c r="J60" s="25">
        <f t="shared" si="51"/>
        <v>7.3107904416866987</v>
      </c>
      <c r="K60" s="38">
        <f t="shared" si="51"/>
        <v>6.6091888542166366</v>
      </c>
      <c r="L60" s="5"/>
      <c r="M60" s="21">
        <f t="shared" si="52"/>
        <v>9.050259201567556</v>
      </c>
      <c r="N60" s="41">
        <f t="shared" si="52"/>
        <v>7.308415040808776</v>
      </c>
      <c r="O60" s="44">
        <f t="shared" si="52"/>
        <v>6.6067161124492673</v>
      </c>
    </row>
    <row r="61" spans="2:22" ht="13.9" hidden="1" x14ac:dyDescent="0.3">
      <c r="B61" s="7"/>
      <c r="C61" s="8"/>
      <c r="D61" s="47">
        <v>0.05</v>
      </c>
      <c r="E61" s="33">
        <f t="shared" ref="E61:G61" si="53">E46/E$25</f>
        <v>19.064036573569368</v>
      </c>
      <c r="F61" s="26">
        <f t="shared" si="53"/>
        <v>11.614795358889369</v>
      </c>
      <c r="G61" s="29">
        <f t="shared" si="53"/>
        <v>9.6192936759159533</v>
      </c>
      <c r="H61" s="4"/>
      <c r="I61" s="35">
        <f t="shared" ref="I61:K61" si="54">I46/I$25</f>
        <v>19.032529732233183</v>
      </c>
      <c r="J61" s="25">
        <f t="shared" si="54"/>
        <v>11.58227423591407</v>
      </c>
      <c r="K61" s="38">
        <f t="shared" si="54"/>
        <v>9.5851506996952622</v>
      </c>
      <c r="L61" s="5"/>
      <c r="M61" s="21">
        <f t="shared" ref="M61:O61" si="55">M46/M$25</f>
        <v>19.030064926735644</v>
      </c>
      <c r="N61" s="41">
        <f t="shared" si="55"/>
        <v>11.579730082349442</v>
      </c>
      <c r="O61" s="44">
        <f t="shared" si="55"/>
        <v>9.5824796672489096</v>
      </c>
    </row>
    <row r="62" spans="2:22" ht="13.9" hidden="1" x14ac:dyDescent="0.3">
      <c r="B62" s="7"/>
      <c r="C62" s="8"/>
      <c r="D62" s="47">
        <v>2.5000000000000001E-2</v>
      </c>
      <c r="E62" s="33">
        <f t="shared" ref="E62:G62" si="56">E47/E$25</f>
        <v>38.881925859062811</v>
      </c>
      <c r="F62" s="26">
        <f t="shared" si="56"/>
        <v>15.135112425137777</v>
      </c>
      <c r="G62" s="29">
        <f t="shared" si="56"/>
        <v>11.684905739898925</v>
      </c>
      <c r="H62" s="4"/>
      <c r="I62" s="35">
        <f t="shared" ref="I62:K62" si="57">I47/I$25</f>
        <v>38.849583485370687</v>
      </c>
      <c r="J62" s="25">
        <f t="shared" si="57"/>
        <v>15.101280279473437</v>
      </c>
      <c r="K62" s="38">
        <f t="shared" si="57"/>
        <v>11.649284870369844</v>
      </c>
      <c r="L62" s="5"/>
      <c r="M62" s="21">
        <f t="shared" ref="M62:O62" si="58">M47/M$25</f>
        <v>38.847053315506017</v>
      </c>
      <c r="N62" s="41">
        <f t="shared" si="58"/>
        <v>15.098633563551106</v>
      </c>
      <c r="O62" s="44">
        <f t="shared" si="58"/>
        <v>11.646498221143233</v>
      </c>
    </row>
    <row r="63" spans="2:22" ht="13.9" hidden="1" x14ac:dyDescent="0.3">
      <c r="B63" s="9"/>
      <c r="C63" s="10"/>
      <c r="D63" s="46">
        <v>0</v>
      </c>
      <c r="E63" s="33">
        <f t="shared" ref="E63" si="59">E48/E$25</f>
        <v>495.82755012172913</v>
      </c>
      <c r="F63" s="26">
        <f>F48/F$25</f>
        <v>19.739911873974503</v>
      </c>
      <c r="G63" s="29">
        <f t="shared" ref="G63" si="60">G48/G$25</f>
        <v>14.083677015608636</v>
      </c>
      <c r="H63" s="4"/>
      <c r="I63" s="35">
        <f t="shared" ref="I63:O63" si="61">I48/I$25</f>
        <v>495.7942272709343</v>
      </c>
      <c r="J63" s="25">
        <f t="shared" si="61"/>
        <v>19.704549246766767</v>
      </c>
      <c r="K63" s="38">
        <f t="shared" si="61"/>
        <v>14.04643700600869</v>
      </c>
      <c r="L63" s="5"/>
      <c r="M63" s="21">
        <f t="shared" si="61"/>
        <v>495.79162039755846</v>
      </c>
      <c r="N63" s="41">
        <f t="shared" si="61"/>
        <v>19.701782800044327</v>
      </c>
      <c r="O63" s="44">
        <f t="shared" si="61"/>
        <v>14.043523690154178</v>
      </c>
    </row>
    <row r="64" spans="2:22" ht="13.9" hidden="1" x14ac:dyDescent="0.3"/>
    <row r="70" spans="2:2" x14ac:dyDescent="0.2">
      <c r="B70" s="55"/>
    </row>
  </sheetData>
  <sheetProtection password="CECE" sheet="1" objects="1" scenarios="1"/>
  <pageMargins left="0.39370078740157483" right="0.39370078740157483" top="0.78740157480314965" bottom="0.78740157480314965" header="0.31496062992125984" footer="0.51181102362204722"/>
  <pageSetup paperSize="9" scale="54" orientation="landscape" r:id="rId1"/>
  <headerFooter>
    <oddHeader>&amp;C&amp;"Arial Narrow,Fett"&amp;14&amp;K03-043Auslaufverhalten von Querschubanlagen
Behaviour of transverse thruster with fix-propeller at running-down</oddHeader>
    <oddFooter>&amp;L&amp;K01+027K.-J.  Bladt
Streuwiesenweg 60
18119 Rostock
www.jbladt.de&amp;C&amp;P / &amp;N
&amp;F / &amp;A&amp;R&amp;K01+028 08.12.20012
&amp;D&amp;8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zoomScale="75" zoomScaleNormal="75" zoomScalePageLayoutView="75" workbookViewId="0">
      <selection activeCell="P66" sqref="P66"/>
    </sheetView>
  </sheetViews>
  <sheetFormatPr baseColWidth="10" defaultRowHeight="12.75" x14ac:dyDescent="0.2"/>
  <cols>
    <col min="1" max="1" width="4.1640625" customWidth="1"/>
    <col min="2" max="2" width="47" customWidth="1"/>
    <col min="3" max="3" width="13.1640625" customWidth="1"/>
    <col min="4" max="4" width="32.1640625" customWidth="1"/>
    <col min="5" max="5" width="12" customWidth="1"/>
    <col min="6" max="6" width="12" bestFit="1" customWidth="1"/>
    <col min="8" max="8" width="4.5" customWidth="1"/>
    <col min="13" max="13" width="44.6640625" customWidth="1"/>
    <col min="14" max="14" width="9.1640625" customWidth="1"/>
    <col min="15" max="15" width="7.33203125" customWidth="1"/>
    <col min="16" max="16" width="17.5" customWidth="1"/>
    <col min="18" max="18" width="10.6640625" customWidth="1"/>
  </cols>
  <sheetData>
    <row r="1" spans="1:11" ht="33.6" customHeight="1" x14ac:dyDescent="0.2">
      <c r="A1" s="1"/>
      <c r="B1" s="11" t="s">
        <v>0</v>
      </c>
      <c r="C1" s="12"/>
      <c r="D1" s="254" t="s">
        <v>89</v>
      </c>
      <c r="E1" s="237" t="s">
        <v>90</v>
      </c>
      <c r="F1" s="238" t="s">
        <v>87</v>
      </c>
      <c r="G1" s="239" t="s">
        <v>88</v>
      </c>
      <c r="H1" s="247" t="s">
        <v>53</v>
      </c>
      <c r="I1" s="1"/>
      <c r="J1" s="1"/>
      <c r="K1" s="1"/>
    </row>
    <row r="2" spans="1:11" ht="15.75" x14ac:dyDescent="0.2">
      <c r="B2" s="50" t="s">
        <v>55</v>
      </c>
      <c r="C2" s="50" t="s">
        <v>64</v>
      </c>
      <c r="D2" s="94" t="s">
        <v>54</v>
      </c>
      <c r="E2" s="248">
        <v>1575</v>
      </c>
      <c r="F2" s="240">
        <v>1575</v>
      </c>
      <c r="G2" s="241">
        <v>1575</v>
      </c>
      <c r="H2" s="246" t="s">
        <v>52</v>
      </c>
    </row>
    <row r="3" spans="1:11" ht="15.75" x14ac:dyDescent="0.2">
      <c r="B3" s="50" t="s">
        <v>40</v>
      </c>
      <c r="C3" s="50" t="s">
        <v>4</v>
      </c>
      <c r="D3" s="50"/>
      <c r="E3" s="249">
        <v>450</v>
      </c>
      <c r="F3" s="51">
        <v>450</v>
      </c>
      <c r="G3" s="242">
        <v>450</v>
      </c>
      <c r="H3" s="246" t="s">
        <v>52</v>
      </c>
    </row>
    <row r="4" spans="1:11" ht="15.75" x14ac:dyDescent="0.2">
      <c r="B4" s="50" t="s">
        <v>27</v>
      </c>
      <c r="C4" s="50" t="s">
        <v>5</v>
      </c>
      <c r="D4" s="50"/>
      <c r="E4" s="249">
        <v>1470</v>
      </c>
      <c r="F4" s="51">
        <v>1470</v>
      </c>
      <c r="G4" s="242">
        <v>1470</v>
      </c>
      <c r="H4" s="246" t="s">
        <v>52</v>
      </c>
    </row>
    <row r="5" spans="1:11" ht="15.75" x14ac:dyDescent="0.2">
      <c r="B5" s="50" t="s">
        <v>3</v>
      </c>
      <c r="C5" s="50" t="s">
        <v>6</v>
      </c>
      <c r="D5" s="50"/>
      <c r="E5" s="249">
        <v>324</v>
      </c>
      <c r="F5" s="51">
        <v>324</v>
      </c>
      <c r="G5" s="242">
        <v>324</v>
      </c>
      <c r="H5" s="246" t="s">
        <v>52</v>
      </c>
    </row>
    <row r="6" spans="1:11" ht="15.75" x14ac:dyDescent="0.2">
      <c r="B6" s="50" t="s">
        <v>35</v>
      </c>
      <c r="C6" s="50" t="s">
        <v>33</v>
      </c>
      <c r="D6" s="15" t="s">
        <v>34</v>
      </c>
      <c r="E6" s="255">
        <v>0.99999000000000005</v>
      </c>
      <c r="F6" s="52">
        <v>0.95</v>
      </c>
      <c r="G6" s="243">
        <v>0.95</v>
      </c>
      <c r="H6" s="246" t="s">
        <v>52</v>
      </c>
    </row>
    <row r="7" spans="1:11" ht="15.75" x14ac:dyDescent="0.2">
      <c r="B7" s="50" t="s">
        <v>24</v>
      </c>
      <c r="C7" s="50" t="s">
        <v>2</v>
      </c>
      <c r="D7" s="15" t="s">
        <v>46</v>
      </c>
      <c r="E7" s="255">
        <v>1.0000000000000001E-5</v>
      </c>
      <c r="F7" s="52">
        <v>5.0000000000000001E-3</v>
      </c>
      <c r="G7" s="243">
        <v>0.01</v>
      </c>
      <c r="H7" s="246" t="s">
        <v>52</v>
      </c>
    </row>
    <row r="8" spans="1:11" ht="15.75" x14ac:dyDescent="0.2">
      <c r="B8" s="50" t="s">
        <v>69</v>
      </c>
      <c r="C8" s="50" t="s">
        <v>31</v>
      </c>
      <c r="D8" s="16"/>
      <c r="E8" s="250">
        <v>0</v>
      </c>
      <c r="F8" s="52">
        <v>2.5000000000000001E-2</v>
      </c>
      <c r="G8" s="243">
        <v>2.5000000000000001E-2</v>
      </c>
      <c r="H8" s="246" t="s">
        <v>52</v>
      </c>
    </row>
    <row r="9" spans="1:11" ht="15.75" x14ac:dyDescent="0.2">
      <c r="B9" s="50" t="s">
        <v>70</v>
      </c>
      <c r="C9" s="50" t="s">
        <v>32</v>
      </c>
      <c r="D9" s="17" t="s">
        <v>45</v>
      </c>
      <c r="E9" s="251">
        <f>(1-E6-E7-E8)</f>
        <v>-4.5511080255973557E-17</v>
      </c>
      <c r="F9" s="53">
        <f>(1-F6-F7-F8)</f>
        <v>2.0000000000000046E-2</v>
      </c>
      <c r="G9" s="245">
        <f>(1-G6-G7-G8)</f>
        <v>1.5000000000000041E-2</v>
      </c>
      <c r="H9" s="246" t="s">
        <v>30</v>
      </c>
    </row>
    <row r="10" spans="1:11" x14ac:dyDescent="0.2">
      <c r="B10" s="50" t="s">
        <v>20</v>
      </c>
      <c r="C10" s="50" t="s">
        <v>23</v>
      </c>
      <c r="D10" s="18" t="s">
        <v>36</v>
      </c>
      <c r="E10" s="252">
        <v>0.25</v>
      </c>
      <c r="F10" s="54">
        <v>0.25</v>
      </c>
      <c r="G10" s="244">
        <v>0.25</v>
      </c>
      <c r="H10" s="246" t="s">
        <v>52</v>
      </c>
    </row>
    <row r="11" spans="1:11" ht="13.9" x14ac:dyDescent="0.3">
      <c r="B11" s="55"/>
      <c r="C11" s="55"/>
      <c r="D11" s="55"/>
      <c r="E11" s="253"/>
      <c r="F11" s="56"/>
      <c r="G11" s="57"/>
      <c r="H11" s="246" t="s">
        <v>30</v>
      </c>
    </row>
    <row r="12" spans="1:11" ht="15.75" x14ac:dyDescent="0.2">
      <c r="B12" s="50" t="s">
        <v>25</v>
      </c>
      <c r="C12" s="50" t="s">
        <v>22</v>
      </c>
      <c r="D12" s="50"/>
      <c r="E12" s="252">
        <v>9</v>
      </c>
      <c r="F12" s="54">
        <v>9</v>
      </c>
      <c r="G12" s="244">
        <v>9</v>
      </c>
      <c r="H12" s="246" t="s">
        <v>52</v>
      </c>
    </row>
    <row r="13" spans="1:11" ht="15.75" x14ac:dyDescent="0.2">
      <c r="B13" s="50" t="s">
        <v>26</v>
      </c>
      <c r="C13" s="50" t="s">
        <v>21</v>
      </c>
      <c r="D13" s="50"/>
      <c r="E13" s="252">
        <v>0.3</v>
      </c>
      <c r="F13" s="54">
        <v>0.3</v>
      </c>
      <c r="G13" s="244">
        <v>0.3</v>
      </c>
      <c r="H13" s="246" t="s">
        <v>52</v>
      </c>
    </row>
    <row r="14" spans="1:11" ht="15.75" x14ac:dyDescent="0.2">
      <c r="B14" s="50" t="s">
        <v>66</v>
      </c>
      <c r="C14" s="50" t="s">
        <v>7</v>
      </c>
      <c r="D14" s="50"/>
      <c r="E14" s="252">
        <v>1.2</v>
      </c>
      <c r="F14" s="54">
        <v>1.2</v>
      </c>
      <c r="G14" s="244">
        <v>1.2</v>
      </c>
      <c r="H14" s="246" t="s">
        <v>52</v>
      </c>
    </row>
    <row r="15" spans="1:11" ht="15.75" x14ac:dyDescent="0.2">
      <c r="B15" s="50" t="s">
        <v>67</v>
      </c>
      <c r="C15" s="50" t="s">
        <v>9</v>
      </c>
      <c r="D15" s="50"/>
      <c r="E15" s="252">
        <v>17.2</v>
      </c>
      <c r="F15" s="54">
        <v>17.2</v>
      </c>
      <c r="G15" s="244">
        <v>17.2</v>
      </c>
      <c r="H15" s="246" t="s">
        <v>52</v>
      </c>
    </row>
    <row r="16" spans="1:11" ht="15.75" x14ac:dyDescent="0.2">
      <c r="B16" s="50" t="s">
        <v>76</v>
      </c>
      <c r="C16" s="50" t="s">
        <v>29</v>
      </c>
      <c r="D16" s="50"/>
      <c r="E16" s="252">
        <v>77</v>
      </c>
      <c r="F16" s="54">
        <v>77</v>
      </c>
      <c r="G16" s="244">
        <v>77</v>
      </c>
      <c r="H16" s="246" t="s">
        <v>52</v>
      </c>
    </row>
    <row r="17" spans="2:8" ht="15" customHeight="1" thickBot="1" x14ac:dyDescent="0.35">
      <c r="B17" s="50"/>
      <c r="C17" s="50" t="s">
        <v>30</v>
      </c>
      <c r="D17" s="50"/>
      <c r="E17" s="252" t="s">
        <v>30</v>
      </c>
      <c r="F17" s="54" t="s">
        <v>30</v>
      </c>
      <c r="G17" s="244" t="s">
        <v>30</v>
      </c>
      <c r="H17" s="96"/>
    </row>
    <row r="18" spans="2:8" ht="14.45" hidden="1" thickBot="1" x14ac:dyDescent="0.35">
      <c r="B18" s="98" t="s">
        <v>73</v>
      </c>
      <c r="C18" s="55"/>
      <c r="D18" s="55"/>
      <c r="E18" s="61"/>
      <c r="F18" s="62"/>
      <c r="G18" s="63"/>
      <c r="H18" s="96"/>
    </row>
    <row r="19" spans="2:8" ht="15.6" hidden="1" thickBot="1" x14ac:dyDescent="0.35">
      <c r="B19" s="50" t="s">
        <v>28</v>
      </c>
      <c r="C19" s="50" t="s">
        <v>14</v>
      </c>
      <c r="D19" s="50"/>
      <c r="E19" s="191">
        <f>E3*1000</f>
        <v>450000</v>
      </c>
      <c r="F19" s="192">
        <f t="shared" ref="F19:G19" si="0">F3*1000</f>
        <v>450000</v>
      </c>
      <c r="G19" s="193">
        <f t="shared" si="0"/>
        <v>450000</v>
      </c>
      <c r="H19" s="96"/>
    </row>
    <row r="20" spans="2:8" ht="15.6" hidden="1" thickBot="1" x14ac:dyDescent="0.35">
      <c r="B20" s="50" t="s">
        <v>71</v>
      </c>
      <c r="C20" s="50" t="s">
        <v>10</v>
      </c>
      <c r="D20" s="18" t="s">
        <v>12</v>
      </c>
      <c r="E20" s="64">
        <f>PI()/30*E4</f>
        <v>153.93804002589985</v>
      </c>
      <c r="F20" s="65">
        <f t="shared" ref="F20:G21" si="1">PI()/30*F4</f>
        <v>153.93804002589985</v>
      </c>
      <c r="G20" s="66">
        <f t="shared" si="1"/>
        <v>153.93804002589985</v>
      </c>
      <c r="H20" s="96"/>
    </row>
    <row r="21" spans="2:8" ht="15.6" hidden="1" thickBot="1" x14ac:dyDescent="0.35">
      <c r="B21" s="50" t="s">
        <v>72</v>
      </c>
      <c r="C21" s="50" t="s">
        <v>11</v>
      </c>
      <c r="D21" s="18" t="s">
        <v>13</v>
      </c>
      <c r="E21" s="64">
        <f>PI()/30*E5</f>
        <v>33.929200658769766</v>
      </c>
      <c r="F21" s="65">
        <f t="shared" si="1"/>
        <v>33.929200658769766</v>
      </c>
      <c r="G21" s="66">
        <f t="shared" si="1"/>
        <v>33.929200658769766</v>
      </c>
      <c r="H21" s="96"/>
    </row>
    <row r="22" spans="2:8" ht="14.45" hidden="1" thickBot="1" x14ac:dyDescent="0.35">
      <c r="B22" s="55"/>
      <c r="C22" s="55"/>
      <c r="D22" s="55"/>
      <c r="E22" s="61"/>
      <c r="F22" s="62"/>
      <c r="G22" s="63"/>
      <c r="H22" s="96"/>
    </row>
    <row r="23" spans="2:8" ht="15.6" hidden="1" thickBot="1" x14ac:dyDescent="0.35">
      <c r="B23" s="67" t="s">
        <v>8</v>
      </c>
      <c r="C23" s="67" t="s">
        <v>38</v>
      </c>
      <c r="D23" s="68" t="s">
        <v>37</v>
      </c>
      <c r="E23" s="58">
        <f>E12+E13+E14+(E5/E4)^2*(E15+E16)</f>
        <v>15.076213244481465</v>
      </c>
      <c r="F23" s="59">
        <f t="shared" ref="F23:G23" si="2">F12+F13+F14+(F5/F4)^2*(F15+F16)</f>
        <v>15.076213244481465</v>
      </c>
      <c r="G23" s="60">
        <f t="shared" si="2"/>
        <v>15.076213244481465</v>
      </c>
      <c r="H23" s="96"/>
    </row>
    <row r="24" spans="2:8" ht="15.6" hidden="1" thickBot="1" x14ac:dyDescent="0.35">
      <c r="B24" s="67" t="s">
        <v>41</v>
      </c>
      <c r="C24" s="67" t="s">
        <v>39</v>
      </c>
      <c r="D24" s="68" t="s">
        <v>68</v>
      </c>
      <c r="E24" s="58">
        <f>(E5/E4)^2*E10*E16</f>
        <v>0.93516034985422747</v>
      </c>
      <c r="F24" s="59">
        <f t="shared" ref="F24:G24" si="3">(F5/F4)^2*F10*F16</f>
        <v>0.93516034985422747</v>
      </c>
      <c r="G24" s="60">
        <f t="shared" si="3"/>
        <v>0.93516034985422747</v>
      </c>
      <c r="H24" s="96"/>
    </row>
    <row r="25" spans="2:8" ht="16.149999999999999" hidden="1" thickBot="1" x14ac:dyDescent="0.35">
      <c r="B25" s="187" t="s">
        <v>1</v>
      </c>
      <c r="C25" s="187" t="s">
        <v>43</v>
      </c>
      <c r="D25" s="188" t="s">
        <v>84</v>
      </c>
      <c r="E25" s="69">
        <f>E23*E20^2/E19</f>
        <v>0.79391071483417708</v>
      </c>
      <c r="F25" s="70">
        <f t="shared" ref="F25:G25" si="4">F23*F20^2/F19</f>
        <v>0.79391071483417708</v>
      </c>
      <c r="G25" s="71">
        <f t="shared" si="4"/>
        <v>0.79391071483417708</v>
      </c>
      <c r="H25" s="96"/>
    </row>
    <row r="26" spans="2:8" ht="15.6" hidden="1" thickBot="1" x14ac:dyDescent="0.35">
      <c r="B26" s="189" t="s">
        <v>1</v>
      </c>
      <c r="C26" s="189" t="s">
        <v>85</v>
      </c>
      <c r="D26" s="190"/>
      <c r="E26" s="186">
        <f>E24/E23</f>
        <v>6.2028861935641291E-2</v>
      </c>
      <c r="F26" s="224">
        <f t="shared" ref="F26:G26" si="5">F24/F23</f>
        <v>6.2028861935641291E-2</v>
      </c>
      <c r="G26" s="225">
        <f t="shared" si="5"/>
        <v>6.2028861935641291E-2</v>
      </c>
      <c r="H26" s="96"/>
    </row>
    <row r="27" spans="2:8" ht="15" hidden="1" thickBot="1" x14ac:dyDescent="0.35">
      <c r="B27" s="72" t="s">
        <v>1</v>
      </c>
      <c r="C27" s="72" t="s">
        <v>42</v>
      </c>
      <c r="D27" s="68" t="s">
        <v>79</v>
      </c>
      <c r="E27" s="69">
        <f>E6+E9</f>
        <v>0.99999000000000005</v>
      </c>
      <c r="F27" s="70">
        <f t="shared" ref="F27:G27" si="6">F6+F9</f>
        <v>0.97</v>
      </c>
      <c r="G27" s="71">
        <f t="shared" si="6"/>
        <v>0.96499999999999997</v>
      </c>
      <c r="H27" s="96"/>
    </row>
    <row r="28" spans="2:8" ht="15.6" hidden="1" thickBot="1" x14ac:dyDescent="0.35">
      <c r="B28" s="72" t="s">
        <v>1</v>
      </c>
      <c r="C28" s="72" t="s">
        <v>77</v>
      </c>
      <c r="D28" s="73" t="s">
        <v>80</v>
      </c>
      <c r="E28" s="69">
        <f>E8</f>
        <v>0</v>
      </c>
      <c r="F28" s="70">
        <f t="shared" ref="F28:G28" si="7">F8</f>
        <v>2.5000000000000001E-2</v>
      </c>
      <c r="G28" s="71">
        <f t="shared" si="7"/>
        <v>2.5000000000000001E-2</v>
      </c>
      <c r="H28" s="96"/>
    </row>
    <row r="29" spans="2:8" ht="15.6" hidden="1" thickBot="1" x14ac:dyDescent="0.35">
      <c r="B29" s="72" t="s">
        <v>1</v>
      </c>
      <c r="C29" s="72" t="s">
        <v>78</v>
      </c>
      <c r="D29" s="73" t="s">
        <v>81</v>
      </c>
      <c r="E29" s="69">
        <f>E7</f>
        <v>1.0000000000000001E-5</v>
      </c>
      <c r="F29" s="70">
        <f t="shared" ref="F29:G29" si="8">F7</f>
        <v>5.0000000000000001E-3</v>
      </c>
      <c r="G29" s="71">
        <f t="shared" si="8"/>
        <v>0.01</v>
      </c>
      <c r="H29" s="96"/>
    </row>
    <row r="30" spans="2:8" ht="16.149999999999999" hidden="1" thickBot="1" x14ac:dyDescent="0.35">
      <c r="B30" s="72" t="s">
        <v>1</v>
      </c>
      <c r="C30" s="72" t="s">
        <v>82</v>
      </c>
      <c r="D30" s="73" t="s">
        <v>83</v>
      </c>
      <c r="E30" s="69">
        <f>(4*E27*E29-E28^2)^0.5</f>
        <v>6.3245236974811001E-3</v>
      </c>
      <c r="F30" s="70">
        <f t="shared" ref="F30:G30" si="9">(4*F27*F29-F28^2)^0.5</f>
        <v>0.13702189606044721</v>
      </c>
      <c r="G30" s="71">
        <f t="shared" si="9"/>
        <v>0.19487175269905077</v>
      </c>
      <c r="H30" s="96"/>
    </row>
    <row r="31" spans="2:8" ht="14.45" hidden="1" thickBot="1" x14ac:dyDescent="0.35">
      <c r="B31" s="97" t="s">
        <v>74</v>
      </c>
      <c r="C31" s="74"/>
      <c r="D31" s="75"/>
      <c r="E31" s="76"/>
      <c r="F31" s="77"/>
      <c r="G31" s="78"/>
      <c r="H31" s="96"/>
    </row>
    <row r="32" spans="2:8" ht="15.6" thickBot="1" x14ac:dyDescent="0.35">
      <c r="B32" s="79" t="s">
        <v>15</v>
      </c>
      <c r="C32" s="80" t="s">
        <v>16</v>
      </c>
      <c r="D32" s="80"/>
      <c r="E32" s="81">
        <f>-E25*(2/E30*(1-E26*((E28^2-2*E27*E29)/(2*E27^2)))*(ATAN(E28/E30)-ATAN((2*E27+E28)/E30))-E26*(1/E27+E28/(2*E27^2)*(LN(E29)-LN(E27+E28+E29))))</f>
        <v>393.61634938332588</v>
      </c>
      <c r="F32" s="82">
        <f t="shared" ref="F32:G32" si="10">-F25*(2/F30*(1-F26*((F28^2-2*F27*F29)/(2*F27^2)))*(ATAN(F28/F30)-ATAN((2*F27+F28)/F30))-F26*(1/F27+F28/(2*F27^2)*(LN(F29)-LN(F27+F28+F29))))</f>
        <v>15.356383171849854</v>
      </c>
      <c r="G32" s="83">
        <f t="shared" si="10"/>
        <v>11.004558423603141</v>
      </c>
      <c r="H32" s="96"/>
    </row>
    <row r="33" spans="2:8" ht="15" hidden="1" x14ac:dyDescent="0.3">
      <c r="B33" s="84" t="s">
        <v>15</v>
      </c>
      <c r="C33" s="84" t="s">
        <v>17</v>
      </c>
      <c r="D33" s="84"/>
      <c r="E33" s="85">
        <f>IF(E32&gt;3600," oo ",E32/E25)</f>
        <v>495.7942272709343</v>
      </c>
      <c r="F33" s="86">
        <f>IF(F32&gt;3600," oo ",F32/F25)</f>
        <v>19.342708046278627</v>
      </c>
      <c r="G33" s="87">
        <f>IF(G32&gt;3600," oo ",G32/G25)</f>
        <v>13.861204059831396</v>
      </c>
      <c r="H33" s="96"/>
    </row>
    <row r="34" spans="2:8" ht="14.45" thickBot="1" x14ac:dyDescent="0.35">
      <c r="B34" s="180" t="s">
        <v>75</v>
      </c>
      <c r="C34" s="55"/>
      <c r="D34" s="55"/>
      <c r="E34" s="61"/>
      <c r="F34" s="88"/>
      <c r="G34" s="89"/>
      <c r="H34" s="96"/>
    </row>
    <row r="35" spans="2:8" ht="15" x14ac:dyDescent="0.3">
      <c r="B35" s="184"/>
      <c r="C35" s="204" t="s">
        <v>44</v>
      </c>
      <c r="D35" s="218"/>
      <c r="E35" s="90" t="s">
        <v>18</v>
      </c>
      <c r="F35" s="91" t="s">
        <v>18</v>
      </c>
      <c r="G35" s="210" t="s">
        <v>18</v>
      </c>
      <c r="H35" s="96"/>
    </row>
    <row r="36" spans="2:8" ht="13.9" x14ac:dyDescent="0.3">
      <c r="B36" s="181"/>
      <c r="C36" s="205">
        <v>1</v>
      </c>
      <c r="D36" s="219"/>
      <c r="E36" s="69">
        <f>-E$25*(2/E$30*(1-E$26*(E$28^2-2*E$27*E$29)/(2*E$27^2))*(ATAN((2*E$27*$C36+E$28)/E$30)-ATAN((2*E$27+E$28)/E$30))+E$26*(($C36-1)/E$27-E$28/(2*E$27^2)*(LN(E$27*$C36^2+E$28*$C36+E$29)-LN(E$27+E$28+E$29))))</f>
        <v>0</v>
      </c>
      <c r="F36" s="70">
        <f>-F$25*(2/F$30*(1-F$26*(F$28^2-2*F$27*F$29)/(2*F$27^2))*(ATAN((2*F$27*$C36+F$28)/F$30)-ATAN((2*F$27+F$28)/F$30))+F$26*(($C36-1)/F$27-F$28/(2*F$27^2)*(LN(F$27*$C36^2+F$28*$C36+F$29)-LN(F$27+F$28+F$29))))</f>
        <v>0</v>
      </c>
      <c r="G36" s="226">
        <f>-G$25*(2/G$30*(1-G$26*(G$28^2-2*G$27*G$29)/(2*G$27^2))*(ATAN((2*G$27*$C36+G$28)/G$30)-ATAN((2*G$27+G$28)/G$30))+G$26*(($C36-1)/G$27-G$28/(2*G$27^2)*(LN(G$27*$C36^2+G$28*$C36+G$29)-LN(G$27+G$28+G$29))))</f>
        <v>0</v>
      </c>
      <c r="H36" s="96"/>
    </row>
    <row r="37" spans="2:8" ht="13.9" x14ac:dyDescent="0.3">
      <c r="B37" s="181"/>
      <c r="C37" s="205">
        <v>0.9</v>
      </c>
      <c r="D37" s="219"/>
      <c r="E37" s="69">
        <f t="shared" ref="E37:G48" si="11">-E$25*(2/E$30*(1-E$26*(E$28^2-2*E$27*E$29)/(2*E$27^2))*(ATAN((2*E$27*$C37+E$28)/E$30)-ATAN((2*E$27+E$28)/E$30))+E$26*(($C37-1)/E$27-E$28/(2*E$27^2)*(LN(E$27*$C37^2+E$28*$C37+E$29)-LN(E$27+E$28+E$29))))</f>
        <v>9.3136841780005059E-2</v>
      </c>
      <c r="F37" s="70">
        <f t="shared" si="11"/>
        <v>9.3007314437623279E-2</v>
      </c>
      <c r="G37" s="226">
        <f t="shared" si="11"/>
        <v>9.3010860223117761E-2</v>
      </c>
      <c r="H37" s="96"/>
    </row>
    <row r="38" spans="2:8" ht="13.9" x14ac:dyDescent="0.3">
      <c r="B38" s="181"/>
      <c r="C38" s="205">
        <v>0.8</v>
      </c>
      <c r="D38" s="219"/>
      <c r="E38" s="69">
        <f t="shared" si="11"/>
        <v>0.20832643839684697</v>
      </c>
      <c r="F38" s="70">
        <f t="shared" si="11"/>
        <v>0.20752068899891987</v>
      </c>
      <c r="G38" s="226">
        <f t="shared" si="11"/>
        <v>0.20737072231828008</v>
      </c>
      <c r="H38" s="96"/>
    </row>
    <row r="39" spans="2:8" ht="13.9" x14ac:dyDescent="0.3">
      <c r="B39" s="181"/>
      <c r="C39" s="205">
        <v>0.7</v>
      </c>
      <c r="D39" s="219"/>
      <c r="E39" s="69">
        <f t="shared" si="11"/>
        <v>0.35501975493400917</v>
      </c>
      <c r="F39" s="70">
        <f t="shared" si="11"/>
        <v>0.35249418678565425</v>
      </c>
      <c r="G39" s="226">
        <f t="shared" si="11"/>
        <v>0.35186706713858623</v>
      </c>
      <c r="H39" s="96"/>
    </row>
    <row r="40" spans="2:8" ht="13.9" x14ac:dyDescent="0.3">
      <c r="B40" s="181"/>
      <c r="C40" s="205">
        <v>0.6</v>
      </c>
      <c r="D40" s="219"/>
      <c r="E40" s="69">
        <f t="shared" si="11"/>
        <v>0.54896817387168029</v>
      </c>
      <c r="F40" s="70">
        <f t="shared" si="11"/>
        <v>0.5426270139593502</v>
      </c>
      <c r="G40" s="226">
        <f t="shared" si="11"/>
        <v>0.54082540003474622</v>
      </c>
      <c r="H40" s="96"/>
    </row>
    <row r="41" spans="2:8" ht="16.149999999999999" x14ac:dyDescent="0.3">
      <c r="B41" s="182" t="s">
        <v>65</v>
      </c>
      <c r="C41" s="205">
        <v>0.5</v>
      </c>
      <c r="D41" s="219"/>
      <c r="E41" s="69">
        <f t="shared" si="11"/>
        <v>0.81852355730043613</v>
      </c>
      <c r="F41" s="70">
        <f t="shared" si="11"/>
        <v>0.80381624965211318</v>
      </c>
      <c r="G41" s="226">
        <f t="shared" si="11"/>
        <v>0.79921957438194868</v>
      </c>
      <c r="H41" s="96"/>
    </row>
    <row r="42" spans="2:8" ht="13.9" x14ac:dyDescent="0.3">
      <c r="B42" s="181"/>
      <c r="C42" s="205">
        <v>0.4</v>
      </c>
      <c r="D42" s="219"/>
      <c r="E42" s="69">
        <f t="shared" si="11"/>
        <v>1.2203875396628083</v>
      </c>
      <c r="F42" s="70">
        <f t="shared" si="11"/>
        <v>1.1861984348235615</v>
      </c>
      <c r="G42" s="226">
        <f t="shared" si="11"/>
        <v>1.1745778827297588</v>
      </c>
      <c r="H42" s="96"/>
    </row>
    <row r="43" spans="2:8" ht="13.9" x14ac:dyDescent="0.3">
      <c r="B43" s="181"/>
      <c r="C43" s="205">
        <v>0.3</v>
      </c>
      <c r="D43" s="219"/>
      <c r="E43" s="69">
        <f t="shared" si="11"/>
        <v>1.8868547551204289</v>
      </c>
      <c r="F43" s="70">
        <f t="shared" si="11"/>
        <v>1.8005425629123906</v>
      </c>
      <c r="G43" s="226">
        <f t="shared" si="11"/>
        <v>1.7687285288627208</v>
      </c>
      <c r="H43" s="96"/>
    </row>
    <row r="44" spans="2:8" ht="13.9" x14ac:dyDescent="0.3">
      <c r="B44" s="181"/>
      <c r="C44" s="205">
        <v>0.2</v>
      </c>
      <c r="D44" s="219"/>
      <c r="E44" s="69">
        <f t="shared" si="11"/>
        <v>3.2147451754675287</v>
      </c>
      <c r="F44" s="70">
        <f t="shared" si="11"/>
        <v>2.9449455549411496</v>
      </c>
      <c r="G44" s="226">
        <f t="shared" si="11"/>
        <v>2.8386360513101079</v>
      </c>
      <c r="H44" s="96"/>
    </row>
    <row r="45" spans="2:8" ht="13.9" x14ac:dyDescent="0.3">
      <c r="B45" s="181"/>
      <c r="C45" s="205">
        <v>0.1</v>
      </c>
      <c r="D45" s="219"/>
      <c r="E45" s="69">
        <f t="shared" si="11"/>
        <v>7.1869514114049355</v>
      </c>
      <c r="F45" s="70">
        <f t="shared" si="11"/>
        <v>5.7166687970191212</v>
      </c>
      <c r="G45" s="226">
        <f t="shared" si="11"/>
        <v>5.1805822324493969</v>
      </c>
      <c r="H45" s="96"/>
    </row>
    <row r="46" spans="2:8" ht="13.9" x14ac:dyDescent="0.3">
      <c r="B46" s="181"/>
      <c r="C46" s="205">
        <v>0.05</v>
      </c>
      <c r="D46" s="219"/>
      <c r="E46" s="69">
        <f t="shared" si="11"/>
        <v>15.110129284819974</v>
      </c>
      <c r="F46" s="70">
        <f t="shared" si="11"/>
        <v>9.0136169500225289</v>
      </c>
      <c r="G46" s="226">
        <f t="shared" si="11"/>
        <v>7.4970484840196772</v>
      </c>
      <c r="H46" s="96"/>
    </row>
    <row r="47" spans="2:8" ht="13.9" x14ac:dyDescent="0.3">
      <c r="B47" s="181"/>
      <c r="C47" s="205">
        <v>2.5000000000000001E-2</v>
      </c>
      <c r="D47" s="219"/>
      <c r="E47" s="69">
        <f t="shared" si="11"/>
        <v>30.843100595880681</v>
      </c>
      <c r="F47" s="70">
        <f t="shared" si="11"/>
        <v>11.740055431776259</v>
      </c>
      <c r="G47" s="226">
        <f t="shared" si="11"/>
        <v>9.1121936527403236</v>
      </c>
      <c r="H47" s="96"/>
    </row>
    <row r="48" spans="2:8" ht="14.45" thickBot="1" x14ac:dyDescent="0.35">
      <c r="B48" s="183"/>
      <c r="C48" s="206">
        <v>0</v>
      </c>
      <c r="D48" s="220"/>
      <c r="E48" s="92">
        <f t="shared" si="11"/>
        <v>393.61634938332588</v>
      </c>
      <c r="F48" s="93">
        <f t="shared" si="11"/>
        <v>15.356383171849854</v>
      </c>
      <c r="G48" s="227">
        <f t="shared" si="11"/>
        <v>11.004558423603141</v>
      </c>
      <c r="H48" s="96"/>
    </row>
    <row r="49" spans="2:13" ht="13.9" x14ac:dyDescent="0.3">
      <c r="B49" s="178"/>
      <c r="C49" s="179"/>
      <c r="D49" s="179"/>
      <c r="E49" s="124"/>
      <c r="F49" s="88"/>
      <c r="G49" s="89"/>
      <c r="H49" s="49"/>
      <c r="I49" s="49"/>
      <c r="J49" s="49"/>
      <c r="K49" s="49"/>
      <c r="L49" s="49"/>
      <c r="M49" s="49"/>
    </row>
    <row r="50" spans="2:13" ht="15" hidden="1" x14ac:dyDescent="0.35">
      <c r="B50" s="48" t="s">
        <v>51</v>
      </c>
      <c r="C50" s="6"/>
      <c r="D50" s="45" t="s">
        <v>50</v>
      </c>
      <c r="E50" s="32" t="s">
        <v>47</v>
      </c>
      <c r="F50" s="31" t="s">
        <v>48</v>
      </c>
      <c r="G50" s="28" t="s">
        <v>49</v>
      </c>
    </row>
    <row r="51" spans="2:13" ht="13.9" hidden="1" x14ac:dyDescent="0.3">
      <c r="B51" s="7"/>
      <c r="C51" s="8"/>
      <c r="D51" s="46">
        <v>1</v>
      </c>
      <c r="E51" s="33">
        <f t="shared" ref="E51:G63" si="12">E36/E$25</f>
        <v>0</v>
      </c>
      <c r="F51" s="26">
        <f t="shared" si="12"/>
        <v>0</v>
      </c>
      <c r="G51" s="29">
        <f t="shared" si="12"/>
        <v>0</v>
      </c>
    </row>
    <row r="52" spans="2:13" ht="13.9" hidden="1" x14ac:dyDescent="0.3">
      <c r="B52" s="7"/>
      <c r="C52" s="8"/>
      <c r="D52" s="46">
        <v>0.9</v>
      </c>
      <c r="E52" s="33">
        <f t="shared" si="12"/>
        <v>0.11731400022666076</v>
      </c>
      <c r="F52" s="26">
        <f t="shared" si="12"/>
        <v>0.11715084920733129</v>
      </c>
      <c r="G52" s="29">
        <f t="shared" si="12"/>
        <v>0.1171553154343619</v>
      </c>
    </row>
    <row r="53" spans="2:13" ht="13.9" hidden="1" x14ac:dyDescent="0.3">
      <c r="B53" s="7"/>
      <c r="C53" s="8"/>
      <c r="D53" s="46">
        <v>0.8</v>
      </c>
      <c r="E53" s="33">
        <f t="shared" si="12"/>
        <v>0.26240537443855988</v>
      </c>
      <c r="F53" s="26">
        <f t="shared" si="12"/>
        <v>0.26139046258150628</v>
      </c>
      <c r="G53" s="29">
        <f t="shared" si="12"/>
        <v>0.26120156642752113</v>
      </c>
    </row>
    <row r="54" spans="2:13" ht="13.9" hidden="1" x14ac:dyDescent="0.3">
      <c r="B54" s="7"/>
      <c r="C54" s="8"/>
      <c r="D54" s="46">
        <v>0.7</v>
      </c>
      <c r="E54" s="33">
        <f t="shared" si="12"/>
        <v>0.44717843996873324</v>
      </c>
      <c r="F54" s="26">
        <f t="shared" si="12"/>
        <v>0.44399726593849936</v>
      </c>
      <c r="G54" s="29">
        <f t="shared" si="12"/>
        <v>0.4432073538799387</v>
      </c>
    </row>
    <row r="55" spans="2:13" ht="13.9" hidden="1" x14ac:dyDescent="0.3">
      <c r="B55" s="7"/>
      <c r="C55" s="8"/>
      <c r="D55" s="46">
        <v>0.6</v>
      </c>
      <c r="E55" s="33">
        <f t="shared" si="12"/>
        <v>0.69147344104852193</v>
      </c>
      <c r="F55" s="26">
        <f t="shared" si="12"/>
        <v>0.68348619538745981</v>
      </c>
      <c r="G55" s="29">
        <f t="shared" si="12"/>
        <v>0.68121690503661692</v>
      </c>
    </row>
    <row r="56" spans="2:13" ht="13.9" hidden="1" x14ac:dyDescent="0.3">
      <c r="B56" s="7"/>
      <c r="C56" s="8"/>
      <c r="D56" s="46">
        <v>0.5</v>
      </c>
      <c r="E56" s="33">
        <f t="shared" si="12"/>
        <v>1.0310020283217867</v>
      </c>
      <c r="F56" s="26">
        <f t="shared" si="12"/>
        <v>1.0124768876812615</v>
      </c>
      <c r="G56" s="29">
        <f t="shared" si="12"/>
        <v>1.0066869730418999</v>
      </c>
    </row>
    <row r="57" spans="2:13" ht="13.9" hidden="1" x14ac:dyDescent="0.3">
      <c r="B57" s="7"/>
      <c r="C57" s="8"/>
      <c r="D57" s="46">
        <v>0.4</v>
      </c>
      <c r="E57" s="33">
        <f t="shared" si="12"/>
        <v>1.5371848708676377</v>
      </c>
      <c r="F57" s="26">
        <f t="shared" si="12"/>
        <v>1.4941207023151475</v>
      </c>
      <c r="G57" s="29">
        <f t="shared" si="12"/>
        <v>1.479483600337969</v>
      </c>
    </row>
    <row r="58" spans="2:13" ht="13.9" hidden="1" x14ac:dyDescent="0.3">
      <c r="B58" s="7"/>
      <c r="C58" s="8"/>
      <c r="D58" s="46">
        <v>0.3</v>
      </c>
      <c r="E58" s="33">
        <f t="shared" si="12"/>
        <v>2.3766586341066493</v>
      </c>
      <c r="F58" s="26">
        <f t="shared" si="12"/>
        <v>2.2679408770650831</v>
      </c>
      <c r="G58" s="29">
        <f t="shared" si="12"/>
        <v>2.227868317953301</v>
      </c>
    </row>
    <row r="59" spans="2:13" ht="13.9" hidden="1" x14ac:dyDescent="0.3">
      <c r="B59" s="7"/>
      <c r="C59" s="8"/>
      <c r="D59" s="46">
        <v>0.2</v>
      </c>
      <c r="E59" s="33">
        <f t="shared" si="12"/>
        <v>4.0492527880027263</v>
      </c>
      <c r="F59" s="26">
        <f t="shared" si="12"/>
        <v>3.7094165627381108</v>
      </c>
      <c r="G59" s="29">
        <f t="shared" si="12"/>
        <v>3.5755104425099105</v>
      </c>
    </row>
    <row r="60" spans="2:13" ht="13.9" hidden="1" x14ac:dyDescent="0.3">
      <c r="B60" s="7"/>
      <c r="C60" s="8"/>
      <c r="D60" s="46">
        <v>0.1</v>
      </c>
      <c r="E60" s="33">
        <f t="shared" si="12"/>
        <v>9.0525940475637281</v>
      </c>
      <c r="F60" s="26">
        <f t="shared" si="12"/>
        <v>7.200644468204656</v>
      </c>
      <c r="G60" s="29">
        <f t="shared" si="12"/>
        <v>6.5253965410095986</v>
      </c>
    </row>
    <row r="61" spans="2:13" ht="13.9" hidden="1" x14ac:dyDescent="0.3">
      <c r="B61" s="7"/>
      <c r="C61" s="8"/>
      <c r="D61" s="47">
        <v>0.05</v>
      </c>
      <c r="E61" s="33">
        <f t="shared" si="12"/>
        <v>19.032529732233183</v>
      </c>
      <c r="F61" s="26">
        <f t="shared" si="12"/>
        <v>11.353439097877889</v>
      </c>
      <c r="G61" s="29">
        <f t="shared" si="12"/>
        <v>9.4431884391251408</v>
      </c>
    </row>
    <row r="62" spans="2:13" ht="13.9" hidden="1" x14ac:dyDescent="0.3">
      <c r="B62" s="7"/>
      <c r="C62" s="8"/>
      <c r="D62" s="47">
        <v>2.5000000000000001E-2</v>
      </c>
      <c r="E62" s="33">
        <f t="shared" si="12"/>
        <v>38.849583485370687</v>
      </c>
      <c r="F62" s="26">
        <f t="shared" si="12"/>
        <v>14.787626886013733</v>
      </c>
      <c r="G62" s="29">
        <f t="shared" si="12"/>
        <v>11.477605078857732</v>
      </c>
    </row>
    <row r="63" spans="2:13" ht="13.9" hidden="1" x14ac:dyDescent="0.3">
      <c r="B63" s="9"/>
      <c r="C63" s="10"/>
      <c r="D63" s="46">
        <v>0</v>
      </c>
      <c r="E63" s="33">
        <f t="shared" si="12"/>
        <v>495.7942272709343</v>
      </c>
      <c r="F63" s="26">
        <f>F48/F$25</f>
        <v>19.342708046278627</v>
      </c>
      <c r="G63" s="29">
        <f t="shared" si="12"/>
        <v>13.861204059831396</v>
      </c>
    </row>
    <row r="64" spans="2:13" ht="13.9" hidden="1" x14ac:dyDescent="0.3"/>
    <row r="70" spans="2:2" x14ac:dyDescent="0.2">
      <c r="B70" s="55"/>
    </row>
  </sheetData>
  <pageMargins left="0.39370078740157483" right="0.55833333333333335" top="0.98425196850393704" bottom="0.78740157480314965" header="0.51181102362204722" footer="0.51181102362204722"/>
  <pageSetup paperSize="9" scale="75" orientation="landscape" r:id="rId1"/>
  <headerFooter>
    <oddHeader>&amp;C&amp;"Arial Narrow,Fett"&amp;14&amp;K03-041Auslaufverhalten von Querschubanlagen mit Festpropeller
Behaviour of tranverse thruster with fix-propller at running-down</oddHeader>
    <oddFooter>&amp;L&amp;6&amp;K01+032K.-J.  Bladt
Streuwiesenweg 60
18119 Rostock
www.jbladt.drupalgardens.com&amp;C&amp;P / &amp;N
&amp;6&amp;F / &amp;A&amp;R&amp;8&amp;K01+033 08.12.20012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2" zoomScaleNormal="100" workbookViewId="0">
      <selection activeCell="L18" sqref="L18"/>
    </sheetView>
  </sheetViews>
  <sheetFormatPr baseColWidth="10" defaultRowHeight="12.75" x14ac:dyDescent="0.2"/>
  <sheetData/>
  <sheetProtection password="CECE" sheet="1" objects="1" scenarios="1"/>
  <pageMargins left="0.70866141732283472" right="0.70866141732283472" top="0.78740157480314965" bottom="0.78740157480314965" header="0.31496062992125984" footer="0.31496062992125984"/>
  <pageSetup paperSize="9" orientation="portrait" r:id="rId1"/>
  <headerFooter>
    <oddHeader>&amp;C&amp;"Arial Narrow,Fett"&amp;16&amp;K03-017Auslaufverhalten von Querschubanlagen</oddHeader>
    <oddFooter>&amp;L&amp;6&amp;K01+032k.-J. Bladt
Streuwiesenweg 60
18119 Rostock
www.jbladt.drupalgardens.com&amp;C&amp;P / &amp;N
&amp;6&amp;K01+032&amp;F / &amp;A&amp;R&amp;6 &amp;K01+03208.12.2012
&amp;D
&amp;T</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Abb</vt:lpstr>
      <vt:lpstr>Berechnung</vt:lpstr>
      <vt:lpstr>Beispiele_1</vt:lpstr>
      <vt:lpstr>Beispiele_2</vt:lpstr>
      <vt:lpstr>Formula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Bladt</dc:creator>
  <cp:lastModifiedBy>Bladt</cp:lastModifiedBy>
  <cp:lastPrinted>2012-12-10T19:33:23Z</cp:lastPrinted>
  <dcterms:created xsi:type="dcterms:W3CDTF">2012-11-28T11:10:28Z</dcterms:created>
  <dcterms:modified xsi:type="dcterms:W3CDTF">2017-09-13T16:54:55Z</dcterms:modified>
</cp:coreProperties>
</file>